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GeneralSettings!$I$30</definedName>
    <definedName name="YieldCurve_1Y">GeneralSettings!$D$45</definedName>
    <definedName name="YieldCurve_3M">GeneralSettings!$I$15</definedName>
    <definedName name="YieldCurve_6M">GeneralSettings!$D$30</definedName>
    <definedName name="YieldCurve_ON">GeneralSettings!$D$15</definedName>
    <definedName name="YieldCurve_STD">GeneralSettings!$I$45</definedName>
  </definedNames>
  <calcPr calcId="145621"/>
</workbook>
</file>

<file path=xl/calcChain.xml><?xml version="1.0" encoding="utf-8"?>
<calcChain xmlns="http://schemas.openxmlformats.org/spreadsheetml/2006/main">
  <c r="H87" i="15" l="1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G10" i="16"/>
  <c r="D47" i="1" l="1"/>
  <c r="I32" i="1"/>
  <c r="D32" i="1"/>
  <c r="I17" i="1"/>
  <c r="D17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9" i="14"/>
  <c r="V58" i="14"/>
  <c r="V57" i="14"/>
  <c r="X58" i="14"/>
  <c r="W58" i="14"/>
  <c r="O58" i="14"/>
  <c r="J56" i="14"/>
  <c r="J58" i="14"/>
  <c r="T57" i="14"/>
  <c r="W57" i="14"/>
  <c r="K56" i="14"/>
  <c r="X57" i="14"/>
  <c r="T58" i="14"/>
  <c r="K58" i="14"/>
  <c r="U57" i="14"/>
  <c r="U58" i="14"/>
  <c r="O56" i="14"/>
  <c r="W59" i="14"/>
  <c r="X59" i="14"/>
  <c r="P56" i="14"/>
  <c r="U59" i="14"/>
  <c r="T59" i="14"/>
  <c r="P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10" i="1"/>
  <c r="S28" i="16"/>
  <c r="J32" i="18"/>
  <c r="J23" i="18"/>
  <c r="T52" i="17"/>
  <c r="T47" i="16"/>
  <c r="O30" i="16"/>
  <c r="N17" i="18"/>
  <c r="P30" i="14"/>
  <c r="N27" i="16"/>
  <c r="N87" i="15"/>
  <c r="J9" i="18"/>
  <c r="O6" i="18"/>
  <c r="K31" i="14"/>
  <c r="S48" i="17"/>
  <c r="S46" i="16"/>
  <c r="O6" i="16"/>
  <c r="T14" i="15"/>
  <c r="T29" i="16"/>
  <c r="T49" i="17"/>
  <c r="T69" i="18"/>
  <c r="T45" i="15"/>
  <c r="O71" i="18"/>
  <c r="S83" i="15"/>
  <c r="G13" i="18"/>
  <c r="O57" i="15"/>
  <c r="N26" i="16"/>
  <c r="O31" i="16"/>
  <c r="T88" i="15"/>
  <c r="G10" i="18"/>
  <c r="S44" i="16"/>
  <c r="T46" i="16"/>
  <c r="S47" i="15"/>
  <c r="K35" i="14"/>
  <c r="T69" i="15"/>
  <c r="T74" i="15"/>
  <c r="N13" i="15"/>
  <c r="S45" i="15"/>
  <c r="S13" i="15"/>
  <c r="N20" i="15"/>
  <c r="T15" i="15"/>
  <c r="O27" i="16"/>
  <c r="N86" i="15"/>
  <c r="N59" i="15"/>
  <c r="J10" i="16"/>
  <c r="S54" i="16"/>
  <c r="T18" i="15"/>
  <c r="N70" i="15"/>
  <c r="S58" i="18"/>
  <c r="N63" i="18"/>
  <c r="O48" i="17"/>
  <c r="O65" i="18"/>
  <c r="O28" i="14"/>
  <c r="N88" i="15"/>
  <c r="N4" i="16"/>
  <c r="O25" i="14"/>
  <c r="S3" i="17"/>
  <c r="J31" i="14"/>
  <c r="N75" i="15"/>
  <c r="N57" i="16"/>
  <c r="N75" i="18"/>
  <c r="J29" i="18"/>
  <c r="N65" i="18"/>
  <c r="T23" i="16"/>
  <c r="N52" i="17"/>
  <c r="N43" i="18"/>
  <c r="T68" i="18"/>
  <c r="N73" i="15"/>
  <c r="O84" i="15"/>
  <c r="O68" i="15"/>
  <c r="N64" i="18"/>
  <c r="J12" i="18"/>
  <c r="J8" i="15"/>
  <c r="N26" i="18"/>
  <c r="P21" i="14"/>
  <c r="O47" i="15"/>
  <c r="O44" i="16"/>
  <c r="S41" i="18"/>
  <c r="T27" i="16"/>
  <c r="O14" i="18"/>
  <c r="T58" i="18"/>
  <c r="T56" i="16"/>
  <c r="T57" i="15"/>
  <c r="O4" i="15"/>
  <c r="G15" i="18"/>
  <c r="O29" i="18"/>
  <c r="K30" i="14"/>
  <c r="S25" i="18"/>
  <c r="N4" i="15"/>
  <c r="T17" i="18"/>
  <c r="O77" i="15"/>
  <c r="O66" i="18"/>
  <c r="S85" i="15"/>
  <c r="O49" i="17"/>
  <c r="N67" i="15"/>
  <c r="S47" i="16"/>
  <c r="T44" i="15"/>
  <c r="J30" i="14"/>
  <c r="S64" i="18"/>
  <c r="S57" i="16"/>
  <c r="T59" i="18"/>
  <c r="T59" i="15"/>
  <c r="K21" i="14"/>
  <c r="S47" i="17"/>
  <c r="N68" i="18"/>
  <c r="T77" i="18"/>
  <c r="T65" i="18"/>
  <c r="O47" i="16"/>
  <c r="T6" i="18"/>
  <c r="N77" i="18"/>
  <c r="O26" i="16"/>
  <c r="N62" i="15"/>
  <c r="T13" i="15"/>
  <c r="N60" i="15"/>
  <c r="O5" i="16"/>
  <c r="S60" i="18"/>
  <c r="N17" i="15"/>
  <c r="T6" i="16"/>
  <c r="O45" i="15"/>
  <c r="N8" i="17"/>
  <c r="O27" i="14"/>
  <c r="T29" i="18"/>
  <c r="N83" i="15"/>
  <c r="T73" i="15"/>
  <c r="N28" i="16"/>
  <c r="T66" i="18"/>
  <c r="S44" i="15"/>
  <c r="O44" i="15"/>
  <c r="S74" i="15"/>
  <c r="G6" i="16"/>
  <c r="O67" i="15"/>
  <c r="S49" i="16"/>
  <c r="T4" i="18"/>
  <c r="S60" i="15"/>
  <c r="N16" i="15"/>
  <c r="S70" i="15"/>
  <c r="J17" i="16"/>
  <c r="T47" i="15"/>
  <c r="T67" i="15"/>
  <c r="S59" i="16"/>
  <c r="S79" i="15"/>
  <c r="T44" i="17"/>
  <c r="T70" i="15"/>
  <c r="T5" i="17"/>
  <c r="S63" i="15"/>
  <c r="S65" i="18"/>
  <c r="O88" i="15"/>
  <c r="O60" i="15"/>
  <c r="N63" i="15"/>
  <c r="T57" i="16"/>
  <c r="T85" i="15"/>
  <c r="P35" i="14"/>
  <c r="O34" i="14"/>
  <c r="G17" i="18"/>
  <c r="P28" i="14"/>
  <c r="T54" i="16"/>
  <c r="N29" i="18"/>
  <c r="O58" i="18"/>
  <c r="S11" i="15"/>
  <c r="N79" i="15"/>
  <c r="S3" i="16"/>
  <c r="J34" i="14"/>
  <c r="T64" i="15"/>
  <c r="O46" i="15"/>
  <c r="G16" i="18"/>
  <c r="S51" i="16"/>
  <c r="S6" i="16"/>
  <c r="T44" i="16"/>
  <c r="T26" i="18"/>
  <c r="S20" i="17"/>
  <c r="O41" i="18"/>
  <c r="N14" i="18"/>
  <c r="J35" i="14"/>
  <c r="T75" i="15"/>
  <c r="O75" i="18"/>
  <c r="O31" i="18"/>
  <c r="K39" i="14"/>
  <c r="J24" i="18"/>
  <c r="T11" i="15"/>
  <c r="S44" i="17"/>
  <c r="T87" i="15"/>
  <c r="O21" i="14"/>
  <c r="T25" i="18"/>
  <c r="S57" i="15"/>
  <c r="O69" i="15"/>
  <c r="T6" i="17"/>
  <c r="S52" i="17"/>
  <c r="S6" i="18"/>
  <c r="T63" i="15"/>
  <c r="O69" i="18"/>
  <c r="N69" i="18"/>
  <c r="O19" i="15"/>
  <c r="S65" i="15"/>
  <c r="S13" i="18"/>
  <c r="S75" i="15"/>
  <c r="O47" i="17"/>
  <c r="N3" i="18"/>
  <c r="S88" i="15"/>
  <c r="N46" i="15"/>
  <c r="O35" i="14"/>
  <c r="J18" i="16"/>
  <c r="N59" i="16"/>
  <c r="O54" i="16"/>
  <c r="S16" i="18"/>
  <c r="S29" i="18"/>
  <c r="O56" i="16"/>
  <c r="S59" i="15"/>
  <c r="N69" i="15"/>
  <c r="N6" i="16"/>
  <c r="N16" i="18"/>
  <c r="S6" i="17"/>
  <c r="G5" i="16"/>
  <c r="N5" i="16"/>
  <c r="O65" i="15"/>
  <c r="J22" i="16"/>
  <c r="O28" i="16"/>
  <c r="P22" i="14"/>
  <c r="S64" i="15"/>
  <c r="O60" i="18"/>
  <c r="O38" i="14"/>
  <c r="S48" i="15"/>
  <c r="T49" i="16"/>
  <c r="N49" i="17"/>
  <c r="O11" i="15"/>
  <c r="O87" i="15"/>
  <c r="N85" i="15"/>
  <c r="S19" i="15"/>
  <c r="O70" i="18"/>
  <c r="S5" i="16"/>
  <c r="S14" i="18"/>
  <c r="J21" i="16"/>
  <c r="S17" i="15"/>
  <c r="G14" i="18"/>
  <c r="O72" i="15"/>
  <c r="O20" i="17"/>
  <c r="N29" i="16"/>
  <c r="T46" i="15"/>
  <c r="N31" i="18"/>
  <c r="S5" i="17"/>
  <c r="S69" i="15"/>
  <c r="T13" i="18"/>
  <c r="S66" i="18"/>
  <c r="N51" i="16"/>
  <c r="J22" i="14"/>
  <c r="O61" i="18"/>
  <c r="T4" i="16"/>
  <c r="S86" i="15"/>
  <c r="N74" i="15"/>
  <c r="N31" i="16"/>
  <c r="O51" i="16"/>
  <c r="O59" i="18"/>
  <c r="J12" i="16"/>
  <c r="G5" i="17"/>
  <c r="N68" i="15"/>
  <c r="O23" i="16"/>
  <c r="N46" i="16"/>
  <c r="J27" i="16"/>
  <c r="S17" i="18"/>
  <c r="T31" i="16"/>
  <c r="N3" i="17"/>
  <c r="J15" i="16"/>
  <c r="S68" i="18"/>
  <c r="T75" i="18"/>
  <c r="O48" i="15"/>
  <c r="S21" i="17"/>
  <c r="S23" i="16"/>
  <c r="N20" i="17"/>
  <c r="S31" i="18"/>
  <c r="J26" i="16"/>
  <c r="N64" i="15"/>
  <c r="J9" i="16"/>
  <c r="O10" i="15"/>
  <c r="P38" i="14"/>
  <c r="O75" i="15"/>
  <c r="O59" i="16"/>
  <c r="N47" i="16"/>
  <c r="N6" i="18"/>
  <c r="G11" i="18"/>
  <c r="T21" i="15"/>
  <c r="T3" i="18"/>
  <c r="N14" i="15"/>
  <c r="O12" i="15"/>
  <c r="O22" i="14"/>
  <c r="O31" i="14"/>
  <c r="S43" i="18"/>
  <c r="T5" i="18"/>
  <c r="S29" i="16"/>
  <c r="S77" i="18"/>
  <c r="G6" i="15"/>
  <c r="O26" i="18"/>
  <c r="T12" i="15"/>
  <c r="G5" i="15"/>
  <c r="O74" i="15"/>
  <c r="S67" i="15"/>
  <c r="F3" i="14"/>
  <c r="J7" i="18"/>
  <c r="T65" i="15"/>
  <c r="J9" i="15"/>
  <c r="J27" i="14"/>
  <c r="N4" i="18"/>
  <c r="O57" i="16"/>
  <c r="J26" i="18"/>
  <c r="T5" i="16"/>
  <c r="O24" i="14"/>
  <c r="S63" i="18"/>
  <c r="T20" i="17"/>
  <c r="S27" i="16"/>
  <c r="S14" i="15"/>
  <c r="K22" i="14"/>
  <c r="T71" i="18"/>
  <c r="T3" i="17"/>
  <c r="J19" i="16"/>
  <c r="T61" i="18"/>
  <c r="N10" i="15"/>
  <c r="K34" i="14"/>
  <c r="N44" i="17"/>
  <c r="N18" i="15"/>
  <c r="P27" i="14"/>
  <c r="J22" i="18"/>
  <c r="J21" i="18"/>
  <c r="N41" i="18"/>
  <c r="T60" i="18"/>
  <c r="N12" i="15"/>
  <c r="S73" i="15"/>
  <c r="N47" i="15"/>
  <c r="S56" i="16"/>
  <c r="O46" i="16"/>
  <c r="T28" i="18"/>
  <c r="T77" i="15"/>
  <c r="S61" i="18"/>
  <c r="O16" i="18"/>
  <c r="O86" i="15"/>
  <c r="N21" i="15"/>
  <c r="G6" i="18"/>
  <c r="N84" i="15"/>
  <c r="N65" i="15"/>
  <c r="T43" i="18"/>
  <c r="O49" i="16"/>
  <c r="T48" i="17"/>
  <c r="N52" i="16"/>
  <c r="S46" i="15"/>
  <c r="N5" i="18"/>
  <c r="O62" i="15"/>
  <c r="S77" i="15"/>
  <c r="O3" i="18"/>
  <c r="G6" i="17"/>
  <c r="S18" i="15"/>
  <c r="O6" i="17"/>
  <c r="N57" i="15"/>
  <c r="T41" i="18"/>
  <c r="K28" i="14"/>
  <c r="T30" i="16"/>
  <c r="O64" i="15"/>
  <c r="N5" i="17"/>
  <c r="O77" i="18"/>
  <c r="T10" i="15"/>
  <c r="K25" i="14"/>
  <c r="S87" i="15"/>
  <c r="J8" i="18"/>
  <c r="O8" i="17"/>
  <c r="S70" i="18"/>
  <c r="S16" i="15"/>
  <c r="N45" i="15"/>
  <c r="S12" i="15"/>
  <c r="S26" i="16"/>
  <c r="N77" i="15"/>
  <c r="T48" i="15"/>
  <c r="S5" i="18"/>
  <c r="T63" i="18"/>
  <c r="O4" i="16"/>
  <c r="N28" i="18"/>
  <c r="J24" i="14"/>
  <c r="T16" i="15"/>
  <c r="N48" i="17"/>
  <c r="O43" i="18"/>
  <c r="J25" i="18"/>
  <c r="T47" i="17"/>
  <c r="O15" i="15"/>
  <c r="O70" i="15"/>
  <c r="O21" i="17"/>
  <c r="S52" i="16"/>
  <c r="O68" i="18"/>
  <c r="O29" i="16"/>
  <c r="T8" i="17"/>
  <c r="N11" i="15"/>
  <c r="T21" i="17"/>
  <c r="N54" i="16"/>
  <c r="N48" i="15"/>
  <c r="N44" i="15"/>
  <c r="S62" i="15"/>
  <c r="T14" i="18"/>
  <c r="T31" i="18"/>
  <c r="O63" i="15"/>
  <c r="S69" i="18"/>
  <c r="T16" i="18"/>
  <c r="S49" i="17"/>
  <c r="O14" i="15"/>
  <c r="K24" i="14"/>
  <c r="S4" i="16"/>
  <c r="T59" i="16"/>
  <c r="T86" i="15"/>
  <c r="N30" i="16"/>
  <c r="G5" i="18"/>
  <c r="O21" i="15"/>
  <c r="S10" i="15"/>
  <c r="O64" i="18"/>
  <c r="N21" i="17"/>
  <c r="N70" i="18"/>
  <c r="T79" i="15"/>
  <c r="N56" i="16"/>
  <c r="S26" i="18"/>
  <c r="N66" i="18"/>
  <c r="N59" i="18"/>
  <c r="T64" i="18"/>
  <c r="N44" i="16"/>
  <c r="P39" i="14"/>
  <c r="O59" i="15"/>
  <c r="S15" i="15"/>
  <c r="T51" i="16"/>
  <c r="J23" i="16"/>
  <c r="K27" i="14"/>
  <c r="T70" i="18"/>
  <c r="O17" i="15"/>
  <c r="O73" i="15"/>
  <c r="O4" i="18"/>
  <c r="T83" i="15"/>
  <c r="O25" i="18"/>
  <c r="P34" i="14"/>
  <c r="N47" i="17"/>
  <c r="S71" i="18"/>
  <c r="T4" i="15"/>
  <c r="S4" i="15"/>
  <c r="J21" i="14"/>
  <c r="N25" i="18"/>
  <c r="J24" i="16"/>
  <c r="N61" i="18"/>
  <c r="O17" i="18"/>
  <c r="J38" i="14"/>
  <c r="J18" i="18"/>
  <c r="S84" i="15"/>
  <c r="O18" i="15"/>
  <c r="G11" i="16"/>
  <c r="O30" i="14"/>
  <c r="O16" i="15"/>
  <c r="S31" i="16"/>
  <c r="N15" i="15"/>
  <c r="O28" i="18"/>
  <c r="P25" i="14"/>
  <c r="J7" i="15"/>
  <c r="N6" i="17"/>
  <c r="O52" i="16"/>
  <c r="O83" i="15"/>
  <c r="O13" i="15"/>
  <c r="T17" i="15"/>
  <c r="N3" i="16"/>
  <c r="N60" i="18"/>
  <c r="S3" i="18"/>
  <c r="T60" i="15"/>
  <c r="J16" i="16"/>
  <c r="J25" i="14"/>
  <c r="N49" i="16"/>
  <c r="O3" i="17"/>
  <c r="S59" i="18"/>
  <c r="K38" i="14"/>
  <c r="N19" i="15"/>
  <c r="N72" i="15"/>
  <c r="O79" i="15"/>
  <c r="S75" i="18"/>
  <c r="T28" i="16"/>
  <c r="N58" i="18"/>
  <c r="T19" i="15"/>
  <c r="S21" i="15"/>
  <c r="S4" i="18"/>
  <c r="O5" i="17"/>
  <c r="J28" i="14"/>
  <c r="O20" i="15"/>
  <c r="T72" i="15"/>
  <c r="O3" i="16"/>
  <c r="S20" i="15"/>
  <c r="O44" i="17"/>
  <c r="O39" i="14"/>
  <c r="P24" i="14"/>
  <c r="J20" i="16"/>
  <c r="N23" i="16"/>
  <c r="T84" i="15"/>
  <c r="N13" i="18"/>
  <c r="T68" i="15"/>
  <c r="S8" i="17"/>
  <c r="T20" i="15"/>
  <c r="T62" i="15"/>
  <c r="T3" i="16"/>
  <c r="N71" i="18"/>
  <c r="S30" i="16"/>
  <c r="O85" i="15"/>
  <c r="S28" i="18"/>
  <c r="J39" i="14"/>
  <c r="O13" i="18"/>
  <c r="O63" i="18"/>
  <c r="O5" i="18"/>
  <c r="T52" i="16"/>
  <c r="S72" i="15"/>
  <c r="T26" i="16"/>
  <c r="S68" i="15"/>
  <c r="O52" i="17"/>
  <c r="P31" i="14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2" i="18"/>
  <c r="M9" i="15"/>
  <c r="M6" i="15"/>
  <c r="M3" i="15"/>
  <c r="M5" i="15"/>
  <c r="M7" i="15"/>
  <c r="M8" i="15"/>
  <c r="D7" i="1"/>
  <c r="J87" i="15"/>
  <c r="J82" i="18"/>
  <c r="J66" i="18"/>
  <c r="J58" i="18"/>
  <c r="J50" i="18"/>
  <c r="J29" i="17"/>
  <c r="J37" i="17"/>
  <c r="J45" i="17"/>
  <c r="J20" i="17"/>
  <c r="J41" i="16"/>
  <c r="J49" i="16"/>
  <c r="J65" i="16"/>
  <c r="J68" i="16"/>
  <c r="J37" i="16"/>
  <c r="J14" i="17"/>
  <c r="J57" i="18"/>
  <c r="J49" i="18"/>
  <c r="J30" i="17"/>
  <c r="J11" i="17"/>
  <c r="J42" i="16"/>
  <c r="J66" i="16"/>
  <c r="J60" i="18"/>
  <c r="J80" i="18"/>
  <c r="J56" i="18"/>
  <c r="J48" i="18"/>
  <c r="J31" i="17"/>
  <c r="J55" i="17"/>
  <c r="J43" i="16"/>
  <c r="J59" i="16"/>
  <c r="J70" i="16"/>
  <c r="J76" i="18"/>
  <c r="J71" i="18"/>
  <c r="J55" i="18"/>
  <c r="J32" i="17"/>
  <c r="J40" i="17"/>
  <c r="J17" i="17"/>
  <c r="J36" i="16"/>
  <c r="J44" i="16"/>
  <c r="J35" i="17"/>
  <c r="J78" i="18"/>
  <c r="J54" i="18"/>
  <c r="J33" i="17"/>
  <c r="J57" i="17"/>
  <c r="J52" i="18"/>
  <c r="J77" i="18"/>
  <c r="J61" i="18"/>
  <c r="J53" i="18"/>
  <c r="J34" i="17"/>
  <c r="J50" i="17"/>
  <c r="J58" i="17"/>
  <c r="J38" i="16"/>
  <c r="J46" i="16"/>
  <c r="J54" i="16"/>
  <c r="J59" i="18"/>
  <c r="J51" i="18"/>
  <c r="J28" i="17"/>
  <c r="J40" i="16"/>
  <c r="J64" i="16"/>
  <c r="J27" i="17"/>
  <c r="J39" i="16"/>
  <c r="J77" i="15"/>
  <c r="J61" i="15"/>
  <c r="J84" i="15"/>
  <c r="J60" i="15"/>
  <c r="J55" i="15"/>
  <c r="J67" i="15"/>
  <c r="J59" i="15"/>
  <c r="J82" i="15"/>
  <c r="J58" i="15"/>
  <c r="J57" i="15"/>
  <c r="J72" i="15"/>
  <c r="J64" i="15"/>
  <c r="J56" i="15"/>
  <c r="J86" i="15"/>
  <c r="J62" i="15"/>
  <c r="N5" i="15"/>
  <c r="N18" i="16"/>
  <c r="O21" i="18"/>
  <c r="O9" i="15"/>
  <c r="T8" i="18"/>
  <c r="S24" i="18"/>
  <c r="N22" i="16"/>
  <c r="S21" i="18"/>
  <c r="S8" i="15"/>
  <c r="T18" i="16"/>
  <c r="T22" i="16"/>
  <c r="T16" i="16"/>
  <c r="J11" i="16"/>
  <c r="T12" i="18"/>
  <c r="O23" i="18"/>
  <c r="N6" i="15"/>
  <c r="N18" i="18"/>
  <c r="O6" i="15"/>
  <c r="S27" i="18"/>
  <c r="T30" i="18"/>
  <c r="O16" i="16"/>
  <c r="N9" i="16"/>
  <c r="O18" i="18"/>
  <c r="T14" i="16"/>
  <c r="N21" i="18"/>
  <c r="S22" i="18"/>
  <c r="T20" i="16"/>
  <c r="O7" i="15"/>
  <c r="S6" i="15"/>
  <c r="O5" i="15"/>
  <c r="S5" i="15"/>
  <c r="T5" i="15"/>
  <c r="N20" i="18"/>
  <c r="T25" i="16"/>
  <c r="J15" i="18"/>
  <c r="S30" i="18"/>
  <c r="O3" i="15"/>
  <c r="O24" i="16"/>
  <c r="S14" i="16"/>
  <c r="J4" i="17"/>
  <c r="O20" i="16"/>
  <c r="N25" i="16"/>
  <c r="S9" i="16"/>
  <c r="N24" i="16"/>
  <c r="T24" i="18"/>
  <c r="N10" i="16"/>
  <c r="O14" i="16"/>
  <c r="O22" i="18"/>
  <c r="T8" i="15"/>
  <c r="N7" i="15"/>
  <c r="S19" i="18"/>
  <c r="T10" i="16"/>
  <c r="T21" i="18"/>
  <c r="O9" i="18"/>
  <c r="S8" i="18"/>
  <c r="T9" i="15"/>
  <c r="N9" i="18"/>
  <c r="O27" i="18"/>
  <c r="O10" i="16"/>
  <c r="O24" i="18"/>
  <c r="J8" i="16"/>
  <c r="O8" i="15"/>
  <c r="T7" i="18"/>
  <c r="O22" i="16"/>
  <c r="T19" i="16"/>
  <c r="T21" i="16"/>
  <c r="T15" i="16"/>
  <c r="O25" i="16"/>
  <c r="O8" i="18"/>
  <c r="N22" i="18"/>
  <c r="O18" i="16"/>
  <c r="S20" i="18"/>
  <c r="N13" i="16"/>
  <c r="T7" i="15"/>
  <c r="N19" i="16"/>
  <c r="O13" i="16"/>
  <c r="S7" i="15"/>
  <c r="N20" i="16"/>
  <c r="S10" i="16"/>
  <c r="S16" i="16"/>
  <c r="T18" i="18"/>
  <c r="S18" i="18"/>
  <c r="N12" i="18"/>
  <c r="N23" i="18"/>
  <c r="N16" i="16"/>
  <c r="S20" i="16"/>
  <c r="N14" i="16"/>
  <c r="T12" i="16"/>
  <c r="N8" i="15"/>
  <c r="T24" i="16"/>
  <c r="T17" i="16"/>
  <c r="T23" i="18"/>
  <c r="O20" i="18"/>
  <c r="O17" i="16"/>
  <c r="S18" i="16"/>
  <c r="S21" i="16"/>
  <c r="S23" i="18"/>
  <c r="S24" i="16"/>
  <c r="S17" i="16"/>
  <c r="S9" i="18"/>
  <c r="J11" i="18"/>
  <c r="O19" i="18"/>
  <c r="J10" i="18"/>
  <c r="N3" i="15"/>
  <c r="T9" i="16"/>
  <c r="N24" i="18"/>
  <c r="T3" i="15"/>
  <c r="S13" i="16"/>
  <c r="T19" i="18"/>
  <c r="O15" i="16"/>
  <c r="N8" i="18"/>
  <c r="S12" i="18"/>
  <c r="S15" i="16"/>
  <c r="N19" i="18"/>
  <c r="N12" i="16"/>
  <c r="S9" i="15"/>
  <c r="O12" i="16"/>
  <c r="S3" i="15"/>
  <c r="J7" i="17"/>
  <c r="S7" i="18"/>
  <c r="T22" i="18"/>
  <c r="N17" i="16"/>
  <c r="S25" i="16"/>
  <c r="T6" i="15"/>
  <c r="O19" i="16"/>
  <c r="S22" i="16"/>
  <c r="N30" i="18"/>
  <c r="N9" i="15"/>
  <c r="N27" i="18"/>
  <c r="J7" i="16"/>
  <c r="O12" i="18"/>
  <c r="T27" i="18"/>
  <c r="O9" i="16"/>
  <c r="T13" i="16"/>
  <c r="S12" i="16"/>
  <c r="T9" i="18"/>
  <c r="O21" i="16"/>
  <c r="T20" i="18"/>
  <c r="N15" i="16"/>
  <c r="O7" i="18"/>
  <c r="O30" i="18"/>
  <c r="S19" i="16"/>
  <c r="N7" i="18"/>
  <c r="N21" i="16"/>
  <c r="M11" i="16" l="1"/>
  <c r="M11" i="18"/>
  <c r="M10" i="18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O81" i="15"/>
  <c r="N7" i="17"/>
  <c r="S10" i="18"/>
  <c r="P19" i="16"/>
  <c r="T15" i="18"/>
  <c r="O15" i="18"/>
  <c r="O8" i="16"/>
  <c r="N10" i="18"/>
  <c r="T4" i="17"/>
  <c r="P25" i="16"/>
  <c r="O7" i="16"/>
  <c r="N15" i="18"/>
  <c r="P20" i="16"/>
  <c r="O4" i="17"/>
  <c r="O11" i="16"/>
  <c r="P22" i="16"/>
  <c r="N7" i="16"/>
  <c r="T11" i="18"/>
  <c r="O11" i="18"/>
  <c r="T7" i="16"/>
  <c r="T10" i="18"/>
  <c r="O10" i="18"/>
  <c r="N11" i="18"/>
  <c r="T8" i="16"/>
  <c r="N11" i="16"/>
  <c r="S8" i="16"/>
  <c r="S7" i="17"/>
  <c r="S4" i="17"/>
  <c r="N4" i="17"/>
  <c r="T7" i="17"/>
  <c r="S7" i="16"/>
  <c r="O7" i="17"/>
  <c r="N8" i="16"/>
  <c r="S11" i="18"/>
  <c r="S15" i="18"/>
  <c r="T11" i="16"/>
  <c r="S11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C25" i="1" l="1"/>
  <c r="C55" i="1"/>
  <c r="H40" i="1"/>
  <c r="H25" i="1"/>
  <c r="C40" i="1"/>
  <c r="O76" i="18"/>
  <c r="T51" i="15"/>
  <c r="S38" i="18"/>
  <c r="N32" i="18"/>
  <c r="O54" i="17"/>
  <c r="N26" i="17"/>
  <c r="S9" i="17"/>
  <c r="F51" i="14"/>
  <c r="N78" i="15"/>
  <c r="T54" i="17"/>
  <c r="T78" i="15"/>
  <c r="O50" i="17"/>
  <c r="S76" i="18"/>
  <c r="O28" i="17"/>
  <c r="T35" i="16"/>
  <c r="J37" i="14"/>
  <c r="S51" i="15"/>
  <c r="O48" i="18"/>
  <c r="K41" i="14"/>
  <c r="S49" i="18"/>
  <c r="T28" i="17"/>
  <c r="N36" i="17"/>
  <c r="N22" i="17"/>
  <c r="K54" i="14"/>
  <c r="O34" i="18"/>
  <c r="N55" i="18"/>
  <c r="F28" i="14"/>
  <c r="N76" i="18"/>
  <c r="T42" i="16"/>
  <c r="T74" i="18"/>
  <c r="S48" i="18"/>
  <c r="N36" i="18"/>
  <c r="O61" i="15"/>
  <c r="O22" i="17"/>
  <c r="K43" i="14"/>
  <c r="P54" i="14"/>
  <c r="N36" i="16"/>
  <c r="O33" i="18"/>
  <c r="J42" i="14"/>
  <c r="O73" i="18"/>
  <c r="N45" i="17"/>
  <c r="N10" i="17"/>
  <c r="O38" i="18"/>
  <c r="O58" i="15"/>
  <c r="N33" i="17"/>
  <c r="N45" i="16"/>
  <c r="N80" i="15"/>
  <c r="T61" i="16"/>
  <c r="S54" i="18"/>
  <c r="N82" i="15"/>
  <c r="T66" i="16"/>
  <c r="S66" i="15"/>
  <c r="T35" i="18"/>
  <c r="S73" i="18"/>
  <c r="O53" i="15"/>
  <c r="T46" i="18"/>
  <c r="S26" i="17"/>
  <c r="N47" i="18"/>
  <c r="N53" i="17"/>
  <c r="F19" i="14"/>
  <c r="N60" i="16"/>
  <c r="O36" i="17"/>
  <c r="N61" i="15"/>
  <c r="S65" i="16"/>
  <c r="P80" i="15"/>
  <c r="S55" i="16"/>
  <c r="N31" i="17"/>
  <c r="T46" i="17"/>
  <c r="O40" i="18"/>
  <c r="O40" i="17"/>
  <c r="S51" i="17"/>
  <c r="N49" i="15"/>
  <c r="T65" i="16"/>
  <c r="N39" i="17"/>
  <c r="S13" i="17"/>
  <c r="F57" i="14"/>
  <c r="S80" i="15"/>
  <c r="O52" i="15"/>
  <c r="S27" i="17"/>
  <c r="O50" i="15"/>
  <c r="O51" i="15"/>
  <c r="O78" i="15"/>
  <c r="O36" i="16"/>
  <c r="N74" i="18"/>
  <c r="N53" i="18"/>
  <c r="O67" i="18"/>
  <c r="F21" i="14"/>
  <c r="S33" i="16"/>
  <c r="N62" i="16"/>
  <c r="O41" i="16"/>
  <c r="T72" i="18"/>
  <c r="J3" i="14"/>
  <c r="T19" i="17"/>
  <c r="S40" i="18"/>
  <c r="P41" i="14"/>
  <c r="T73" i="18"/>
  <c r="T37" i="16"/>
  <c r="T38" i="17"/>
  <c r="S28" i="17"/>
  <c r="S61" i="15"/>
  <c r="O45" i="18"/>
  <c r="S14" i="17"/>
  <c r="N39" i="16"/>
  <c r="O62" i="16"/>
  <c r="T58" i="15"/>
  <c r="T39" i="16"/>
  <c r="K37" i="14"/>
  <c r="O15" i="17"/>
  <c r="N62" i="18"/>
  <c r="N65" i="16"/>
  <c r="F25" i="14"/>
  <c r="O35" i="16"/>
  <c r="N37" i="18"/>
  <c r="N50" i="18"/>
  <c r="T61" i="15"/>
  <c r="S22" i="17"/>
  <c r="O30" i="17"/>
  <c r="N55" i="15"/>
  <c r="T45" i="17"/>
  <c r="T48" i="18"/>
  <c r="T47" i="18"/>
  <c r="O58" i="16"/>
  <c r="K42" i="14"/>
  <c r="S55" i="17"/>
  <c r="T50" i="17"/>
  <c r="P42" i="14"/>
  <c r="T41" i="16"/>
  <c r="T52" i="15"/>
  <c r="O33" i="14"/>
  <c r="O38" i="16"/>
  <c r="T11" i="17"/>
  <c r="O36" i="18"/>
  <c r="N35" i="17"/>
  <c r="O78" i="18"/>
  <c r="S36" i="17"/>
  <c r="T82" i="15"/>
  <c r="N64" i="16"/>
  <c r="S53" i="15"/>
  <c r="N67" i="18"/>
  <c r="S18" i="17"/>
  <c r="F38" i="14"/>
  <c r="N56" i="18"/>
  <c r="N55" i="16"/>
  <c r="O45" i="17"/>
  <c r="K3" i="14"/>
  <c r="S16" i="17"/>
  <c r="S42" i="18"/>
  <c r="N12" i="17"/>
  <c r="N41" i="16"/>
  <c r="N24" i="17"/>
  <c r="F50" i="14"/>
  <c r="O42" i="17"/>
  <c r="S76" i="15"/>
  <c r="J41" i="14"/>
  <c r="O56" i="15"/>
  <c r="S12" i="17"/>
  <c r="S15" i="17"/>
  <c r="F49" i="14"/>
  <c r="N42" i="16"/>
  <c r="N18" i="17"/>
  <c r="P18" i="17" s="1"/>
  <c r="O29" i="17"/>
  <c r="S55" i="15"/>
  <c r="O34" i="16"/>
  <c r="S82" i="15"/>
  <c r="T76" i="18"/>
  <c r="T56" i="18"/>
  <c r="T40" i="17"/>
  <c r="T40" i="18"/>
  <c r="O35" i="17"/>
  <c r="T63" i="16"/>
  <c r="F14" i="14"/>
  <c r="S43" i="17"/>
  <c r="O71" i="15"/>
  <c r="T64" i="16"/>
  <c r="N78" i="18"/>
  <c r="T35" i="17"/>
  <c r="O43" i="17"/>
  <c r="S10" i="17"/>
  <c r="S38" i="17"/>
  <c r="O65" i="16"/>
  <c r="T66" i="15"/>
  <c r="N52" i="18"/>
  <c r="N38" i="16"/>
  <c r="O46" i="18"/>
  <c r="T16" i="17"/>
  <c r="O24" i="17"/>
  <c r="P78" i="15"/>
  <c r="S56" i="18"/>
  <c r="N15" i="17"/>
  <c r="S54" i="17"/>
  <c r="S23" i="17"/>
  <c r="F54" i="14"/>
  <c r="T33" i="16"/>
  <c r="T38" i="18"/>
  <c r="F47" i="14"/>
  <c r="S49" i="15"/>
  <c r="F12" i="14"/>
  <c r="T34" i="18"/>
  <c r="T24" i="17"/>
  <c r="N43" i="17"/>
  <c r="O37" i="14"/>
  <c r="T12" i="17"/>
  <c r="S41" i="17"/>
  <c r="S53" i="18"/>
  <c r="S31" i="17"/>
  <c r="O64" i="16"/>
  <c r="S50" i="18"/>
  <c r="F46" i="14"/>
  <c r="N76" i="15"/>
  <c r="S39" i="17"/>
  <c r="T15" i="17"/>
  <c r="S60" i="16"/>
  <c r="T37" i="18"/>
  <c r="O33" i="17"/>
  <c r="O25" i="17"/>
  <c r="T71" i="15"/>
  <c r="F55" i="14"/>
  <c r="N46" i="17"/>
  <c r="F53" i="14"/>
  <c r="O52" i="18"/>
  <c r="O39" i="17"/>
  <c r="T36" i="18"/>
  <c r="O55" i="17"/>
  <c r="P43" i="14"/>
  <c r="T9" i="17"/>
  <c r="S54" i="15"/>
  <c r="S45" i="17"/>
  <c r="S42" i="16"/>
  <c r="N33" i="16"/>
  <c r="P3" i="14"/>
  <c r="P37" i="14"/>
  <c r="S44" i="18"/>
  <c r="J54" i="14"/>
  <c r="O26" i="17"/>
  <c r="P5" i="14"/>
  <c r="T55" i="15"/>
  <c r="F11" i="14"/>
  <c r="N50" i="16"/>
  <c r="N42" i="18"/>
  <c r="O47" i="18"/>
  <c r="S40" i="16"/>
  <c r="O11" i="17"/>
  <c r="S51" i="18"/>
  <c r="N11" i="17"/>
  <c r="T40" i="16"/>
  <c r="N29" i="17"/>
  <c r="N51" i="17"/>
  <c r="N16" i="17"/>
  <c r="S74" i="18"/>
  <c r="O17" i="17"/>
  <c r="O23" i="17"/>
  <c r="S72" i="18"/>
  <c r="O13" i="17"/>
  <c r="O18" i="17"/>
  <c r="S36" i="18"/>
  <c r="O39" i="18"/>
  <c r="T33" i="17"/>
  <c r="T50" i="15"/>
  <c r="S34" i="18"/>
  <c r="O49" i="15"/>
  <c r="N28" i="17"/>
  <c r="S35" i="17"/>
  <c r="T50" i="18"/>
  <c r="O42" i="14"/>
  <c r="N63" i="16"/>
  <c r="T50" i="16"/>
  <c r="O3" i="14"/>
  <c r="F18" i="14"/>
  <c r="F8" i="14"/>
  <c r="T27" i="17"/>
  <c r="O53" i="17"/>
  <c r="T30" i="17"/>
  <c r="O43" i="16"/>
  <c r="N40" i="16"/>
  <c r="T32" i="18"/>
  <c r="O32" i="16"/>
  <c r="S45" i="18"/>
  <c r="W3" i="16" a="1"/>
  <c r="O42" i="16"/>
  <c r="T51" i="18"/>
  <c r="T37" i="17"/>
  <c r="O34" i="17"/>
  <c r="S32" i="16"/>
  <c r="T41" i="17"/>
  <c r="S17" i="17"/>
  <c r="T62" i="16"/>
  <c r="S37" i="17"/>
  <c r="S52" i="18"/>
  <c r="J43" i="14"/>
  <c r="N35" i="16"/>
  <c r="N50" i="15"/>
  <c r="N17" i="17"/>
  <c r="F10" i="14"/>
  <c r="S58" i="15"/>
  <c r="S11" i="17"/>
  <c r="N37" i="17"/>
  <c r="O80" i="15"/>
  <c r="N35" i="18"/>
  <c r="T55" i="18"/>
  <c r="F22" i="14"/>
  <c r="T43" i="17"/>
  <c r="S62" i="16"/>
  <c r="F48" i="14"/>
  <c r="T25" i="17"/>
  <c r="O61" i="16"/>
  <c r="N34" i="18"/>
  <c r="T51" i="17"/>
  <c r="T52" i="18"/>
  <c r="S47" i="18"/>
  <c r="N58" i="16"/>
  <c r="O66" i="16"/>
  <c r="N51" i="15"/>
  <c r="S35" i="16"/>
  <c r="J33" i="14"/>
  <c r="O55" i="16"/>
  <c r="J5" i="14"/>
  <c r="S34" i="16"/>
  <c r="O74" i="18"/>
  <c r="S52" i="15"/>
  <c r="S55" i="18"/>
  <c r="S37" i="16"/>
  <c r="T67" i="18"/>
  <c r="S57" i="18"/>
  <c r="F52" i="14"/>
  <c r="O60" i="16"/>
  <c r="T54" i="15"/>
  <c r="O37" i="17"/>
  <c r="S43" i="16"/>
  <c r="N27" i="17"/>
  <c r="T53" i="17"/>
  <c r="S67" i="18"/>
  <c r="N43" i="16"/>
  <c r="S30" i="17"/>
  <c r="S53" i="17"/>
  <c r="N25" i="17"/>
  <c r="T44" i="18"/>
  <c r="S41" i="16"/>
  <c r="O32" i="17"/>
  <c r="N34" i="16"/>
  <c r="S81" i="15"/>
  <c r="F20" i="14"/>
  <c r="S56" i="15"/>
  <c r="T55" i="17"/>
  <c r="T10" i="17"/>
  <c r="O54" i="18"/>
  <c r="T13" i="17"/>
  <c r="T42" i="18"/>
  <c r="T42" i="17"/>
  <c r="P33" i="14"/>
  <c r="N54" i="15"/>
  <c r="O5" i="14"/>
  <c r="S46" i="17"/>
  <c r="N40" i="18"/>
  <c r="N48" i="16"/>
  <c r="F13" i="14"/>
  <c r="S63" i="16"/>
  <c r="O62" i="18"/>
  <c r="O33" i="16"/>
  <c r="N72" i="18"/>
  <c r="O4" i="14"/>
  <c r="O45" i="16"/>
  <c r="N38" i="17"/>
  <c r="O19" i="17"/>
  <c r="N61" i="16"/>
  <c r="O54" i="14"/>
  <c r="N54" i="17"/>
  <c r="P54" i="17" s="1"/>
  <c r="T22" i="17"/>
  <c r="N23" i="17"/>
  <c r="O56" i="18"/>
  <c r="S78" i="15"/>
  <c r="N71" i="15"/>
  <c r="O53" i="16"/>
  <c r="N81" i="15"/>
  <c r="F34" i="14"/>
  <c r="T80" i="15"/>
  <c r="N42" i="17"/>
  <c r="S42" i="17"/>
  <c r="S46" i="18"/>
  <c r="T78" i="18"/>
  <c r="T33" i="18"/>
  <c r="S50" i="15"/>
  <c r="O41" i="14"/>
  <c r="T53" i="18"/>
  <c r="S25" i="17"/>
  <c r="N53" i="15"/>
  <c r="W3" i="18" a="1"/>
  <c r="S61" i="16"/>
  <c r="F61" i="14"/>
  <c r="O53" i="18"/>
  <c r="N53" i="16"/>
  <c r="S29" i="17"/>
  <c r="S36" i="16"/>
  <c r="N45" i="18"/>
  <c r="T45" i="18"/>
  <c r="T62" i="18"/>
  <c r="N13" i="17"/>
  <c r="S62" i="18"/>
  <c r="S39" i="18"/>
  <c r="N40" i="17"/>
  <c r="N48" i="18"/>
  <c r="O37" i="16"/>
  <c r="K33" i="14"/>
  <c r="S78" i="18"/>
  <c r="O14" i="17"/>
  <c r="O27" i="17"/>
  <c r="N73" i="18"/>
  <c r="T34" i="16"/>
  <c r="O82" i="15"/>
  <c r="T58" i="16"/>
  <c r="O32" i="18"/>
  <c r="T32" i="17"/>
  <c r="O44" i="18"/>
  <c r="T56" i="15"/>
  <c r="N52" i="15"/>
  <c r="F16" i="14"/>
  <c r="O72" i="18"/>
  <c r="S71" i="15"/>
  <c r="S24" i="17"/>
  <c r="O63" i="16"/>
  <c r="N33" i="18"/>
  <c r="O37" i="18"/>
  <c r="N58" i="15"/>
  <c r="O43" i="14"/>
  <c r="N32" i="17"/>
  <c r="T34" i="17"/>
  <c r="S37" i="18"/>
  <c r="O12" i="17"/>
  <c r="N50" i="17"/>
  <c r="F9" i="14"/>
  <c r="O54" i="15"/>
  <c r="F59" i="14"/>
  <c r="T53" i="15"/>
  <c r="T17" i="17"/>
  <c r="T45" i="16"/>
  <c r="T18" i="17"/>
  <c r="N37" i="16"/>
  <c r="O55" i="18"/>
  <c r="K4" i="14"/>
  <c r="S33" i="18"/>
  <c r="N55" i="17"/>
  <c r="T23" i="17"/>
  <c r="O51" i="17"/>
  <c r="N30" i="17"/>
  <c r="N34" i="17"/>
  <c r="N66" i="16"/>
  <c r="N51" i="18"/>
  <c r="O55" i="15"/>
  <c r="N66" i="15"/>
  <c r="O40" i="16"/>
  <c r="O51" i="18"/>
  <c r="T49" i="18"/>
  <c r="T32" i="16"/>
  <c r="S66" i="16"/>
  <c r="N49" i="18"/>
  <c r="N44" i="18"/>
  <c r="O46" i="17"/>
  <c r="O49" i="18"/>
  <c r="S19" i="17"/>
  <c r="S38" i="16"/>
  <c r="N57" i="18"/>
  <c r="S58" i="16"/>
  <c r="O76" i="15"/>
  <c r="N41" i="17"/>
  <c r="T60" i="16"/>
  <c r="F31" i="14"/>
  <c r="S32" i="18"/>
  <c r="T81" i="15"/>
  <c r="F42" i="14"/>
  <c r="O48" i="16"/>
  <c r="O50" i="16"/>
  <c r="N56" i="15"/>
  <c r="I3" i="1"/>
  <c r="S53" i="16"/>
  <c r="O35" i="18"/>
  <c r="N19" i="17"/>
  <c r="O38" i="17"/>
  <c r="N38" i="18"/>
  <c r="K5" i="14"/>
  <c r="O57" i="18"/>
  <c r="O39" i="16"/>
  <c r="T26" i="17"/>
  <c r="O41" i="17"/>
  <c r="O42" i="18"/>
  <c r="J4" i="14"/>
  <c r="S35" i="18"/>
  <c r="T55" i="16"/>
  <c r="O66" i="15"/>
  <c r="S45" i="16"/>
  <c r="T31" i="17"/>
  <c r="T54" i="18"/>
  <c r="N39" i="18"/>
  <c r="O9" i="17"/>
  <c r="T14" i="17"/>
  <c r="N14" i="17"/>
  <c r="T53" i="16"/>
  <c r="O50" i="18"/>
  <c r="O10" i="17"/>
  <c r="S50" i="17"/>
  <c r="T36" i="17"/>
  <c r="S34" i="17"/>
  <c r="S32" i="17"/>
  <c r="N9" i="17"/>
  <c r="N54" i="18"/>
  <c r="O31" i="17"/>
  <c r="T39" i="17"/>
  <c r="N32" i="16"/>
  <c r="N46" i="18"/>
  <c r="S33" i="17"/>
  <c r="T76" i="15"/>
  <c r="S50" i="16"/>
  <c r="T49" i="15"/>
  <c r="T29" i="17"/>
  <c r="F17" i="14"/>
  <c r="T36" i="16"/>
  <c r="S64" i="16"/>
  <c r="T39" i="18"/>
  <c r="O16" i="17"/>
  <c r="F15" i="14"/>
  <c r="T57" i="18"/>
  <c r="S39" i="16"/>
  <c r="T48" i="16"/>
  <c r="T43" i="16"/>
  <c r="T38" i="16"/>
  <c r="S48" i="16"/>
  <c r="S40" i="17"/>
  <c r="P4" i="14"/>
  <c r="P53" i="17"/>
  <c r="I4" i="1"/>
  <c r="I5" i="1"/>
  <c r="I6" i="1" s="1"/>
  <c r="D48" i="1" l="1"/>
  <c r="I33" i="1"/>
  <c r="D33" i="1"/>
  <c r="I18" i="1"/>
  <c r="I13" i="14"/>
  <c r="I15" i="14"/>
  <c r="I40" i="14"/>
  <c r="I29" i="14"/>
  <c r="I57" i="14"/>
  <c r="I7" i="14"/>
  <c r="I14" i="14"/>
  <c r="I59" i="14"/>
  <c r="W43" i="18"/>
  <c r="W34" i="18"/>
  <c r="W41" i="18"/>
  <c r="W21" i="18"/>
  <c r="W67" i="18"/>
  <c r="W66" i="18"/>
  <c r="W36" i="18"/>
  <c r="W75" i="18"/>
  <c r="W23" i="18"/>
  <c r="W16" i="18"/>
  <c r="W13" i="18"/>
  <c r="W39" i="18"/>
  <c r="W31" i="18"/>
  <c r="W72" i="18"/>
  <c r="W77" i="18"/>
  <c r="W30" i="18"/>
  <c r="W15" i="18"/>
  <c r="W18" i="18"/>
  <c r="W68" i="18"/>
  <c r="W27" i="18"/>
  <c r="W51" i="18"/>
  <c r="W10" i="18"/>
  <c r="W28" i="18"/>
  <c r="W42" i="18"/>
  <c r="W71" i="18"/>
  <c r="W11" i="18"/>
  <c r="W24" i="18"/>
  <c r="W55" i="18"/>
  <c r="W59" i="18"/>
  <c r="W7" i="18"/>
  <c r="W63" i="18"/>
  <c r="W9" i="18"/>
  <c r="W57" i="18"/>
  <c r="W8" i="18"/>
  <c r="W53" i="18"/>
  <c r="W73" i="18"/>
  <c r="W64" i="18"/>
  <c r="W49" i="18"/>
  <c r="W69" i="18"/>
  <c r="W61" i="18"/>
  <c r="W5" i="18"/>
  <c r="W6" i="18"/>
  <c r="W17" i="18"/>
  <c r="W20" i="18"/>
  <c r="W44" i="18"/>
  <c r="W48" i="18"/>
  <c r="W46" i="18"/>
  <c r="W74" i="18"/>
  <c r="W47" i="18"/>
  <c r="W12" i="18"/>
  <c r="W78" i="18"/>
  <c r="W54" i="18"/>
  <c r="W45" i="18"/>
  <c r="W58" i="18"/>
  <c r="W37" i="18"/>
  <c r="W70" i="18"/>
  <c r="W3" i="18"/>
  <c r="W60" i="18"/>
  <c r="W50" i="18"/>
  <c r="W4" i="18"/>
  <c r="W19" i="18"/>
  <c r="W38" i="18"/>
  <c r="W35" i="18"/>
  <c r="W52" i="18"/>
  <c r="W76" i="18"/>
  <c r="W56" i="18"/>
  <c r="W33" i="18"/>
  <c r="W40" i="18"/>
  <c r="W62" i="18"/>
  <c r="W25" i="18"/>
  <c r="W14" i="18"/>
  <c r="W22" i="18"/>
  <c r="W32" i="18"/>
  <c r="W29" i="18"/>
  <c r="W26" i="18"/>
  <c r="W65" i="18"/>
  <c r="I32" i="14"/>
  <c r="I11" i="14"/>
  <c r="I18" i="14"/>
  <c r="I50" i="14"/>
  <c r="I46" i="14"/>
  <c r="I20" i="14"/>
  <c r="I8" i="14"/>
  <c r="W30" i="16"/>
  <c r="W32" i="16"/>
  <c r="W3" i="16"/>
  <c r="W20" i="16"/>
  <c r="W56" i="16"/>
  <c r="W33" i="16"/>
  <c r="W37" i="16"/>
  <c r="W24" i="16"/>
  <c r="W49" i="16"/>
  <c r="W26" i="16"/>
  <c r="W43" i="16"/>
  <c r="W9" i="16"/>
  <c r="W23" i="16"/>
  <c r="W58" i="16"/>
  <c r="W34" i="16"/>
  <c r="W55" i="16"/>
  <c r="W18" i="16"/>
  <c r="W41" i="16"/>
  <c r="W59" i="16"/>
  <c r="W47" i="16"/>
  <c r="W42" i="16"/>
  <c r="W21" i="16"/>
  <c r="W36" i="16"/>
  <c r="W54" i="16"/>
  <c r="W66" i="16"/>
  <c r="W12" i="16"/>
  <c r="W51" i="16"/>
  <c r="W4" i="16"/>
  <c r="W22" i="16"/>
  <c r="W65" i="16"/>
  <c r="W57" i="16"/>
  <c r="W63" i="16"/>
  <c r="W14" i="16"/>
  <c r="W50" i="16"/>
  <c r="W16" i="16"/>
  <c r="W62" i="16"/>
  <c r="W28" i="16"/>
  <c r="W35" i="16"/>
  <c r="W64" i="16"/>
  <c r="W40" i="16"/>
  <c r="W15" i="16"/>
  <c r="W13" i="16"/>
  <c r="W48" i="16"/>
  <c r="W45" i="16"/>
  <c r="W44" i="16"/>
  <c r="W6" i="16"/>
  <c r="W53" i="16"/>
  <c r="W31" i="16"/>
  <c r="W7" i="16"/>
  <c r="W10" i="16"/>
  <c r="W38" i="16"/>
  <c r="W11" i="16"/>
  <c r="W39" i="16"/>
  <c r="W27" i="16"/>
  <c r="W17" i="16"/>
  <c r="W29" i="16"/>
  <c r="W60" i="16"/>
  <c r="W19" i="16"/>
  <c r="W5" i="16"/>
  <c r="W61" i="16"/>
  <c r="W52" i="16"/>
  <c r="W46" i="16"/>
  <c r="W25" i="16"/>
  <c r="W8" i="16"/>
  <c r="I6" i="14"/>
  <c r="I16" i="14"/>
  <c r="I9" i="14"/>
  <c r="I51" i="14"/>
  <c r="I53" i="14"/>
  <c r="I44" i="14"/>
  <c r="I10" i="14"/>
  <c r="I45" i="14"/>
  <c r="I52" i="14"/>
  <c r="I12" i="14"/>
  <c r="I47" i="14"/>
  <c r="I48" i="14"/>
  <c r="I36" i="14"/>
  <c r="I23" i="14"/>
  <c r="I19" i="14"/>
  <c r="I55" i="14"/>
  <c r="I17" i="14"/>
  <c r="I26" i="14"/>
  <c r="I49" i="14"/>
  <c r="W3" i="17" a="1"/>
  <c r="J7" i="14"/>
  <c r="P7" i="14"/>
  <c r="K7" i="14"/>
  <c r="O7" i="14"/>
  <c r="AA66" i="18"/>
  <c r="Z66" i="18"/>
  <c r="Y66" i="18"/>
  <c r="AB66" i="18"/>
  <c r="X66" i="18"/>
  <c r="AB72" i="18"/>
  <c r="AA72" i="18"/>
  <c r="Z72" i="18"/>
  <c r="X72" i="18"/>
  <c r="Y72" i="18"/>
  <c r="AB10" i="18"/>
  <c r="Z10" i="18"/>
  <c r="X10" i="18"/>
  <c r="Y10" i="18"/>
  <c r="AA10" i="18"/>
  <c r="Y7" i="18"/>
  <c r="X7" i="18"/>
  <c r="Z7" i="18"/>
  <c r="AB7" i="18"/>
  <c r="AA7" i="18"/>
  <c r="Y49" i="18"/>
  <c r="AB49" i="18"/>
  <c r="Z49" i="18"/>
  <c r="AA49" i="18"/>
  <c r="X49" i="18"/>
  <c r="Y48" i="18"/>
  <c r="X48" i="18"/>
  <c r="AB48" i="18"/>
  <c r="Z48" i="18"/>
  <c r="AA48" i="18"/>
  <c r="Y58" i="18"/>
  <c r="X58" i="18"/>
  <c r="AB58" i="18"/>
  <c r="Z58" i="18"/>
  <c r="AA58" i="18"/>
  <c r="X38" i="18"/>
  <c r="AA38" i="18"/>
  <c r="AB38" i="18"/>
  <c r="Y38" i="18"/>
  <c r="Z38" i="18"/>
  <c r="P11" i="14"/>
  <c r="O11" i="14"/>
  <c r="K11" i="14"/>
  <c r="J11" i="14"/>
  <c r="Y3" i="16"/>
  <c r="AA3" i="16"/>
  <c r="Z3" i="16"/>
  <c r="X3" i="16"/>
  <c r="AB3" i="16"/>
  <c r="Y43" i="16"/>
  <c r="AA43" i="16"/>
  <c r="X43" i="16"/>
  <c r="Z43" i="16"/>
  <c r="AB43" i="16"/>
  <c r="AB59" i="16"/>
  <c r="AA59" i="16"/>
  <c r="X59" i="16"/>
  <c r="Y59" i="16"/>
  <c r="Z59" i="16"/>
  <c r="AB51" i="16"/>
  <c r="X51" i="16"/>
  <c r="Y51" i="16"/>
  <c r="Z51" i="16"/>
  <c r="AA51" i="16"/>
  <c r="X16" i="16"/>
  <c r="Z16" i="16"/>
  <c r="Y16" i="16"/>
  <c r="AB16" i="16"/>
  <c r="AA16" i="16"/>
  <c r="Y38" i="16"/>
  <c r="AB38" i="16"/>
  <c r="X38" i="16"/>
  <c r="Z38" i="16"/>
  <c r="AA38" i="16"/>
  <c r="AA5" i="16"/>
  <c r="Z5" i="16"/>
  <c r="X5" i="16"/>
  <c r="Y5" i="16"/>
  <c r="AB5" i="16"/>
  <c r="K9" i="14"/>
  <c r="O9" i="14"/>
  <c r="P9" i="14"/>
  <c r="J9" i="14"/>
  <c r="K47" i="14"/>
  <c r="P47" i="14"/>
  <c r="O47" i="14"/>
  <c r="J47" i="14"/>
  <c r="D45" i="1"/>
  <c r="K14" i="14"/>
  <c r="P14" i="14"/>
  <c r="O14" i="14"/>
  <c r="J14" i="14"/>
  <c r="AB36" i="18"/>
  <c r="Y36" i="18"/>
  <c r="AA36" i="18"/>
  <c r="X36" i="18"/>
  <c r="Z36" i="18"/>
  <c r="X77" i="18"/>
  <c r="Z77" i="18"/>
  <c r="AA77" i="18"/>
  <c r="Y77" i="18"/>
  <c r="AB77" i="18"/>
  <c r="AB28" i="18"/>
  <c r="Y28" i="18"/>
  <c r="X28" i="18"/>
  <c r="Z28" i="18"/>
  <c r="AA28" i="18"/>
  <c r="X63" i="18"/>
  <c r="AA63" i="18"/>
  <c r="Y63" i="18"/>
  <c r="AB63" i="18"/>
  <c r="Z63" i="18"/>
  <c r="AB69" i="18"/>
  <c r="Y69" i="18"/>
  <c r="X69" i="18"/>
  <c r="AA69" i="18"/>
  <c r="Z69" i="18"/>
  <c r="X46" i="18"/>
  <c r="AA46" i="18"/>
  <c r="Y46" i="18"/>
  <c r="Z46" i="18"/>
  <c r="AB46" i="18"/>
  <c r="X37" i="18"/>
  <c r="AA37" i="18"/>
  <c r="Z37" i="18"/>
  <c r="AB37" i="18"/>
  <c r="Y37" i="18"/>
  <c r="AB35" i="18"/>
  <c r="Y35" i="18"/>
  <c r="AA35" i="18"/>
  <c r="Z35" i="18"/>
  <c r="X35" i="18"/>
  <c r="AB14" i="18"/>
  <c r="AA14" i="18"/>
  <c r="Z14" i="18"/>
  <c r="Y14" i="18"/>
  <c r="X14" i="18"/>
  <c r="P18" i="14"/>
  <c r="O18" i="14"/>
  <c r="J18" i="14"/>
  <c r="K18" i="14"/>
  <c r="Y20" i="16"/>
  <c r="Z20" i="16"/>
  <c r="AB20" i="16"/>
  <c r="AA20" i="16"/>
  <c r="X20" i="16"/>
  <c r="AB9" i="16"/>
  <c r="X9" i="16"/>
  <c r="Y9" i="16"/>
  <c r="AA9" i="16"/>
  <c r="Z9" i="16"/>
  <c r="X47" i="16"/>
  <c r="AA47" i="16"/>
  <c r="AB47" i="16"/>
  <c r="Z47" i="16"/>
  <c r="Y47" i="16"/>
  <c r="Y4" i="16"/>
  <c r="AA4" i="16"/>
  <c r="X4" i="16"/>
  <c r="AB4" i="16"/>
  <c r="Z4" i="16"/>
  <c r="Z62" i="16"/>
  <c r="AB62" i="16"/>
  <c r="X62" i="16"/>
  <c r="AA62" i="16"/>
  <c r="Y62" i="16"/>
  <c r="Z45" i="16"/>
  <c r="AA45" i="16"/>
  <c r="Y45" i="16"/>
  <c r="AB45" i="16"/>
  <c r="X45" i="16"/>
  <c r="AA11" i="16"/>
  <c r="X11" i="16"/>
  <c r="AB11" i="16"/>
  <c r="Z11" i="16"/>
  <c r="Y11" i="16"/>
  <c r="AB61" i="16"/>
  <c r="X61" i="16"/>
  <c r="AA61" i="16"/>
  <c r="Y61" i="16"/>
  <c r="Z61" i="16"/>
  <c r="P51" i="14"/>
  <c r="K51" i="14"/>
  <c r="J51" i="14"/>
  <c r="O51" i="14"/>
  <c r="O48" i="14"/>
  <c r="K48" i="14"/>
  <c r="J48" i="14"/>
  <c r="P48" i="14"/>
  <c r="P17" i="14"/>
  <c r="J17" i="14"/>
  <c r="K17" i="14"/>
  <c r="O17" i="14"/>
  <c r="D46" i="1"/>
  <c r="K13" i="14"/>
  <c r="O13" i="14"/>
  <c r="J13" i="14"/>
  <c r="P13" i="14"/>
  <c r="J59" i="14"/>
  <c r="P59" i="14"/>
  <c r="K59" i="14"/>
  <c r="O59" i="14"/>
  <c r="AB75" i="18"/>
  <c r="Y75" i="18"/>
  <c r="X75" i="18"/>
  <c r="AA75" i="18"/>
  <c r="Z75" i="18"/>
  <c r="Y30" i="18"/>
  <c r="Z30" i="18"/>
  <c r="X30" i="18"/>
  <c r="AB30" i="18"/>
  <c r="AA30" i="18"/>
  <c r="X42" i="18"/>
  <c r="Z42" i="18"/>
  <c r="Y42" i="18"/>
  <c r="AA42" i="18"/>
  <c r="AB42" i="18"/>
  <c r="Y9" i="18"/>
  <c r="AB9" i="18"/>
  <c r="X9" i="18"/>
  <c r="AA9" i="18"/>
  <c r="Z9" i="18"/>
  <c r="AA61" i="18"/>
  <c r="Z61" i="18"/>
  <c r="Y61" i="18"/>
  <c r="AB61" i="18"/>
  <c r="X61" i="18"/>
  <c r="Z74" i="18"/>
  <c r="X74" i="18"/>
  <c r="Y74" i="18"/>
  <c r="AA74" i="18"/>
  <c r="AB74" i="18"/>
  <c r="Z70" i="18"/>
  <c r="X70" i="18"/>
  <c r="AA70" i="18"/>
  <c r="AB70" i="18"/>
  <c r="Y70" i="18"/>
  <c r="Z52" i="18"/>
  <c r="AA52" i="18"/>
  <c r="AB52" i="18"/>
  <c r="Y52" i="18"/>
  <c r="X52" i="18"/>
  <c r="X22" i="18"/>
  <c r="Z22" i="18"/>
  <c r="Y22" i="18"/>
  <c r="AA22" i="18"/>
  <c r="AB22" i="18"/>
  <c r="O50" i="14"/>
  <c r="K50" i="14"/>
  <c r="P50" i="14"/>
  <c r="J50" i="14"/>
  <c r="AA56" i="16"/>
  <c r="Z56" i="16"/>
  <c r="AB56" i="16"/>
  <c r="X56" i="16"/>
  <c r="Y56" i="16"/>
  <c r="X23" i="16"/>
  <c r="Z23" i="16"/>
  <c r="Y23" i="16"/>
  <c r="AB23" i="16"/>
  <c r="AA23" i="16"/>
  <c r="Z42" i="16"/>
  <c r="X42" i="16"/>
  <c r="AA42" i="16"/>
  <c r="AB42" i="16"/>
  <c r="Y42" i="16"/>
  <c r="AB22" i="16"/>
  <c r="AA22" i="16"/>
  <c r="Z22" i="16"/>
  <c r="X22" i="16"/>
  <c r="Y22" i="16"/>
  <c r="Y28" i="16"/>
  <c r="X28" i="16"/>
  <c r="Z28" i="16"/>
  <c r="AB28" i="16"/>
  <c r="AA28" i="16"/>
  <c r="Y44" i="16"/>
  <c r="Z44" i="16"/>
  <c r="X44" i="16"/>
  <c r="AB44" i="16"/>
  <c r="AA44" i="16"/>
  <c r="Y39" i="16"/>
  <c r="X39" i="16"/>
  <c r="AA39" i="16"/>
  <c r="Z39" i="16"/>
  <c r="AB39" i="16"/>
  <c r="Y52" i="16"/>
  <c r="Z52" i="16"/>
  <c r="X52" i="16"/>
  <c r="AB52" i="16"/>
  <c r="AA52" i="16"/>
  <c r="P53" i="14"/>
  <c r="K53" i="14"/>
  <c r="O53" i="14"/>
  <c r="J53" i="14"/>
  <c r="P36" i="14"/>
  <c r="K36" i="14"/>
  <c r="J36" i="14"/>
  <c r="O36" i="14"/>
  <c r="K26" i="14"/>
  <c r="O26" i="14"/>
  <c r="P26" i="14"/>
  <c r="J26" i="14"/>
  <c r="C54" i="1"/>
  <c r="P15" i="14"/>
  <c r="J15" i="14"/>
  <c r="O15" i="14"/>
  <c r="K15" i="14"/>
  <c r="X43" i="18"/>
  <c r="Y43" i="18"/>
  <c r="AA43" i="18"/>
  <c r="AB43" i="18"/>
  <c r="Z43" i="18"/>
  <c r="Z23" i="18"/>
  <c r="AB23" i="18"/>
  <c r="AA23" i="18"/>
  <c r="Y23" i="18"/>
  <c r="X23" i="18"/>
  <c r="X15" i="18"/>
  <c r="Y15" i="18"/>
  <c r="AA15" i="18"/>
  <c r="AB15" i="18"/>
  <c r="Z15" i="18"/>
  <c r="AB71" i="18"/>
  <c r="Y71" i="18"/>
  <c r="AA71" i="18"/>
  <c r="Z71" i="18"/>
  <c r="X71" i="18"/>
  <c r="Y57" i="18"/>
  <c r="AB57" i="18"/>
  <c r="X57" i="18"/>
  <c r="AA57" i="18"/>
  <c r="Z57" i="18"/>
  <c r="Y5" i="18"/>
  <c r="AB5" i="18"/>
  <c r="Z5" i="18"/>
  <c r="X5" i="18"/>
  <c r="AA5" i="18"/>
  <c r="AB47" i="18"/>
  <c r="X47" i="18"/>
  <c r="Y47" i="18"/>
  <c r="Z47" i="18"/>
  <c r="AA47" i="18"/>
  <c r="AB3" i="18"/>
  <c r="Z3" i="18"/>
  <c r="X3" i="18"/>
  <c r="AA3" i="18"/>
  <c r="Y3" i="18"/>
  <c r="X76" i="18"/>
  <c r="Y76" i="18"/>
  <c r="Z76" i="18"/>
  <c r="AB76" i="18"/>
  <c r="AA76" i="18"/>
  <c r="X32" i="18"/>
  <c r="Z32" i="18"/>
  <c r="AB32" i="18"/>
  <c r="Y32" i="18"/>
  <c r="AA32" i="18"/>
  <c r="K46" i="14"/>
  <c r="P46" i="14"/>
  <c r="J46" i="14"/>
  <c r="O46" i="14"/>
  <c r="Z33" i="16"/>
  <c r="Y33" i="16"/>
  <c r="X33" i="16"/>
  <c r="AB33" i="16"/>
  <c r="AA33" i="16"/>
  <c r="X58" i="16"/>
  <c r="AB58" i="16"/>
  <c r="AA58" i="16"/>
  <c r="Y58" i="16"/>
  <c r="Z58" i="16"/>
  <c r="Z21" i="16"/>
  <c r="AB21" i="16"/>
  <c r="AA21" i="16"/>
  <c r="Y21" i="16"/>
  <c r="X21" i="16"/>
  <c r="X65" i="16"/>
  <c r="Y65" i="16"/>
  <c r="AB65" i="16"/>
  <c r="Z65" i="16"/>
  <c r="AA65" i="16"/>
  <c r="Z35" i="16"/>
  <c r="Y35" i="16"/>
  <c r="X35" i="16"/>
  <c r="AA35" i="16"/>
  <c r="AB35" i="16"/>
  <c r="Y6" i="16"/>
  <c r="AA6" i="16"/>
  <c r="AB6" i="16"/>
  <c r="Z6" i="16"/>
  <c r="X6" i="16"/>
  <c r="AB27" i="16"/>
  <c r="X27" i="16"/>
  <c r="Z27" i="16"/>
  <c r="Y27" i="16"/>
  <c r="AA27" i="16"/>
  <c r="AB46" i="16"/>
  <c r="AA46" i="16"/>
  <c r="X46" i="16"/>
  <c r="Y46" i="16"/>
  <c r="Z46" i="16"/>
  <c r="O44" i="14"/>
  <c r="K44" i="14"/>
  <c r="J44" i="14"/>
  <c r="P44" i="14"/>
  <c r="O23" i="14"/>
  <c r="J23" i="14"/>
  <c r="K23" i="14"/>
  <c r="P23" i="14"/>
  <c r="P49" i="14"/>
  <c r="O49" i="14"/>
  <c r="J49" i="14"/>
  <c r="K49" i="14"/>
  <c r="C53" i="1"/>
  <c r="C26" i="15"/>
  <c r="X34" i="18"/>
  <c r="AA34" i="18"/>
  <c r="Z34" i="18"/>
  <c r="Y34" i="18"/>
  <c r="AB34" i="18"/>
  <c r="AB16" i="18"/>
  <c r="Y16" i="18"/>
  <c r="X16" i="18"/>
  <c r="AA16" i="18"/>
  <c r="Z16" i="18"/>
  <c r="AA18" i="18"/>
  <c r="Z18" i="18"/>
  <c r="Y18" i="18"/>
  <c r="X18" i="18"/>
  <c r="AB18" i="18"/>
  <c r="Z11" i="18"/>
  <c r="X11" i="18"/>
  <c r="AB11" i="18"/>
  <c r="Y11" i="18"/>
  <c r="AA11" i="18"/>
  <c r="AA8" i="18"/>
  <c r="AB8" i="18"/>
  <c r="X8" i="18"/>
  <c r="Z8" i="18"/>
  <c r="Y8" i="18"/>
  <c r="Y6" i="18"/>
  <c r="AB6" i="18"/>
  <c r="X6" i="18"/>
  <c r="Z6" i="18"/>
  <c r="AA6" i="18"/>
  <c r="AA12" i="18"/>
  <c r="Y12" i="18"/>
  <c r="X12" i="18"/>
  <c r="Z12" i="18"/>
  <c r="AB12" i="18"/>
  <c r="Y60" i="18"/>
  <c r="AB60" i="18"/>
  <c r="Z60" i="18"/>
  <c r="AA60" i="18"/>
  <c r="X60" i="18"/>
  <c r="Z56" i="18"/>
  <c r="Y56" i="18"/>
  <c r="X56" i="18"/>
  <c r="AB56" i="18"/>
  <c r="AA56" i="18"/>
  <c r="Z29" i="18"/>
  <c r="X29" i="18"/>
  <c r="Y29" i="18"/>
  <c r="AB29" i="18"/>
  <c r="AA29" i="18"/>
  <c r="P20" i="14"/>
  <c r="O20" i="14"/>
  <c r="K20" i="14"/>
  <c r="J20" i="14"/>
  <c r="AA37" i="16"/>
  <c r="Z37" i="16"/>
  <c r="AB37" i="16"/>
  <c r="Y37" i="16"/>
  <c r="X37" i="16"/>
  <c r="AB34" i="16"/>
  <c r="Z34" i="16"/>
  <c r="AA34" i="16"/>
  <c r="Y34" i="16"/>
  <c r="X34" i="16"/>
  <c r="AB36" i="16"/>
  <c r="Z36" i="16"/>
  <c r="X36" i="16"/>
  <c r="Y36" i="16"/>
  <c r="AA36" i="16"/>
  <c r="X57" i="16"/>
  <c r="AB57" i="16"/>
  <c r="Z57" i="16"/>
  <c r="AA57" i="16"/>
  <c r="Y57" i="16"/>
  <c r="Y64" i="16"/>
  <c r="AA64" i="16"/>
  <c r="AB64" i="16"/>
  <c r="X64" i="16"/>
  <c r="Z64" i="16"/>
  <c r="AB53" i="16"/>
  <c r="AA53" i="16"/>
  <c r="X53" i="16"/>
  <c r="Y53" i="16"/>
  <c r="Z53" i="16"/>
  <c r="AB17" i="16"/>
  <c r="Z17" i="16"/>
  <c r="X17" i="16"/>
  <c r="Y17" i="16"/>
  <c r="AA17" i="16"/>
  <c r="Z25" i="16"/>
  <c r="Y25" i="16"/>
  <c r="AB25" i="16"/>
  <c r="AA25" i="16"/>
  <c r="X25" i="16"/>
  <c r="P10" i="14"/>
  <c r="J10" i="14"/>
  <c r="O10" i="14"/>
  <c r="K10" i="14"/>
  <c r="D30" i="1"/>
  <c r="D53" i="1"/>
  <c r="X29" i="16"/>
  <c r="Y29" i="16"/>
  <c r="Z29" i="16"/>
  <c r="AA29" i="16"/>
  <c r="AB29" i="16"/>
  <c r="AC2" i="18" a="1"/>
  <c r="C39" i="1"/>
  <c r="J40" i="14"/>
  <c r="O40" i="14"/>
  <c r="K40" i="14"/>
  <c r="P40" i="14"/>
  <c r="AB41" i="18"/>
  <c r="X41" i="18"/>
  <c r="Z41" i="18"/>
  <c r="Y41" i="18"/>
  <c r="AA41" i="18"/>
  <c r="AA13" i="18"/>
  <c r="Y13" i="18"/>
  <c r="X13" i="18"/>
  <c r="AB13" i="18"/>
  <c r="Z13" i="18"/>
  <c r="AB68" i="18"/>
  <c r="Z68" i="18"/>
  <c r="Y68" i="18"/>
  <c r="X68" i="18"/>
  <c r="AA68" i="18"/>
  <c r="X24" i="18"/>
  <c r="Y24" i="18"/>
  <c r="AA24" i="18"/>
  <c r="AB24" i="18"/>
  <c r="Z24" i="18"/>
  <c r="Z53" i="18"/>
  <c r="AA53" i="18"/>
  <c r="AB53" i="18"/>
  <c r="X53" i="18"/>
  <c r="Y53" i="18"/>
  <c r="X17" i="18"/>
  <c r="AA17" i="18"/>
  <c r="Y17" i="18"/>
  <c r="AB17" i="18"/>
  <c r="Z17" i="18"/>
  <c r="AB78" i="18"/>
  <c r="Z78" i="18"/>
  <c r="X78" i="18"/>
  <c r="AA78" i="18"/>
  <c r="Y78" i="18"/>
  <c r="AB50" i="18"/>
  <c r="X50" i="18"/>
  <c r="Z50" i="18"/>
  <c r="Y50" i="18"/>
  <c r="AA50" i="18"/>
  <c r="AB33" i="18"/>
  <c r="Y33" i="18"/>
  <c r="Z33" i="18"/>
  <c r="X33" i="18"/>
  <c r="AA33" i="18"/>
  <c r="Y26" i="18"/>
  <c r="Z26" i="18"/>
  <c r="AB26" i="18"/>
  <c r="AA26" i="18"/>
  <c r="X26" i="18"/>
  <c r="O8" i="14"/>
  <c r="K8" i="14"/>
  <c r="P8" i="14"/>
  <c r="J8" i="14"/>
  <c r="Z24" i="16"/>
  <c r="X24" i="16"/>
  <c r="AB24" i="16"/>
  <c r="AA24" i="16"/>
  <c r="Y24" i="16"/>
  <c r="Z55" i="16"/>
  <c r="AB55" i="16"/>
  <c r="X55" i="16"/>
  <c r="AA55" i="16"/>
  <c r="Y55" i="16"/>
  <c r="AB54" i="16"/>
  <c r="Z54" i="16"/>
  <c r="X54" i="16"/>
  <c r="AA54" i="16"/>
  <c r="Y54" i="16"/>
  <c r="AA63" i="16"/>
  <c r="X63" i="16"/>
  <c r="Y63" i="16"/>
  <c r="Z63" i="16"/>
  <c r="AB63" i="16"/>
  <c r="X40" i="16"/>
  <c r="AB40" i="16"/>
  <c r="Z40" i="16"/>
  <c r="AA40" i="16"/>
  <c r="Y40" i="16"/>
  <c r="AB31" i="16"/>
  <c r="AA31" i="16"/>
  <c r="Y31" i="16"/>
  <c r="X31" i="16"/>
  <c r="Z31" i="16"/>
  <c r="X8" i="16"/>
  <c r="Z8" i="16"/>
  <c r="AB8" i="16"/>
  <c r="AA8" i="16"/>
  <c r="Y8" i="16"/>
  <c r="O45" i="14"/>
  <c r="J45" i="14"/>
  <c r="P45" i="14"/>
  <c r="K45" i="14"/>
  <c r="D31" i="1"/>
  <c r="J29" i="14"/>
  <c r="P29" i="14"/>
  <c r="K29" i="14"/>
  <c r="O29" i="14"/>
  <c r="Z21" i="18"/>
  <c r="X21" i="18"/>
  <c r="AB21" i="18"/>
  <c r="Y21" i="18"/>
  <c r="AA21" i="18"/>
  <c r="Y39" i="18"/>
  <c r="AA39" i="18"/>
  <c r="X39" i="18"/>
  <c r="AB39" i="18"/>
  <c r="Z39" i="18"/>
  <c r="X27" i="18"/>
  <c r="AB27" i="18"/>
  <c r="Y27" i="18"/>
  <c r="Z27" i="18"/>
  <c r="AA27" i="18"/>
  <c r="X55" i="18"/>
  <c r="Y55" i="18"/>
  <c r="AA55" i="18"/>
  <c r="Z55" i="18"/>
  <c r="AB55" i="18"/>
  <c r="X73" i="18"/>
  <c r="AB73" i="18"/>
  <c r="AA73" i="18"/>
  <c r="Y73" i="18"/>
  <c r="Z73" i="18"/>
  <c r="Z20" i="18"/>
  <c r="Y20" i="18"/>
  <c r="AB20" i="18"/>
  <c r="AA20" i="18"/>
  <c r="X20" i="18"/>
  <c r="AA54" i="18"/>
  <c r="Z54" i="18"/>
  <c r="Y54" i="18"/>
  <c r="AB54" i="18"/>
  <c r="X54" i="18"/>
  <c r="AA4" i="18"/>
  <c r="X4" i="18"/>
  <c r="Z4" i="18"/>
  <c r="Y4" i="18"/>
  <c r="AB4" i="18"/>
  <c r="Z40" i="18"/>
  <c r="X40" i="18"/>
  <c r="Y40" i="18"/>
  <c r="AB40" i="18"/>
  <c r="AA40" i="18"/>
  <c r="AB65" i="18"/>
  <c r="AA65" i="18"/>
  <c r="Z65" i="18"/>
  <c r="X65" i="18"/>
  <c r="Y65" i="18"/>
  <c r="Y30" i="16"/>
  <c r="AA30" i="16"/>
  <c r="AB30" i="16"/>
  <c r="X30" i="16"/>
  <c r="Z30" i="16"/>
  <c r="Y49" i="16"/>
  <c r="Z49" i="16"/>
  <c r="X49" i="16"/>
  <c r="AB49" i="16"/>
  <c r="AA49" i="16"/>
  <c r="Z18" i="16"/>
  <c r="AA18" i="16"/>
  <c r="AB18" i="16"/>
  <c r="X18" i="16"/>
  <c r="Y18" i="16"/>
  <c r="Z66" i="16"/>
  <c r="AB66" i="16"/>
  <c r="Y66" i="16"/>
  <c r="AA66" i="16"/>
  <c r="X66" i="16"/>
  <c r="AB14" i="16"/>
  <c r="Z14" i="16"/>
  <c r="Y14" i="16"/>
  <c r="X14" i="16"/>
  <c r="AA14" i="16"/>
  <c r="Y15" i="16"/>
  <c r="AA15" i="16"/>
  <c r="X15" i="16"/>
  <c r="Z15" i="16"/>
  <c r="AB15" i="16"/>
  <c r="Y7" i="16"/>
  <c r="AB7" i="16"/>
  <c r="Z7" i="16"/>
  <c r="AA7" i="16"/>
  <c r="X7" i="16"/>
  <c r="Y60" i="16"/>
  <c r="AA60" i="16"/>
  <c r="AB60" i="16"/>
  <c r="X60" i="16"/>
  <c r="Z60" i="16"/>
  <c r="K6" i="14"/>
  <c r="J6" i="14"/>
  <c r="S3" i="14" a="1"/>
  <c r="O6" i="14"/>
  <c r="P6" i="14"/>
  <c r="O52" i="14"/>
  <c r="J52" i="14"/>
  <c r="K52" i="14"/>
  <c r="P52" i="14"/>
  <c r="AC2" i="16" a="1"/>
  <c r="D54" i="1"/>
  <c r="AB48" i="16"/>
  <c r="Z48" i="16"/>
  <c r="Y48" i="16"/>
  <c r="X48" i="16"/>
  <c r="AA48" i="16"/>
  <c r="J55" i="14"/>
  <c r="K55" i="14"/>
  <c r="P55" i="14"/>
  <c r="O55" i="14"/>
  <c r="J57" i="14"/>
  <c r="P57" i="14"/>
  <c r="K57" i="14"/>
  <c r="O57" i="14"/>
  <c r="Z67" i="18"/>
  <c r="AA67" i="18"/>
  <c r="X67" i="18"/>
  <c r="Y67" i="18"/>
  <c r="AB67" i="18"/>
  <c r="AB31" i="18"/>
  <c r="Y31" i="18"/>
  <c r="X31" i="18"/>
  <c r="AA31" i="18"/>
  <c r="Z31" i="18"/>
  <c r="AA51" i="18"/>
  <c r="AB51" i="18"/>
  <c r="Y51" i="18"/>
  <c r="Z51" i="18"/>
  <c r="X51" i="18"/>
  <c r="Y59" i="18"/>
  <c r="Z59" i="18"/>
  <c r="AA59" i="18"/>
  <c r="AB59" i="18"/>
  <c r="X59" i="18"/>
  <c r="X64" i="18"/>
  <c r="Z64" i="18"/>
  <c r="AA64" i="18"/>
  <c r="Y64" i="18"/>
  <c r="AB64" i="18"/>
  <c r="Z44" i="18"/>
  <c r="AB44" i="18"/>
  <c r="Y44" i="18"/>
  <c r="X44" i="18"/>
  <c r="AA44" i="18"/>
  <c r="AA45" i="18"/>
  <c r="Z45" i="18"/>
  <c r="X45" i="18"/>
  <c r="Y45" i="18"/>
  <c r="AB45" i="18"/>
  <c r="AA19" i="18"/>
  <c r="Z19" i="18"/>
  <c r="X19" i="18"/>
  <c r="Y19" i="18"/>
  <c r="AB19" i="18"/>
  <c r="AA62" i="18"/>
  <c r="Y62" i="18"/>
  <c r="Z62" i="18"/>
  <c r="AB62" i="18"/>
  <c r="X62" i="18"/>
  <c r="J32" i="14"/>
  <c r="P32" i="14"/>
  <c r="K32" i="14"/>
  <c r="O32" i="14"/>
  <c r="Z32" i="16"/>
  <c r="AA32" i="16"/>
  <c r="AB32" i="16"/>
  <c r="Y32" i="16"/>
  <c r="X32" i="16"/>
  <c r="Y26" i="16"/>
  <c r="AA26" i="16"/>
  <c r="Z26" i="16"/>
  <c r="AB26" i="16"/>
  <c r="X26" i="16"/>
  <c r="Y41" i="16"/>
  <c r="Z41" i="16"/>
  <c r="AA41" i="16"/>
  <c r="X41" i="16"/>
  <c r="AB41" i="16"/>
  <c r="Y12" i="16"/>
  <c r="AA12" i="16"/>
  <c r="AB12" i="16"/>
  <c r="X12" i="16"/>
  <c r="Z12" i="16"/>
  <c r="Z50" i="16"/>
  <c r="AA50" i="16"/>
  <c r="X50" i="16"/>
  <c r="Y50" i="16"/>
  <c r="AB50" i="16"/>
  <c r="Y13" i="16"/>
  <c r="AA13" i="16"/>
  <c r="AB13" i="16"/>
  <c r="X13" i="16"/>
  <c r="Z13" i="16"/>
  <c r="X10" i="16"/>
  <c r="Z10" i="16"/>
  <c r="AA10" i="16"/>
  <c r="AB10" i="16"/>
  <c r="Y10" i="16"/>
  <c r="X19" i="16"/>
  <c r="AB19" i="16"/>
  <c r="Y19" i="16"/>
  <c r="AA19" i="16"/>
  <c r="Z19" i="16"/>
  <c r="K16" i="14"/>
  <c r="P16" i="14"/>
  <c r="J16" i="14"/>
  <c r="O16" i="14"/>
  <c r="P12" i="14"/>
  <c r="O12" i="14"/>
  <c r="J12" i="14"/>
  <c r="K12" i="14"/>
  <c r="K19" i="14"/>
  <c r="J19" i="14"/>
  <c r="O19" i="14"/>
  <c r="P19" i="14"/>
  <c r="C38" i="1"/>
  <c r="D38" i="1" s="1"/>
  <c r="D39" i="1"/>
  <c r="Y25" i="18"/>
  <c r="X25" i="18"/>
  <c r="AB25" i="18"/>
  <c r="AA25" i="18"/>
  <c r="Z25" i="18"/>
  <c r="D55" i="1"/>
  <c r="D40" i="1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H46" i="15"/>
  <c r="I46" i="15"/>
  <c r="H45" i="15"/>
  <c r="I45" i="15"/>
  <c r="H44" i="15"/>
  <c r="I44" i="15"/>
  <c r="H43" i="15"/>
  <c r="I43" i="15"/>
  <c r="H42" i="15"/>
  <c r="I42" i="15"/>
  <c r="I41" i="15"/>
  <c r="H41" i="15"/>
  <c r="H40" i="15"/>
  <c r="I40" i="15"/>
  <c r="I39" i="15"/>
  <c r="H39" i="15"/>
  <c r="I38" i="15"/>
  <c r="H38" i="15"/>
  <c r="H37" i="15"/>
  <c r="I37" i="15"/>
  <c r="I36" i="15"/>
  <c r="H36" i="15"/>
  <c r="I35" i="15"/>
  <c r="H35" i="15"/>
  <c r="I34" i="15"/>
  <c r="H34" i="15"/>
  <c r="I33" i="15"/>
  <c r="H33" i="15"/>
  <c r="H32" i="15"/>
  <c r="I32" i="15"/>
  <c r="I31" i="15"/>
  <c r="H31" i="15"/>
  <c r="H30" i="15"/>
  <c r="I30" i="15"/>
  <c r="H29" i="15"/>
  <c r="I29" i="15"/>
  <c r="H28" i="15"/>
  <c r="I28" i="15"/>
  <c r="I27" i="15"/>
  <c r="H27" i="15"/>
  <c r="V25" i="18"/>
  <c r="V19" i="16"/>
  <c r="V10" i="16"/>
  <c r="V13" i="16"/>
  <c r="V50" i="16"/>
  <c r="V12" i="16"/>
  <c r="V41" i="16"/>
  <c r="V26" i="16"/>
  <c r="V32" i="16"/>
  <c r="V62" i="18"/>
  <c r="V19" i="18"/>
  <c r="V45" i="18"/>
  <c r="V44" i="18"/>
  <c r="V64" i="18"/>
  <c r="V59" i="18"/>
  <c r="V51" i="18"/>
  <c r="V31" i="18"/>
  <c r="V67" i="18"/>
  <c r="V48" i="16"/>
  <c r="AC62" i="16"/>
  <c r="AC54" i="16"/>
  <c r="AC65" i="16"/>
  <c r="AC26" i="16"/>
  <c r="AC14" i="16"/>
  <c r="AC3" i="16"/>
  <c r="AC46" i="16"/>
  <c r="AC33" i="16"/>
  <c r="AC52" i="16"/>
  <c r="AC20" i="16"/>
  <c r="AC57" i="16"/>
  <c r="AC7" i="16"/>
  <c r="AC29" i="16"/>
  <c r="AC61" i="16"/>
  <c r="AC24" i="16"/>
  <c r="AC23" i="16"/>
  <c r="AC47" i="16"/>
  <c r="AC51" i="16"/>
  <c r="AC60" i="16"/>
  <c r="AC45" i="16"/>
  <c r="AC56" i="16"/>
  <c r="AC2" i="16"/>
  <c r="AC9" i="16"/>
  <c r="AC28" i="16"/>
  <c r="AC17" i="16"/>
  <c r="AC35" i="16"/>
  <c r="AC53" i="16"/>
  <c r="AC31" i="16"/>
  <c r="AC22" i="16"/>
  <c r="AC49" i="16"/>
  <c r="AC8" i="16"/>
  <c r="AC58" i="16"/>
  <c r="AC27" i="16"/>
  <c r="AC34" i="16"/>
  <c r="AC6" i="16"/>
  <c r="AC12" i="16"/>
  <c r="AC32" i="16"/>
  <c r="AC50" i="16"/>
  <c r="AC55" i="16"/>
  <c r="AC30" i="16"/>
  <c r="AC11" i="16"/>
  <c r="AC4" i="16"/>
  <c r="AC18" i="16"/>
  <c r="AC13" i="16"/>
  <c r="AC38" i="16"/>
  <c r="AC5" i="16"/>
  <c r="AC39" i="16"/>
  <c r="AC36" i="16"/>
  <c r="AC40" i="16"/>
  <c r="AC44" i="16"/>
  <c r="AC64" i="16"/>
  <c r="AC66" i="16"/>
  <c r="AC10" i="16"/>
  <c r="AC42" i="16"/>
  <c r="AC48" i="16"/>
  <c r="AC41" i="16"/>
  <c r="AC63" i="16"/>
  <c r="AC59" i="16"/>
  <c r="AC43" i="16"/>
  <c r="AC25" i="16"/>
  <c r="AC37" i="16"/>
  <c r="AC15" i="16"/>
  <c r="AC19" i="16"/>
  <c r="AC16" i="16"/>
  <c r="AC21" i="16"/>
  <c r="S19" i="14"/>
  <c r="S8" i="14"/>
  <c r="S36" i="14"/>
  <c r="S48" i="14"/>
  <c r="S7" i="14"/>
  <c r="S41" i="14"/>
  <c r="S5" i="14"/>
  <c r="S46" i="14"/>
  <c r="S37" i="14"/>
  <c r="S28" i="14"/>
  <c r="S25" i="14"/>
  <c r="S22" i="14"/>
  <c r="S18" i="14"/>
  <c r="S39" i="14"/>
  <c r="S21" i="14"/>
  <c r="S10" i="14"/>
  <c r="S38" i="14"/>
  <c r="S42" i="14"/>
  <c r="S50" i="14"/>
  <c r="S49" i="14"/>
  <c r="S55" i="14"/>
  <c r="S54" i="14"/>
  <c r="S26" i="14"/>
  <c r="S30" i="14"/>
  <c r="S33" i="14"/>
  <c r="S56" i="14"/>
  <c r="S9" i="14"/>
  <c r="S13" i="14"/>
  <c r="S31" i="14"/>
  <c r="S20" i="14"/>
  <c r="S23" i="14"/>
  <c r="S27" i="14"/>
  <c r="S15" i="14"/>
  <c r="S40" i="14"/>
  <c r="S6" i="14"/>
  <c r="S17" i="14"/>
  <c r="S52" i="14"/>
  <c r="S29" i="14"/>
  <c r="S45" i="14"/>
  <c r="S32" i="14"/>
  <c r="S44" i="14"/>
  <c r="S34" i="14"/>
  <c r="S3" i="14"/>
  <c r="S47" i="14"/>
  <c r="S43" i="14"/>
  <c r="S53" i="14"/>
  <c r="S24" i="14"/>
  <c r="S35" i="14"/>
  <c r="S4" i="14"/>
  <c r="S51" i="14"/>
  <c r="S16" i="14"/>
  <c r="S12" i="14"/>
  <c r="S14" i="14"/>
  <c r="S11" i="14"/>
  <c r="R57" i="14"/>
  <c r="R59" i="14"/>
  <c r="R58" i="14"/>
  <c r="V60" i="16"/>
  <c r="V7" i="16"/>
  <c r="V15" i="16"/>
  <c r="V14" i="16"/>
  <c r="V66" i="16"/>
  <c r="V18" i="16"/>
  <c r="V49" i="16"/>
  <c r="V30" i="16"/>
  <c r="V65" i="18"/>
  <c r="V40" i="18"/>
  <c r="V4" i="18"/>
  <c r="V54" i="18"/>
  <c r="V20" i="18"/>
  <c r="V73" i="18"/>
  <c r="V55" i="18"/>
  <c r="V27" i="18"/>
  <c r="V39" i="18"/>
  <c r="V21" i="18"/>
  <c r="V8" i="16"/>
  <c r="V31" i="16"/>
  <c r="V40" i="16"/>
  <c r="V63" i="16"/>
  <c r="V54" i="16"/>
  <c r="V55" i="16"/>
  <c r="V24" i="16"/>
  <c r="V26" i="18"/>
  <c r="V33" i="18"/>
  <c r="V50" i="18"/>
  <c r="V78" i="18"/>
  <c r="V17" i="18"/>
  <c r="V53" i="18"/>
  <c r="V24" i="18"/>
  <c r="V68" i="18"/>
  <c r="V13" i="18"/>
  <c r="V41" i="18"/>
  <c r="AC64" i="18"/>
  <c r="AC16" i="18"/>
  <c r="AC29" i="18"/>
  <c r="AC42" i="18"/>
  <c r="AC58" i="18"/>
  <c r="AC4" i="18"/>
  <c r="AC59" i="18"/>
  <c r="AC62" i="18"/>
  <c r="AC26" i="18"/>
  <c r="AC66" i="18"/>
  <c r="AC74" i="18"/>
  <c r="AC60" i="18"/>
  <c r="AC57" i="18"/>
  <c r="AC77" i="18"/>
  <c r="AC6" i="18"/>
  <c r="AC19" i="18"/>
  <c r="AC7" i="18"/>
  <c r="AC25" i="18"/>
  <c r="AC68" i="18"/>
  <c r="AC48" i="18"/>
  <c r="AC63" i="18"/>
  <c r="AC51" i="18"/>
  <c r="AC46" i="18"/>
  <c r="AC32" i="18"/>
  <c r="AC67" i="18"/>
  <c r="AC10" i="18"/>
  <c r="AC18" i="18"/>
  <c r="AC44" i="18"/>
  <c r="AC41" i="18"/>
  <c r="AC12" i="18"/>
  <c r="AC76" i="18"/>
  <c r="AC27" i="18"/>
  <c r="AC61" i="18"/>
  <c r="AC71" i="18"/>
  <c r="AC24" i="18"/>
  <c r="AC75" i="18"/>
  <c r="AC47" i="18"/>
  <c r="AC73" i="18"/>
  <c r="AC21" i="18"/>
  <c r="AC70" i="18"/>
  <c r="AC33" i="18"/>
  <c r="AC3" i="18"/>
  <c r="AC28" i="18"/>
  <c r="AC49" i="18"/>
  <c r="AC78" i="18"/>
  <c r="AC34" i="18"/>
  <c r="AC55" i="18"/>
  <c r="AC8" i="18"/>
  <c r="AC36" i="18"/>
  <c r="AC11" i="18"/>
  <c r="AC69" i="18"/>
  <c r="AC72" i="18"/>
  <c r="AC37" i="18"/>
  <c r="AC35" i="18"/>
  <c r="AC9" i="18"/>
  <c r="AC20" i="18"/>
  <c r="AC30" i="18"/>
  <c r="AC50" i="18"/>
  <c r="AC5" i="18"/>
  <c r="AC40" i="18"/>
  <c r="AC39" i="18"/>
  <c r="AC14" i="18"/>
  <c r="AC22" i="18"/>
  <c r="AC52" i="18"/>
  <c r="AC65" i="18"/>
  <c r="AC43" i="18"/>
  <c r="AC2" i="18"/>
  <c r="AC45" i="18"/>
  <c r="AC17" i="18"/>
  <c r="AC53" i="18"/>
  <c r="AC56" i="18"/>
  <c r="AC38" i="18"/>
  <c r="AC54" i="18"/>
  <c r="AC15" i="18"/>
  <c r="AC23" i="18"/>
  <c r="AC31" i="18"/>
  <c r="AC13" i="18"/>
  <c r="V29" i="16"/>
  <c r="V25" i="16"/>
  <c r="V17" i="16"/>
  <c r="V53" i="16"/>
  <c r="V64" i="16"/>
  <c r="V57" i="16"/>
  <c r="V36" i="16"/>
  <c r="V34" i="16"/>
  <c r="V37" i="16"/>
  <c r="V29" i="18"/>
  <c r="V56" i="18"/>
  <c r="V60" i="18"/>
  <c r="V12" i="18"/>
  <c r="V6" i="18"/>
  <c r="V8" i="18"/>
  <c r="V11" i="18"/>
  <c r="V18" i="18"/>
  <c r="V16" i="18"/>
  <c r="V34" i="18"/>
  <c r="H26" i="15"/>
  <c r="I26" i="15"/>
  <c r="V46" i="16"/>
  <c r="V27" i="16"/>
  <c r="V6" i="16"/>
  <c r="V35" i="16"/>
  <c r="V65" i="16"/>
  <c r="V21" i="16"/>
  <c r="V58" i="16"/>
  <c r="V33" i="16"/>
  <c r="V32" i="18"/>
  <c r="V76" i="18"/>
  <c r="V3" i="18"/>
  <c r="V47" i="18"/>
  <c r="V5" i="18"/>
  <c r="V57" i="18"/>
  <c r="V71" i="18"/>
  <c r="V15" i="18"/>
  <c r="V23" i="18"/>
  <c r="V43" i="18"/>
  <c r="V52" i="16"/>
  <c r="V39" i="16"/>
  <c r="V44" i="16"/>
  <c r="V28" i="16"/>
  <c r="V22" i="16"/>
  <c r="V42" i="16"/>
  <c r="V23" i="16"/>
  <c r="V56" i="16"/>
  <c r="V22" i="18"/>
  <c r="V52" i="18"/>
  <c r="V70" i="18"/>
  <c r="V74" i="18"/>
  <c r="V61" i="18"/>
  <c r="V9" i="18"/>
  <c r="V42" i="18"/>
  <c r="V30" i="18"/>
  <c r="V75" i="18"/>
  <c r="V61" i="16"/>
  <c r="V11" i="16"/>
  <c r="V45" i="16"/>
  <c r="V62" i="16"/>
  <c r="V4" i="16"/>
  <c r="V47" i="16"/>
  <c r="V9" i="16"/>
  <c r="V20" i="16"/>
  <c r="V14" i="18"/>
  <c r="V35" i="18"/>
  <c r="V37" i="18"/>
  <c r="V46" i="18"/>
  <c r="V69" i="18"/>
  <c r="V63" i="18"/>
  <c r="V28" i="18"/>
  <c r="V77" i="18"/>
  <c r="V36" i="18"/>
  <c r="V5" i="16"/>
  <c r="V38" i="16"/>
  <c r="V16" i="16"/>
  <c r="V51" i="16"/>
  <c r="V59" i="16"/>
  <c r="V43" i="16"/>
  <c r="V3" i="16"/>
  <c r="V38" i="18"/>
  <c r="V58" i="18"/>
  <c r="V48" i="18"/>
  <c r="V49" i="18"/>
  <c r="V7" i="18"/>
  <c r="V10" i="18"/>
  <c r="V72" i="18"/>
  <c r="V66" i="18"/>
  <c r="W51" i="17"/>
  <c r="W32" i="17"/>
  <c r="W7" i="17"/>
  <c r="W24" i="17"/>
  <c r="W33" i="17"/>
  <c r="W48" i="17"/>
  <c r="W45" i="17"/>
  <c r="W43" i="17"/>
  <c r="W40" i="17"/>
  <c r="W8" i="17"/>
  <c r="W31" i="17"/>
  <c r="W55" i="17"/>
  <c r="W42" i="17"/>
  <c r="W44" i="17"/>
  <c r="W25" i="17"/>
  <c r="W26" i="17"/>
  <c r="W54" i="17"/>
  <c r="W20" i="17"/>
  <c r="W4" i="17"/>
  <c r="W27" i="17"/>
  <c r="W9" i="17"/>
  <c r="W19" i="17"/>
  <c r="W11" i="17"/>
  <c r="W50" i="17"/>
  <c r="W38" i="17"/>
  <c r="W30" i="17"/>
  <c r="W6" i="17"/>
  <c r="W3" i="17"/>
  <c r="W29" i="17"/>
  <c r="W52" i="17"/>
  <c r="W49" i="17"/>
  <c r="W17" i="17"/>
  <c r="W36" i="17"/>
  <c r="W39" i="17"/>
  <c r="W5" i="17"/>
  <c r="W34" i="17"/>
  <c r="W22" i="17"/>
  <c r="W35" i="17"/>
  <c r="W18" i="17"/>
  <c r="W53" i="17"/>
  <c r="W13" i="17"/>
  <c r="W10" i="17"/>
  <c r="W41" i="17"/>
  <c r="W47" i="17"/>
  <c r="W28" i="17"/>
  <c r="W37" i="17"/>
  <c r="W14" i="17"/>
  <c r="W12" i="17"/>
  <c r="W23" i="17"/>
  <c r="W46" i="17"/>
  <c r="W21" i="17"/>
  <c r="W15" i="17"/>
  <c r="W16" i="17"/>
  <c r="J43" i="15"/>
  <c r="U36" i="14"/>
  <c r="W36" i="14"/>
  <c r="X36" i="14"/>
  <c r="V36" i="14"/>
  <c r="T36" i="14"/>
  <c r="U25" i="14"/>
  <c r="X25" i="14"/>
  <c r="V25" i="14"/>
  <c r="T25" i="14"/>
  <c r="W25" i="14"/>
  <c r="T50" i="14"/>
  <c r="W50" i="14"/>
  <c r="X50" i="14"/>
  <c r="U50" i="14"/>
  <c r="V50" i="14"/>
  <c r="V9" i="14"/>
  <c r="X9" i="14"/>
  <c r="U9" i="14"/>
  <c r="W9" i="14"/>
  <c r="T9" i="14"/>
  <c r="V6" i="14"/>
  <c r="U6" i="14"/>
  <c r="T6" i="14"/>
  <c r="X6" i="14"/>
  <c r="W6" i="14"/>
  <c r="W3" i="14"/>
  <c r="V3" i="14"/>
  <c r="U3" i="14"/>
  <c r="X3" i="14"/>
  <c r="T3" i="14"/>
  <c r="W16" i="14"/>
  <c r="U16" i="14"/>
  <c r="V16" i="14"/>
  <c r="T16" i="14"/>
  <c r="X16" i="14"/>
  <c r="X32" i="17"/>
  <c r="AB32" i="17"/>
  <c r="Z32" i="17"/>
  <c r="AA32" i="17"/>
  <c r="Y32" i="17"/>
  <c r="AB8" i="17"/>
  <c r="X8" i="17"/>
  <c r="AA8" i="17"/>
  <c r="Y8" i="17"/>
  <c r="Z8" i="17"/>
  <c r="Y20" i="17"/>
  <c r="Z20" i="17"/>
  <c r="X20" i="17"/>
  <c r="AA20" i="17"/>
  <c r="AB20" i="17"/>
  <c r="Z30" i="17"/>
  <c r="AB30" i="17"/>
  <c r="X30" i="17"/>
  <c r="AA30" i="17"/>
  <c r="Y30" i="17"/>
  <c r="AB39" i="17"/>
  <c r="AA39" i="17"/>
  <c r="X39" i="17"/>
  <c r="Y39" i="17"/>
  <c r="Z39" i="17"/>
  <c r="Z10" i="17"/>
  <c r="AA10" i="17"/>
  <c r="AB10" i="17"/>
  <c r="Y10" i="17"/>
  <c r="X10" i="17"/>
  <c r="AB46" i="17"/>
  <c r="X46" i="17"/>
  <c r="AA46" i="17"/>
  <c r="Y46" i="17"/>
  <c r="Z46" i="17"/>
  <c r="X7" i="17"/>
  <c r="AB7" i="17"/>
  <c r="Y7" i="17"/>
  <c r="Z7" i="17"/>
  <c r="AA7" i="17"/>
  <c r="Y31" i="17"/>
  <c r="AB31" i="17"/>
  <c r="AA31" i="17"/>
  <c r="X31" i="17"/>
  <c r="Z31" i="17"/>
  <c r="AA4" i="17"/>
  <c r="AB4" i="17"/>
  <c r="X4" i="17"/>
  <c r="Y4" i="17"/>
  <c r="Z4" i="17"/>
  <c r="Y6" i="17"/>
  <c r="X6" i="17"/>
  <c r="AA6" i="17"/>
  <c r="Z6" i="17"/>
  <c r="AB6" i="17"/>
  <c r="X5" i="17"/>
  <c r="Z5" i="17"/>
  <c r="AB5" i="17"/>
  <c r="Y5" i="17"/>
  <c r="AA5" i="17"/>
  <c r="Y41" i="17"/>
  <c r="Z41" i="17"/>
  <c r="X41" i="17"/>
  <c r="AB41" i="17"/>
  <c r="AA41" i="17"/>
  <c r="AA21" i="17"/>
  <c r="X21" i="17"/>
  <c r="AB21" i="17"/>
  <c r="Y21" i="17"/>
  <c r="Z21" i="17"/>
  <c r="AB33" i="17"/>
  <c r="Y33" i="17"/>
  <c r="X33" i="17"/>
  <c r="Z33" i="17"/>
  <c r="AA33" i="17"/>
  <c r="AB9" i="17"/>
  <c r="X9" i="17"/>
  <c r="Y9" i="17"/>
  <c r="Z9" i="17"/>
  <c r="AA9" i="17"/>
  <c r="AB29" i="17"/>
  <c r="Y29" i="17"/>
  <c r="AA29" i="17"/>
  <c r="X29" i="17"/>
  <c r="Z29" i="17"/>
  <c r="X28" i="17"/>
  <c r="AB28" i="17"/>
  <c r="AA28" i="17"/>
  <c r="Y28" i="17"/>
  <c r="Z28" i="17"/>
  <c r="AA16" i="17"/>
  <c r="AB16" i="17"/>
  <c r="X16" i="17"/>
  <c r="Z16" i="17"/>
  <c r="Y16" i="17"/>
  <c r="J45" i="15"/>
  <c r="J33" i="15"/>
  <c r="J32" i="15"/>
  <c r="V19" i="14"/>
  <c r="T19" i="14"/>
  <c r="W19" i="14"/>
  <c r="X19" i="14"/>
  <c r="U19" i="14"/>
  <c r="W38" i="14"/>
  <c r="X38" i="14"/>
  <c r="V38" i="14"/>
  <c r="U38" i="14"/>
  <c r="T38" i="14"/>
  <c r="X15" i="14"/>
  <c r="T15" i="14"/>
  <c r="V15" i="14"/>
  <c r="W15" i="14"/>
  <c r="U15" i="14"/>
  <c r="W4" i="14"/>
  <c r="T4" i="14"/>
  <c r="V4" i="14"/>
  <c r="U4" i="14"/>
  <c r="X4" i="14"/>
  <c r="J36" i="15"/>
  <c r="X8" i="14"/>
  <c r="U8" i="14"/>
  <c r="T8" i="14"/>
  <c r="V8" i="14"/>
  <c r="W8" i="14"/>
  <c r="T56" i="14"/>
  <c r="V56" i="14"/>
  <c r="X56" i="14"/>
  <c r="W56" i="14"/>
  <c r="U56" i="14"/>
  <c r="X34" i="14"/>
  <c r="W34" i="14"/>
  <c r="T34" i="14"/>
  <c r="U34" i="14"/>
  <c r="V34" i="14"/>
  <c r="J47" i="15"/>
  <c r="J39" i="15"/>
  <c r="J35" i="15"/>
  <c r="J31" i="15"/>
  <c r="J27" i="15"/>
  <c r="T48" i="14"/>
  <c r="X48" i="14"/>
  <c r="V48" i="14"/>
  <c r="W48" i="14"/>
  <c r="U48" i="14"/>
  <c r="W22" i="14"/>
  <c r="X22" i="14"/>
  <c r="T22" i="14"/>
  <c r="U22" i="14"/>
  <c r="V22" i="14"/>
  <c r="T49" i="14"/>
  <c r="W49" i="14"/>
  <c r="U49" i="14"/>
  <c r="X49" i="14"/>
  <c r="V49" i="14"/>
  <c r="U13" i="14"/>
  <c r="V13" i="14"/>
  <c r="X13" i="14"/>
  <c r="W13" i="14"/>
  <c r="T13" i="14"/>
  <c r="V17" i="14"/>
  <c r="U17" i="14"/>
  <c r="W17" i="14"/>
  <c r="X17" i="14"/>
  <c r="T17" i="14"/>
  <c r="V47" i="14"/>
  <c r="U47" i="14"/>
  <c r="T47" i="14"/>
  <c r="W47" i="14"/>
  <c r="X47" i="14"/>
  <c r="U12" i="14"/>
  <c r="W12" i="14"/>
  <c r="X12" i="14"/>
  <c r="T12" i="14"/>
  <c r="V12" i="14"/>
  <c r="Z55" i="17"/>
  <c r="AB55" i="17"/>
  <c r="Y55" i="17"/>
  <c r="AA55" i="17"/>
  <c r="X55" i="17"/>
  <c r="Y3" i="17"/>
  <c r="Z3" i="17"/>
  <c r="AB3" i="17"/>
  <c r="AA3" i="17"/>
  <c r="X3" i="17"/>
  <c r="Z47" i="17"/>
  <c r="AA47" i="17"/>
  <c r="X47" i="17"/>
  <c r="AB47" i="17"/>
  <c r="Y47" i="17"/>
  <c r="X39" i="14"/>
  <c r="T39" i="14"/>
  <c r="U39" i="14"/>
  <c r="V39" i="14"/>
  <c r="W39" i="14"/>
  <c r="U54" i="14"/>
  <c r="V54" i="14"/>
  <c r="T54" i="14"/>
  <c r="X54" i="14"/>
  <c r="W54" i="14"/>
  <c r="W29" i="14"/>
  <c r="U29" i="14"/>
  <c r="V29" i="14"/>
  <c r="X29" i="14"/>
  <c r="T29" i="14"/>
  <c r="U11" i="14"/>
  <c r="T11" i="14"/>
  <c r="W11" i="14"/>
  <c r="X11" i="14"/>
  <c r="V11" i="14"/>
  <c r="Y42" i="17"/>
  <c r="Z42" i="17"/>
  <c r="AA42" i="17"/>
  <c r="X42" i="17"/>
  <c r="AB42" i="17"/>
  <c r="Z22" i="17"/>
  <c r="Y22" i="17"/>
  <c r="AB22" i="17"/>
  <c r="X22" i="17"/>
  <c r="AA22" i="17"/>
  <c r="U21" i="14"/>
  <c r="W21" i="14"/>
  <c r="V21" i="14"/>
  <c r="X21" i="14"/>
  <c r="T21" i="14"/>
  <c r="Y19" i="17"/>
  <c r="AA19" i="17"/>
  <c r="X19" i="17"/>
  <c r="AB19" i="17"/>
  <c r="Z19" i="17"/>
  <c r="J41" i="15"/>
  <c r="V10" i="14"/>
  <c r="W10" i="14"/>
  <c r="X10" i="14"/>
  <c r="U10" i="14"/>
  <c r="T10" i="14"/>
  <c r="W30" i="14"/>
  <c r="V30" i="14"/>
  <c r="T30" i="14"/>
  <c r="X30" i="14"/>
  <c r="U30" i="14"/>
  <c r="V27" i="14"/>
  <c r="X27" i="14"/>
  <c r="T27" i="14"/>
  <c r="U27" i="14"/>
  <c r="W27" i="14"/>
  <c r="W32" i="14"/>
  <c r="U32" i="14"/>
  <c r="V32" i="14"/>
  <c r="T32" i="14"/>
  <c r="X32" i="14"/>
  <c r="V35" i="14"/>
  <c r="T35" i="14"/>
  <c r="W35" i="14"/>
  <c r="U35" i="14"/>
  <c r="X35" i="14"/>
  <c r="X37" i="14"/>
  <c r="T37" i="14"/>
  <c r="V37" i="14"/>
  <c r="W37" i="14"/>
  <c r="U37" i="14"/>
  <c r="W33" i="14"/>
  <c r="V33" i="14"/>
  <c r="X33" i="14"/>
  <c r="U33" i="14"/>
  <c r="T33" i="14"/>
  <c r="U44" i="14"/>
  <c r="W44" i="14"/>
  <c r="T44" i="14"/>
  <c r="V44" i="14"/>
  <c r="X44" i="14"/>
  <c r="AA43" i="17"/>
  <c r="X43" i="17"/>
  <c r="AB43" i="17"/>
  <c r="Y43" i="17"/>
  <c r="Z43" i="17"/>
  <c r="AB26" i="17"/>
  <c r="Z26" i="17"/>
  <c r="AA26" i="17"/>
  <c r="Y26" i="17"/>
  <c r="X26" i="17"/>
  <c r="Z50" i="17"/>
  <c r="AB50" i="17"/>
  <c r="X50" i="17"/>
  <c r="AA50" i="17"/>
  <c r="Y50" i="17"/>
  <c r="Y17" i="17"/>
  <c r="X17" i="17"/>
  <c r="AA17" i="17"/>
  <c r="Z17" i="17"/>
  <c r="AB17" i="17"/>
  <c r="AB12" i="17"/>
  <c r="Z12" i="17"/>
  <c r="X12" i="17"/>
  <c r="Y12" i="17"/>
  <c r="AA12" i="17"/>
  <c r="V40" i="14"/>
  <c r="T40" i="14"/>
  <c r="W40" i="14"/>
  <c r="X40" i="14"/>
  <c r="U40" i="14"/>
  <c r="AB51" i="17"/>
  <c r="Y51" i="17"/>
  <c r="AA51" i="17"/>
  <c r="X51" i="17"/>
  <c r="Z51" i="17"/>
  <c r="X40" i="17"/>
  <c r="AB40" i="17"/>
  <c r="Z40" i="17"/>
  <c r="AA40" i="17"/>
  <c r="Y40" i="17"/>
  <c r="AB38" i="17"/>
  <c r="AA38" i="17"/>
  <c r="Z38" i="17"/>
  <c r="X38" i="17"/>
  <c r="Y38" i="17"/>
  <c r="Z36" i="17"/>
  <c r="AB36" i="17"/>
  <c r="AA36" i="17"/>
  <c r="X36" i="17"/>
  <c r="Y36" i="17"/>
  <c r="Z23" i="17"/>
  <c r="Y23" i="17"/>
  <c r="X23" i="17"/>
  <c r="AA23" i="17"/>
  <c r="AB23" i="17"/>
  <c r="J46" i="15"/>
  <c r="J42" i="15"/>
  <c r="J30" i="15"/>
  <c r="V7" i="14"/>
  <c r="X7" i="14"/>
  <c r="U7" i="14"/>
  <c r="T7" i="14"/>
  <c r="W7" i="14"/>
  <c r="T18" i="14"/>
  <c r="W18" i="14"/>
  <c r="X18" i="14"/>
  <c r="V18" i="14"/>
  <c r="U18" i="14"/>
  <c r="T55" i="14"/>
  <c r="X55" i="14"/>
  <c r="V55" i="14"/>
  <c r="W55" i="14"/>
  <c r="U55" i="14"/>
  <c r="U31" i="14"/>
  <c r="W31" i="14"/>
  <c r="X31" i="14"/>
  <c r="T31" i="14"/>
  <c r="V31" i="14"/>
  <c r="W52" i="14"/>
  <c r="V52" i="14"/>
  <c r="X52" i="14"/>
  <c r="T52" i="14"/>
  <c r="U52" i="14"/>
  <c r="V43" i="14"/>
  <c r="T43" i="14"/>
  <c r="U43" i="14"/>
  <c r="X43" i="14"/>
  <c r="W43" i="14"/>
  <c r="V14" i="14"/>
  <c r="X14" i="14"/>
  <c r="W14" i="14"/>
  <c r="U14" i="14"/>
  <c r="T14" i="14"/>
  <c r="J26" i="15"/>
  <c r="Z24" i="17"/>
  <c r="AB24" i="17"/>
  <c r="Y24" i="17"/>
  <c r="X24" i="17"/>
  <c r="AA24" i="17"/>
  <c r="Y27" i="17"/>
  <c r="AA27" i="17"/>
  <c r="X27" i="17"/>
  <c r="Z27" i="17"/>
  <c r="AB27" i="17"/>
  <c r="AA34" i="17"/>
  <c r="X34" i="17"/>
  <c r="Y34" i="17"/>
  <c r="Z34" i="17"/>
  <c r="AB34" i="17"/>
  <c r="AB15" i="17"/>
  <c r="AA15" i="17"/>
  <c r="X15" i="17"/>
  <c r="Y15" i="17"/>
  <c r="Z15" i="17"/>
  <c r="U41" i="14"/>
  <c r="V41" i="14"/>
  <c r="T41" i="14"/>
  <c r="X41" i="14"/>
  <c r="W41" i="14"/>
  <c r="U20" i="14"/>
  <c r="V20" i="14"/>
  <c r="X20" i="14"/>
  <c r="W20" i="14"/>
  <c r="T20" i="14"/>
  <c r="V53" i="14"/>
  <c r="T53" i="14"/>
  <c r="X53" i="14"/>
  <c r="W53" i="14"/>
  <c r="U53" i="14"/>
  <c r="J37" i="15"/>
  <c r="V5" i="14"/>
  <c r="X5" i="14"/>
  <c r="W5" i="14"/>
  <c r="U5" i="14"/>
  <c r="T5" i="14"/>
  <c r="W26" i="14"/>
  <c r="V26" i="14"/>
  <c r="T26" i="14"/>
  <c r="U26" i="14"/>
  <c r="X26" i="14"/>
  <c r="W45" i="14"/>
  <c r="X45" i="14"/>
  <c r="V45" i="14"/>
  <c r="T45" i="14"/>
  <c r="U45" i="14"/>
  <c r="T24" i="14"/>
  <c r="V24" i="14"/>
  <c r="X24" i="14"/>
  <c r="U24" i="14"/>
  <c r="W24" i="14"/>
  <c r="Z44" i="17"/>
  <c r="Y44" i="17"/>
  <c r="AB44" i="17"/>
  <c r="X44" i="17"/>
  <c r="AA44" i="17"/>
  <c r="X25" i="17"/>
  <c r="Y25" i="17"/>
  <c r="Z25" i="17"/>
  <c r="AA25" i="17"/>
  <c r="AB25" i="17"/>
  <c r="Y11" i="17"/>
  <c r="AB11" i="17"/>
  <c r="X11" i="17"/>
  <c r="AA11" i="17"/>
  <c r="Z11" i="17"/>
  <c r="AB49" i="17"/>
  <c r="X49" i="17"/>
  <c r="AA49" i="17"/>
  <c r="Z49" i="17"/>
  <c r="Y49" i="17"/>
  <c r="J44" i="15"/>
  <c r="U28" i="14"/>
  <c r="X28" i="14"/>
  <c r="W28" i="14"/>
  <c r="T28" i="14"/>
  <c r="V28" i="14"/>
  <c r="V51" i="14"/>
  <c r="X51" i="14"/>
  <c r="T51" i="14"/>
  <c r="U51" i="14"/>
  <c r="W51" i="14"/>
  <c r="AA54" i="17"/>
  <c r="Z54" i="17"/>
  <c r="Y54" i="17"/>
  <c r="AB54" i="17"/>
  <c r="X54" i="17"/>
  <c r="AB13" i="17"/>
  <c r="Z13" i="17"/>
  <c r="X13" i="17"/>
  <c r="Y13" i="17"/>
  <c r="AA13" i="17"/>
  <c r="J38" i="15"/>
  <c r="J34" i="15"/>
  <c r="AB48" i="17"/>
  <c r="X48" i="17"/>
  <c r="Z48" i="17"/>
  <c r="AA48" i="17"/>
  <c r="Y48" i="17"/>
  <c r="Z52" i="17"/>
  <c r="Y52" i="17"/>
  <c r="X52" i="17"/>
  <c r="AB52" i="17"/>
  <c r="AA52" i="17"/>
  <c r="X37" i="17"/>
  <c r="AB37" i="17"/>
  <c r="Z37" i="17"/>
  <c r="Y37" i="17"/>
  <c r="AA37" i="17"/>
  <c r="AA45" i="17"/>
  <c r="Y45" i="17"/>
  <c r="X45" i="17"/>
  <c r="Z45" i="17"/>
  <c r="AB45" i="17"/>
  <c r="Y18" i="17"/>
  <c r="X18" i="17"/>
  <c r="AA18" i="17"/>
  <c r="Z18" i="17"/>
  <c r="AB18" i="17"/>
  <c r="J40" i="15"/>
  <c r="J29" i="15"/>
  <c r="T23" i="14"/>
  <c r="X23" i="14"/>
  <c r="V23" i="14"/>
  <c r="U23" i="14"/>
  <c r="W23" i="14"/>
  <c r="Z35" i="17"/>
  <c r="X35" i="17"/>
  <c r="AB35" i="17"/>
  <c r="Y35" i="17"/>
  <c r="AA35" i="17"/>
  <c r="U46" i="14"/>
  <c r="T46" i="14"/>
  <c r="V46" i="14"/>
  <c r="X46" i="14"/>
  <c r="W46" i="14"/>
  <c r="J28" i="15"/>
  <c r="Y14" i="17"/>
  <c r="AA14" i="17"/>
  <c r="X14" i="17"/>
  <c r="AB14" i="17"/>
  <c r="Z14" i="17"/>
  <c r="X53" i="17"/>
  <c r="Z53" i="17"/>
  <c r="AB53" i="17"/>
  <c r="AA53" i="17"/>
  <c r="Y53" i="17"/>
  <c r="U42" i="14"/>
  <c r="V42" i="14"/>
  <c r="W42" i="14"/>
  <c r="X42" i="14"/>
  <c r="T42" i="14"/>
  <c r="R42" i="14" l="1"/>
  <c r="V53" i="17"/>
  <c r="V14" i="17"/>
  <c r="M24" i="15"/>
  <c r="R46" i="14"/>
  <c r="V35" i="17"/>
  <c r="R23" i="14"/>
  <c r="M25" i="15"/>
  <c r="M36" i="15"/>
  <c r="V18" i="17"/>
  <c r="V45" i="17"/>
  <c r="V37" i="17"/>
  <c r="V52" i="17"/>
  <c r="V48" i="17"/>
  <c r="M30" i="15"/>
  <c r="M34" i="15"/>
  <c r="V13" i="17"/>
  <c r="V54" i="17"/>
  <c r="R51" i="14"/>
  <c r="R28" i="14"/>
  <c r="M40" i="15"/>
  <c r="V49" i="17"/>
  <c r="V11" i="17"/>
  <c r="V25" i="17"/>
  <c r="V44" i="17"/>
  <c r="R24" i="14"/>
  <c r="R45" i="14"/>
  <c r="R26" i="14"/>
  <c r="R5" i="14"/>
  <c r="M33" i="15"/>
  <c r="R53" i="14"/>
  <c r="R20" i="14"/>
  <c r="R41" i="14"/>
  <c r="V15" i="17"/>
  <c r="V34" i="17"/>
  <c r="V27" i="17"/>
  <c r="V24" i="17"/>
  <c r="M22" i="15"/>
  <c r="R14" i="14"/>
  <c r="R43" i="14"/>
  <c r="R52" i="14"/>
  <c r="R31" i="14"/>
  <c r="R55" i="14"/>
  <c r="R18" i="14"/>
  <c r="R7" i="14"/>
  <c r="M26" i="15"/>
  <c r="M38" i="15"/>
  <c r="M42" i="15"/>
  <c r="V23" i="17"/>
  <c r="V36" i="17"/>
  <c r="V38" i="17"/>
  <c r="V40" i="17"/>
  <c r="V51" i="17"/>
  <c r="R40" i="14"/>
  <c r="V12" i="17"/>
  <c r="V17" i="17"/>
  <c r="V50" i="17"/>
  <c r="V26" i="17"/>
  <c r="V43" i="17"/>
  <c r="R44" i="14"/>
  <c r="R33" i="14"/>
  <c r="R37" i="14"/>
  <c r="R35" i="14"/>
  <c r="R32" i="14"/>
  <c r="R27" i="14"/>
  <c r="R30" i="14"/>
  <c r="R10" i="14"/>
  <c r="M37" i="15"/>
  <c r="V19" i="17"/>
  <c r="R21" i="14"/>
  <c r="V22" i="17"/>
  <c r="V42" i="17"/>
  <c r="R11" i="14"/>
  <c r="R29" i="14"/>
  <c r="R54" i="14"/>
  <c r="R39" i="14"/>
  <c r="V47" i="17"/>
  <c r="V3" i="17"/>
  <c r="V55" i="17"/>
  <c r="R12" i="14"/>
  <c r="R47" i="14"/>
  <c r="R17" i="14"/>
  <c r="R13" i="14"/>
  <c r="R49" i="14"/>
  <c r="R22" i="14"/>
  <c r="R48" i="14"/>
  <c r="M23" i="15"/>
  <c r="M27" i="15"/>
  <c r="M31" i="15"/>
  <c r="M35" i="15"/>
  <c r="M43" i="15"/>
  <c r="R34" i="14"/>
  <c r="R56" i="14"/>
  <c r="R8" i="14"/>
  <c r="M32" i="15"/>
  <c r="R4" i="14"/>
  <c r="R15" i="14"/>
  <c r="R38" i="14"/>
  <c r="R19" i="14"/>
  <c r="M28" i="15"/>
  <c r="M29" i="15"/>
  <c r="M41" i="15"/>
  <c r="V16" i="17"/>
  <c r="V28" i="17"/>
  <c r="V29" i="17"/>
  <c r="V9" i="17"/>
  <c r="V33" i="17"/>
  <c r="V21" i="17"/>
  <c r="V41" i="17"/>
  <c r="V5" i="17"/>
  <c r="V6" i="17"/>
  <c r="V4" i="17"/>
  <c r="V31" i="17"/>
  <c r="V7" i="17"/>
  <c r="V46" i="17"/>
  <c r="V10" i="17"/>
  <c r="V39" i="17"/>
  <c r="V30" i="17"/>
  <c r="V20" i="17"/>
  <c r="V8" i="17"/>
  <c r="V32" i="17"/>
  <c r="R16" i="14"/>
  <c r="R3" i="14"/>
  <c r="R6" i="14"/>
  <c r="R9" i="14"/>
  <c r="R50" i="14"/>
  <c r="R25" i="14"/>
  <c r="R36" i="14"/>
  <c r="M39" i="15"/>
  <c r="N36" i="15"/>
  <c r="S36" i="15"/>
  <c r="O36" i="15"/>
  <c r="T36" i="15"/>
  <c r="O31" i="15"/>
  <c r="T31" i="15"/>
  <c r="N31" i="15"/>
  <c r="S31" i="15"/>
  <c r="T39" i="15"/>
  <c r="O39" i="15"/>
  <c r="N39" i="15"/>
  <c r="S39" i="15"/>
  <c r="T43" i="15"/>
  <c r="S43" i="15"/>
  <c r="N43" i="15"/>
  <c r="O43" i="15"/>
  <c r="O37" i="15"/>
  <c r="S37" i="15"/>
  <c r="T37" i="15"/>
  <c r="N37" i="15"/>
  <c r="N28" i="15"/>
  <c r="O28" i="15"/>
  <c r="T28" i="15"/>
  <c r="S28" i="15"/>
  <c r="N29" i="15"/>
  <c r="S29" i="15"/>
  <c r="O29" i="15"/>
  <c r="T29" i="15"/>
  <c r="W3" i="15" a="1"/>
  <c r="T22" i="15"/>
  <c r="N22" i="15"/>
  <c r="S22" i="15"/>
  <c r="O22" i="15"/>
  <c r="N23" i="15"/>
  <c r="S23" i="15"/>
  <c r="O23" i="15"/>
  <c r="T23" i="15"/>
  <c r="O32" i="15"/>
  <c r="N32" i="15"/>
  <c r="T32" i="15"/>
  <c r="S32" i="15"/>
  <c r="N42" i="15"/>
  <c r="O42" i="15"/>
  <c r="S42" i="15"/>
  <c r="T42" i="15"/>
  <c r="O27" i="15"/>
  <c r="T27" i="15"/>
  <c r="S27" i="15"/>
  <c r="N27" i="15"/>
  <c r="O35" i="15"/>
  <c r="T35" i="15"/>
  <c r="N35" i="15"/>
  <c r="S35" i="15"/>
  <c r="T33" i="15"/>
  <c r="N33" i="15"/>
  <c r="S33" i="15"/>
  <c r="O33" i="15"/>
  <c r="S26" i="15"/>
  <c r="O26" i="15"/>
  <c r="T26" i="15"/>
  <c r="N26" i="15"/>
  <c r="N38" i="15"/>
  <c r="O38" i="15"/>
  <c r="S38" i="15"/>
  <c r="T38" i="15"/>
  <c r="T34" i="15"/>
  <c r="O34" i="15"/>
  <c r="S34" i="15"/>
  <c r="N34" i="15"/>
  <c r="S24" i="15"/>
  <c r="O24" i="15"/>
  <c r="T24" i="15"/>
  <c r="N24" i="15"/>
  <c r="S40" i="15"/>
  <c r="O40" i="15"/>
  <c r="T40" i="15"/>
  <c r="N40" i="15"/>
  <c r="O41" i="15"/>
  <c r="N41" i="15"/>
  <c r="S41" i="15"/>
  <c r="T41" i="15"/>
  <c r="T30" i="15"/>
  <c r="N30" i="15"/>
  <c r="S30" i="15"/>
  <c r="O30" i="15"/>
  <c r="N25" i="15"/>
  <c r="T25" i="15"/>
  <c r="O25" i="15"/>
  <c r="S25" i="15"/>
  <c r="W79" i="15" l="1"/>
  <c r="W44" i="15"/>
  <c r="W15" i="15"/>
  <c r="W4" i="15"/>
  <c r="W9" i="15"/>
  <c r="W54" i="15"/>
  <c r="W56" i="15"/>
  <c r="W53" i="15"/>
  <c r="W72" i="15"/>
  <c r="W70" i="15"/>
  <c r="W80" i="15"/>
  <c r="W31" i="15"/>
  <c r="W8" i="15"/>
  <c r="W28" i="15"/>
  <c r="W18" i="15"/>
  <c r="W85" i="15"/>
  <c r="W5" i="15"/>
  <c r="W16" i="15"/>
  <c r="W77" i="15"/>
  <c r="W32" i="15"/>
  <c r="W58" i="15"/>
  <c r="W25" i="15"/>
  <c r="W60" i="15"/>
  <c r="W6" i="15"/>
  <c r="W55" i="15"/>
  <c r="W66" i="15"/>
  <c r="W50" i="15"/>
  <c r="W22" i="15"/>
  <c r="W82" i="15"/>
  <c r="W52" i="15"/>
  <c r="W35" i="15"/>
  <c r="W42" i="15"/>
  <c r="W88" i="15"/>
  <c r="W23" i="15"/>
  <c r="W10" i="15"/>
  <c r="W13" i="15"/>
  <c r="W62" i="15"/>
  <c r="W76" i="15"/>
  <c r="W29" i="15"/>
  <c r="W27" i="15"/>
  <c r="W41" i="15"/>
  <c r="W20" i="15"/>
  <c r="W3" i="15"/>
  <c r="W33" i="15"/>
  <c r="W17" i="15"/>
  <c r="W75" i="15"/>
  <c r="W43" i="15"/>
  <c r="W69" i="15"/>
  <c r="W51" i="15"/>
  <c r="W21" i="15"/>
  <c r="W64" i="15"/>
  <c r="W65" i="15"/>
  <c r="W86" i="15"/>
  <c r="W40" i="15"/>
  <c r="W57" i="15"/>
  <c r="W63" i="15"/>
  <c r="W47" i="15"/>
  <c r="W36" i="15"/>
  <c r="W34" i="15"/>
  <c r="W48" i="15"/>
  <c r="W61" i="15"/>
  <c r="W45" i="15"/>
  <c r="W11" i="15"/>
  <c r="W30" i="15"/>
  <c r="W7" i="15"/>
  <c r="W12" i="15"/>
  <c r="W81" i="15"/>
  <c r="W78" i="15"/>
  <c r="W38" i="15"/>
  <c r="W73" i="15"/>
  <c r="W46" i="15"/>
  <c r="W71" i="15"/>
  <c r="W74" i="15"/>
  <c r="W49" i="15"/>
  <c r="W87" i="15"/>
  <c r="W83" i="15"/>
  <c r="W59" i="15"/>
  <c r="W67" i="15"/>
  <c r="W14" i="15"/>
  <c r="W68" i="15"/>
  <c r="W19" i="15"/>
  <c r="W84" i="15"/>
  <c r="W37" i="15"/>
  <c r="W24" i="15"/>
  <c r="W26" i="15"/>
  <c r="W39" i="15"/>
  <c r="AB79" i="15"/>
  <c r="Z79" i="15"/>
  <c r="X79" i="15"/>
  <c r="Y79" i="15"/>
  <c r="AA79" i="15"/>
  <c r="Z72" i="15"/>
  <c r="X72" i="15"/>
  <c r="AB72" i="15"/>
  <c r="AA72" i="15"/>
  <c r="Y72" i="15"/>
  <c r="Y5" i="15"/>
  <c r="X5" i="15"/>
  <c r="AA5" i="15"/>
  <c r="AB5" i="15"/>
  <c r="Z5" i="15"/>
  <c r="AA55" i="15"/>
  <c r="AB55" i="15"/>
  <c r="Y55" i="15"/>
  <c r="Z55" i="15"/>
  <c r="X55" i="15"/>
  <c r="Z88" i="15"/>
  <c r="AA88" i="15"/>
  <c r="Y88" i="15"/>
  <c r="AB88" i="15"/>
  <c r="X88" i="15"/>
  <c r="Y41" i="15"/>
  <c r="Z41" i="15"/>
  <c r="AA41" i="15"/>
  <c r="X41" i="15"/>
  <c r="AB41" i="15"/>
  <c r="AA51" i="15"/>
  <c r="X51" i="15"/>
  <c r="Z51" i="15"/>
  <c r="Y51" i="15"/>
  <c r="AB51" i="15"/>
  <c r="AA47" i="15"/>
  <c r="X47" i="15"/>
  <c r="AB47" i="15"/>
  <c r="Z47" i="15"/>
  <c r="Y47" i="15"/>
  <c r="X7" i="15"/>
  <c r="Z7" i="15"/>
  <c r="Y7" i="15"/>
  <c r="AB7" i="15"/>
  <c r="AA7" i="15"/>
  <c r="Y74" i="15"/>
  <c r="Z74" i="15"/>
  <c r="X74" i="15"/>
  <c r="AA74" i="15"/>
  <c r="AB74" i="15"/>
  <c r="AA19" i="15"/>
  <c r="Z19" i="15"/>
  <c r="X19" i="15"/>
  <c r="Y19" i="15"/>
  <c r="AB19" i="15"/>
  <c r="AB44" i="15"/>
  <c r="AA44" i="15"/>
  <c r="Z44" i="15"/>
  <c r="Y44" i="15"/>
  <c r="X44" i="15"/>
  <c r="Y70" i="15"/>
  <c r="AB70" i="15"/>
  <c r="AA70" i="15"/>
  <c r="X70" i="15"/>
  <c r="Z70" i="15"/>
  <c r="Z16" i="15"/>
  <c r="AB16" i="15"/>
  <c r="AA16" i="15"/>
  <c r="Y16" i="15"/>
  <c r="X16" i="15"/>
  <c r="X66" i="15"/>
  <c r="Z66" i="15"/>
  <c r="AA66" i="15"/>
  <c r="Y66" i="15"/>
  <c r="AB66" i="15"/>
  <c r="Z23" i="15"/>
  <c r="Y23" i="15"/>
  <c r="AA23" i="15"/>
  <c r="AB23" i="15"/>
  <c r="X23" i="15"/>
  <c r="X20" i="15"/>
  <c r="Y20" i="15"/>
  <c r="AA20" i="15"/>
  <c r="AB20" i="15"/>
  <c r="Z20" i="15"/>
  <c r="X21" i="15"/>
  <c r="AB21" i="15"/>
  <c r="AA21" i="15"/>
  <c r="Z21" i="15"/>
  <c r="Y21" i="15"/>
  <c r="AA36" i="15"/>
  <c r="Y36" i="15"/>
  <c r="AB36" i="15"/>
  <c r="X36" i="15"/>
  <c r="Z36" i="15"/>
  <c r="AB12" i="15"/>
  <c r="X12" i="15"/>
  <c r="Y12" i="15"/>
  <c r="Z12" i="15"/>
  <c r="AA12" i="15"/>
  <c r="AB49" i="15"/>
  <c r="Y49" i="15"/>
  <c r="Z49" i="15"/>
  <c r="AA49" i="15"/>
  <c r="X49" i="15"/>
  <c r="AA84" i="15"/>
  <c r="X84" i="15"/>
  <c r="Z84" i="15"/>
  <c r="AB84" i="15"/>
  <c r="Y84" i="15"/>
  <c r="Z15" i="15"/>
  <c r="AA15" i="15"/>
  <c r="X15" i="15"/>
  <c r="AB15" i="15"/>
  <c r="Y15" i="15"/>
  <c r="AA80" i="15"/>
  <c r="Z80" i="15"/>
  <c r="X80" i="15"/>
  <c r="Y80" i="15"/>
  <c r="AB80" i="15"/>
  <c r="AA77" i="15"/>
  <c r="X77" i="15"/>
  <c r="Z77" i="15"/>
  <c r="AB77" i="15"/>
  <c r="Y77" i="15"/>
  <c r="AA50" i="15"/>
  <c r="AB50" i="15"/>
  <c r="X50" i="15"/>
  <c r="Z50" i="15"/>
  <c r="Y50" i="15"/>
  <c r="AA10" i="15"/>
  <c r="X10" i="15"/>
  <c r="AB10" i="15"/>
  <c r="Y10" i="15"/>
  <c r="Z10" i="15"/>
  <c r="AB3" i="15"/>
  <c r="AA3" i="15"/>
  <c r="Y3" i="15"/>
  <c r="X3" i="15"/>
  <c r="Z3" i="15"/>
  <c r="X64" i="15"/>
  <c r="Y64" i="15"/>
  <c r="AB64" i="15"/>
  <c r="AA64" i="15"/>
  <c r="Z64" i="15"/>
  <c r="Y34" i="15"/>
  <c r="AA34" i="15"/>
  <c r="Z34" i="15"/>
  <c r="X34" i="15"/>
  <c r="AB34" i="15"/>
  <c r="Y81" i="15"/>
  <c r="Z81" i="15"/>
  <c r="X81" i="15"/>
  <c r="AA81" i="15"/>
  <c r="AB81" i="15"/>
  <c r="AB87" i="15"/>
  <c r="Z87" i="15"/>
  <c r="X87" i="15"/>
  <c r="AA87" i="15"/>
  <c r="Y87" i="15"/>
  <c r="AA37" i="15"/>
  <c r="X37" i="15"/>
  <c r="Y37" i="15"/>
  <c r="AB37" i="15"/>
  <c r="Z37" i="15"/>
  <c r="Z4" i="15"/>
  <c r="AB4" i="15"/>
  <c r="X4" i="15"/>
  <c r="AA4" i="15"/>
  <c r="Y4" i="15"/>
  <c r="X31" i="15"/>
  <c r="AB31" i="15"/>
  <c r="AA31" i="15"/>
  <c r="Y31" i="15"/>
  <c r="Z31" i="15"/>
  <c r="X32" i="15"/>
  <c r="AA32" i="15"/>
  <c r="Z32" i="15"/>
  <c r="Y32" i="15"/>
  <c r="AB32" i="15"/>
  <c r="Z22" i="15"/>
  <c r="Y22" i="15"/>
  <c r="X22" i="15"/>
  <c r="AB22" i="15"/>
  <c r="AA22" i="15"/>
  <c r="X13" i="15"/>
  <c r="Y13" i="15"/>
  <c r="AB13" i="15"/>
  <c r="AA13" i="15"/>
  <c r="Z13" i="15"/>
  <c r="Y33" i="15"/>
  <c r="Z33" i="15"/>
  <c r="X33" i="15"/>
  <c r="AB33" i="15"/>
  <c r="AA33" i="15"/>
  <c r="AB65" i="15"/>
  <c r="Z65" i="15"/>
  <c r="AA65" i="15"/>
  <c r="X65" i="15"/>
  <c r="Y65" i="15"/>
  <c r="X48" i="15"/>
  <c r="Y48" i="15"/>
  <c r="AA48" i="15"/>
  <c r="AB48" i="15"/>
  <c r="Z48" i="15"/>
  <c r="Z78" i="15"/>
  <c r="AB78" i="15"/>
  <c r="AA78" i="15"/>
  <c r="X78" i="15"/>
  <c r="Y78" i="15"/>
  <c r="Y83" i="15"/>
  <c r="Z83" i="15"/>
  <c r="AA83" i="15"/>
  <c r="X83" i="15"/>
  <c r="AB83" i="15"/>
  <c r="Z24" i="15"/>
  <c r="Y24" i="15"/>
  <c r="X24" i="15"/>
  <c r="AA24" i="15"/>
  <c r="AB24" i="15"/>
  <c r="X9" i="15"/>
  <c r="AA9" i="15"/>
  <c r="AB9" i="15"/>
  <c r="Z9" i="15"/>
  <c r="Y9" i="15"/>
  <c r="Y8" i="15"/>
  <c r="AA8" i="15"/>
  <c r="Z8" i="15"/>
  <c r="AB8" i="15"/>
  <c r="X8" i="15"/>
  <c r="AB58" i="15"/>
  <c r="Z58" i="15"/>
  <c r="X58" i="15"/>
  <c r="AA58" i="15"/>
  <c r="Y58" i="15"/>
  <c r="Z82" i="15"/>
  <c r="AA82" i="15"/>
  <c r="Y82" i="15"/>
  <c r="X82" i="15"/>
  <c r="AB82" i="15"/>
  <c r="Z62" i="15"/>
  <c r="X62" i="15"/>
  <c r="AB62" i="15"/>
  <c r="AA62" i="15"/>
  <c r="Y62" i="15"/>
  <c r="Z17" i="15"/>
  <c r="X17" i="15"/>
  <c r="AB17" i="15"/>
  <c r="AA17" i="15"/>
  <c r="Y17" i="15"/>
  <c r="X86" i="15"/>
  <c r="AB86" i="15"/>
  <c r="AA86" i="15"/>
  <c r="Z86" i="15"/>
  <c r="Y86" i="15"/>
  <c r="X61" i="15"/>
  <c r="Z61" i="15"/>
  <c r="Y61" i="15"/>
  <c r="AA61" i="15"/>
  <c r="AB61" i="15"/>
  <c r="AA38" i="15"/>
  <c r="Z38" i="15"/>
  <c r="AB38" i="15"/>
  <c r="X38" i="15"/>
  <c r="Y38" i="15"/>
  <c r="X59" i="15"/>
  <c r="Z59" i="15"/>
  <c r="AA59" i="15"/>
  <c r="AB59" i="15"/>
  <c r="Y59" i="15"/>
  <c r="X26" i="15"/>
  <c r="Z26" i="15"/>
  <c r="Y26" i="15"/>
  <c r="AA26" i="15"/>
  <c r="AB26" i="15"/>
  <c r="AA54" i="15"/>
  <c r="Z54" i="15"/>
  <c r="X54" i="15"/>
  <c r="Y54" i="15"/>
  <c r="AB54" i="15"/>
  <c r="AB28" i="15"/>
  <c r="X28" i="15"/>
  <c r="Y28" i="15"/>
  <c r="Z28" i="15"/>
  <c r="AA28" i="15"/>
  <c r="AB25" i="15"/>
  <c r="Y25" i="15"/>
  <c r="AA25" i="15"/>
  <c r="Z25" i="15"/>
  <c r="X25" i="15"/>
  <c r="AA52" i="15"/>
  <c r="Z52" i="15"/>
  <c r="AB52" i="15"/>
  <c r="X52" i="15"/>
  <c r="Y52" i="15"/>
  <c r="AB76" i="15"/>
  <c r="X76" i="15"/>
  <c r="Y76" i="15"/>
  <c r="Z76" i="15"/>
  <c r="AA76" i="15"/>
  <c r="X75" i="15"/>
  <c r="AA75" i="15"/>
  <c r="Y75" i="15"/>
  <c r="AB75" i="15"/>
  <c r="Z75" i="15"/>
  <c r="Y40" i="15"/>
  <c r="AB40" i="15"/>
  <c r="X40" i="15"/>
  <c r="AA40" i="15"/>
  <c r="Z40" i="15"/>
  <c r="Y45" i="15"/>
  <c r="AA45" i="15"/>
  <c r="X45" i="15"/>
  <c r="AB45" i="15"/>
  <c r="Z45" i="15"/>
  <c r="AA73" i="15"/>
  <c r="AB73" i="15"/>
  <c r="Y73" i="15"/>
  <c r="Z73" i="15"/>
  <c r="X73" i="15"/>
  <c r="AB67" i="15"/>
  <c r="Z67" i="15"/>
  <c r="Y67" i="15"/>
  <c r="AA67" i="15"/>
  <c r="X67" i="15"/>
  <c r="AB39" i="15"/>
  <c r="Y39" i="15"/>
  <c r="Z39" i="15"/>
  <c r="X39" i="15"/>
  <c r="AA39" i="15"/>
  <c r="X56" i="15"/>
  <c r="AA56" i="15"/>
  <c r="Z56" i="15"/>
  <c r="Y56" i="15"/>
  <c r="AB56" i="15"/>
  <c r="AB18" i="15"/>
  <c r="Z18" i="15"/>
  <c r="X18" i="15"/>
  <c r="AA18" i="15"/>
  <c r="Y18" i="15"/>
  <c r="X60" i="15"/>
  <c r="AB60" i="15"/>
  <c r="Z60" i="15"/>
  <c r="Y60" i="15"/>
  <c r="AA60" i="15"/>
  <c r="AA35" i="15"/>
  <c r="X35" i="15"/>
  <c r="AB35" i="15"/>
  <c r="Y35" i="15"/>
  <c r="Z35" i="15"/>
  <c r="AB29" i="15"/>
  <c r="X29" i="15"/>
  <c r="AA29" i="15"/>
  <c r="Y29" i="15"/>
  <c r="Z29" i="15"/>
  <c r="Z43" i="15"/>
  <c r="Y43" i="15"/>
  <c r="AA43" i="15"/>
  <c r="X43" i="15"/>
  <c r="AB43" i="15"/>
  <c r="Z57" i="15"/>
  <c r="X57" i="15"/>
  <c r="AB57" i="15"/>
  <c r="AA57" i="15"/>
  <c r="Y57" i="15"/>
  <c r="AB11" i="15"/>
  <c r="Z11" i="15"/>
  <c r="Y11" i="15"/>
  <c r="AA11" i="15"/>
  <c r="X11" i="15"/>
  <c r="Z46" i="15"/>
  <c r="Y46" i="15"/>
  <c r="AB46" i="15"/>
  <c r="AA46" i="15"/>
  <c r="X46" i="15"/>
  <c r="Z14" i="15"/>
  <c r="Y14" i="15"/>
  <c r="X14" i="15"/>
  <c r="AB14" i="15"/>
  <c r="AA14" i="15"/>
  <c r="AB53" i="15"/>
  <c r="AA53" i="15"/>
  <c r="Y53" i="15"/>
  <c r="X53" i="15"/>
  <c r="Z53" i="15"/>
  <c r="AA85" i="15"/>
  <c r="Y85" i="15"/>
  <c r="Z85" i="15"/>
  <c r="AB85" i="15"/>
  <c r="X85" i="15"/>
  <c r="AA6" i="15"/>
  <c r="AB6" i="15"/>
  <c r="Y6" i="15"/>
  <c r="Z6" i="15"/>
  <c r="X6" i="15"/>
  <c r="X42" i="15"/>
  <c r="AA42" i="15"/>
  <c r="Z42" i="15"/>
  <c r="AB42" i="15"/>
  <c r="Y42" i="15"/>
  <c r="X27" i="15"/>
  <c r="Y27" i="15"/>
  <c r="AB27" i="15"/>
  <c r="AA27" i="15"/>
  <c r="Z27" i="15"/>
  <c r="AB69" i="15"/>
  <c r="AA69" i="15"/>
  <c r="Z69" i="15"/>
  <c r="Y69" i="15"/>
  <c r="X69" i="15"/>
  <c r="Z63" i="15"/>
  <c r="AA63" i="15"/>
  <c r="AB63" i="15"/>
  <c r="X63" i="15"/>
  <c r="Y63" i="15"/>
  <c r="X30" i="15"/>
  <c r="AB30" i="15"/>
  <c r="Z30" i="15"/>
  <c r="AA30" i="15"/>
  <c r="Y30" i="15"/>
  <c r="Y71" i="15"/>
  <c r="AB71" i="15"/>
  <c r="Z71" i="15"/>
  <c r="X71" i="15"/>
  <c r="AA71" i="15"/>
  <c r="X68" i="15"/>
  <c r="Y68" i="15"/>
  <c r="Z68" i="15"/>
  <c r="AA68" i="15"/>
  <c r="AB68" i="15"/>
  <c r="V68" i="15" l="1"/>
  <c r="V71" i="15"/>
  <c r="V30" i="15"/>
  <c r="V63" i="15"/>
  <c r="V69" i="15"/>
  <c r="V27" i="15"/>
  <c r="V42" i="15"/>
  <c r="V6" i="15"/>
  <c r="V85" i="15"/>
  <c r="V53" i="15"/>
  <c r="V14" i="15"/>
  <c r="V46" i="15"/>
  <c r="V11" i="15"/>
  <c r="V57" i="15"/>
  <c r="V43" i="15"/>
  <c r="V29" i="15"/>
  <c r="V35" i="15"/>
  <c r="V60" i="15"/>
  <c r="V18" i="15"/>
  <c r="V56" i="15"/>
  <c r="V39" i="15"/>
  <c r="V67" i="15"/>
  <c r="V73" i="15"/>
  <c r="V45" i="15"/>
  <c r="V40" i="15"/>
  <c r="V75" i="15"/>
  <c r="V76" i="15"/>
  <c r="V52" i="15"/>
  <c r="V25" i="15"/>
  <c r="V28" i="15"/>
  <c r="V54" i="15"/>
  <c r="V26" i="15"/>
  <c r="V59" i="15"/>
  <c r="V38" i="15"/>
  <c r="V61" i="15"/>
  <c r="V86" i="15"/>
  <c r="V17" i="15"/>
  <c r="V62" i="15"/>
  <c r="V82" i="15"/>
  <c r="V58" i="15"/>
  <c r="V8" i="15"/>
  <c r="V9" i="15"/>
  <c r="V24" i="15"/>
  <c r="V83" i="15"/>
  <c r="V78" i="15"/>
  <c r="V48" i="15"/>
  <c r="V65" i="15"/>
  <c r="V33" i="15"/>
  <c r="V13" i="15"/>
  <c r="V22" i="15"/>
  <c r="V32" i="15"/>
  <c r="V31" i="15"/>
  <c r="V4" i="15"/>
  <c r="V37" i="15"/>
  <c r="V87" i="15"/>
  <c r="V81" i="15"/>
  <c r="V34" i="15"/>
  <c r="V64" i="15"/>
  <c r="V3" i="15"/>
  <c r="V10" i="15"/>
  <c r="V50" i="15"/>
  <c r="V77" i="15"/>
  <c r="V80" i="15"/>
  <c r="V15" i="15"/>
  <c r="V84" i="15"/>
  <c r="V49" i="15"/>
  <c r="V12" i="15"/>
  <c r="V36" i="15"/>
  <c r="V21" i="15"/>
  <c r="V20" i="15"/>
  <c r="V23" i="15"/>
  <c r="V66" i="15"/>
  <c r="V16" i="15"/>
  <c r="V70" i="15"/>
  <c r="V44" i="15"/>
  <c r="V19" i="15"/>
  <c r="V74" i="15"/>
  <c r="V7" i="15"/>
  <c r="V47" i="15"/>
  <c r="V51" i="15"/>
  <c r="V41" i="15"/>
  <c r="V88" i="15"/>
  <c r="V55" i="15"/>
  <c r="V5" i="15"/>
  <c r="V72" i="15"/>
  <c r="V79" i="15"/>
  <c r="I30" i="1" l="1"/>
  <c r="H38" i="1"/>
  <c r="I38" i="1"/>
  <c r="I31" i="1"/>
  <c r="AC2" i="17" a="1"/>
  <c r="AC46" i="17"/>
  <c r="AC40" i="17"/>
  <c r="AC37" i="17"/>
  <c r="AC17" i="17"/>
  <c r="AC42" i="17"/>
  <c r="AC3" i="17"/>
  <c r="AC39" i="17"/>
  <c r="AC22" i="17"/>
  <c r="AC4" i="17"/>
  <c r="AC36" i="17"/>
  <c r="AC55" i="17"/>
  <c r="AC51" i="17"/>
  <c r="AC31" i="17"/>
  <c r="AC35" i="17"/>
  <c r="AC30" i="17"/>
  <c r="AC2" i="17"/>
  <c r="AC33" i="17"/>
  <c r="AC16" i="17"/>
  <c r="AC8" i="17"/>
  <c r="AC32" i="17"/>
  <c r="AC34" i="17"/>
  <c r="AC10" i="17"/>
  <c r="AC48" i="17"/>
  <c r="AC49" i="17"/>
  <c r="AC41" i="17"/>
  <c r="AC29" i="17"/>
  <c r="AC38" i="17"/>
  <c r="AC27" i="17"/>
  <c r="AC14" i="17"/>
  <c r="AC12" i="17"/>
  <c r="AC7" i="17"/>
  <c r="AC45" i="17"/>
  <c r="AC28" i="17"/>
  <c r="AC6" i="17"/>
  <c r="AC50" i="17"/>
  <c r="AC23" i="17"/>
  <c r="AC54" i="17"/>
  <c r="AC44" i="17"/>
  <c r="AC11" i="17"/>
  <c r="AC52" i="17"/>
  <c r="AC9" i="17"/>
  <c r="AC18" i="17"/>
  <c r="AC24" i="17"/>
  <c r="AC19" i="17"/>
  <c r="AC53" i="17"/>
  <c r="AC43" i="17"/>
  <c r="AC5" i="17"/>
  <c r="AC21" i="17"/>
  <c r="AC13" i="17"/>
  <c r="AC20" i="17"/>
  <c r="AC15" i="17"/>
  <c r="AC26" i="17"/>
  <c r="AC25" i="17"/>
  <c r="AC47" i="17"/>
  <c r="H39" i="1"/>
  <c r="I41" i="1"/>
  <c r="I39" i="1"/>
  <c r="D15" i="1"/>
  <c r="C24" i="1"/>
  <c r="D24" i="1"/>
  <c r="C23" i="1"/>
  <c r="Y2" i="14" a="1"/>
  <c r="Y44" i="14"/>
  <c r="Y21" i="14"/>
  <c r="Y30" i="14"/>
  <c r="Y36" i="14"/>
  <c r="Y40" i="14"/>
  <c r="Y41" i="14"/>
  <c r="Y9" i="14"/>
  <c r="Y34" i="14"/>
  <c r="Y20" i="14"/>
  <c r="Y33" i="14"/>
  <c r="Y14" i="14"/>
  <c r="Y3" i="14"/>
  <c r="Y18" i="14"/>
  <c r="Y12" i="14"/>
  <c r="Y4" i="14"/>
  <c r="Y2" i="14"/>
  <c r="Y32" i="14"/>
  <c r="Y52" i="14"/>
  <c r="Y50" i="14"/>
  <c r="Y53" i="14"/>
  <c r="Y15" i="14"/>
  <c r="Y7" i="14"/>
  <c r="Y43" i="14"/>
  <c r="Y48" i="14"/>
  <c r="Y35" i="14"/>
  <c r="Y54" i="14"/>
  <c r="Y8" i="14"/>
  <c r="Y13" i="14"/>
  <c r="Y49" i="14"/>
  <c r="Y17" i="14"/>
  <c r="Y19" i="14"/>
  <c r="Y29" i="14"/>
  <c r="Y45" i="14"/>
  <c r="Y56" i="14"/>
  <c r="Y51" i="14"/>
  <c r="Y55" i="14"/>
  <c r="Y16" i="14"/>
  <c r="Y23" i="14"/>
  <c r="Y47" i="14"/>
  <c r="Y38" i="14"/>
  <c r="Y11" i="14"/>
  <c r="Y5" i="14"/>
  <c r="Y31" i="14"/>
  <c r="Y6" i="14"/>
  <c r="Y37" i="14"/>
  <c r="Y24" i="14"/>
  <c r="Y25" i="14"/>
  <c r="Y42" i="14"/>
  <c r="Y39" i="14"/>
  <c r="Y46" i="14"/>
  <c r="Y27" i="14"/>
  <c r="Y22" i="14"/>
  <c r="Y26" i="14"/>
  <c r="Y28" i="14"/>
  <c r="Y10" i="14"/>
  <c r="D16" i="1"/>
  <c r="D26" i="1"/>
  <c r="D23" i="1"/>
  <c r="D25" i="1"/>
  <c r="I40" i="1"/>
  <c r="I15" i="1"/>
  <c r="I26" i="1"/>
  <c r="AC2" i="15" a="1"/>
  <c r="AC82" i="15"/>
  <c r="AC5" i="15"/>
  <c r="AC78" i="15"/>
  <c r="AC46" i="15"/>
  <c r="AC42" i="15"/>
  <c r="AC6" i="15"/>
  <c r="AC62" i="15"/>
  <c r="AC28" i="15"/>
  <c r="AC57" i="15"/>
  <c r="AC12" i="15"/>
  <c r="AC75" i="15"/>
  <c r="AC70" i="15"/>
  <c r="AC53" i="15"/>
  <c r="AC20" i="15"/>
  <c r="AC38" i="15"/>
  <c r="AC83" i="15"/>
  <c r="AC48" i="15"/>
  <c r="AC45" i="15"/>
  <c r="AC41" i="15"/>
  <c r="AC67" i="15"/>
  <c r="AC55" i="15"/>
  <c r="AC85" i="15"/>
  <c r="AC35" i="15"/>
  <c r="AC69" i="15"/>
  <c r="AC31" i="15"/>
  <c r="AC32" i="15"/>
  <c r="AC51" i="15"/>
  <c r="AC49" i="15"/>
  <c r="AC33" i="15"/>
  <c r="AC84" i="15"/>
  <c r="AC87" i="15"/>
  <c r="AC2" i="15"/>
  <c r="AC81" i="15"/>
  <c r="AC19" i="15"/>
  <c r="AC40" i="15"/>
  <c r="AC86" i="15"/>
  <c r="AC44" i="15"/>
  <c r="AC14" i="15"/>
  <c r="AC72" i="15"/>
  <c r="AC27" i="15"/>
  <c r="AC29" i="15"/>
  <c r="AC18" i="15"/>
  <c r="AC61" i="15"/>
  <c r="AC26" i="15"/>
  <c r="AC15" i="15"/>
  <c r="AC34" i="15"/>
  <c r="AC76" i="15"/>
  <c r="AC52" i="15"/>
  <c r="AC73" i="15"/>
  <c r="AC77" i="15"/>
  <c r="AC16" i="15"/>
  <c r="AC47" i="15"/>
  <c r="AC37" i="15"/>
  <c r="AC9" i="15"/>
  <c r="AC65" i="15"/>
  <c r="AC66" i="15"/>
  <c r="AC39" i="15"/>
  <c r="AC88" i="15"/>
  <c r="AC64" i="15"/>
  <c r="AC50" i="15"/>
  <c r="AC30" i="15"/>
  <c r="AC21" i="15"/>
  <c r="AC71" i="15"/>
  <c r="AC8" i="15"/>
  <c r="AC25" i="15"/>
  <c r="AC74" i="15"/>
  <c r="AC4" i="15"/>
  <c r="AC13" i="15"/>
  <c r="AC58" i="15"/>
  <c r="AC11" i="15"/>
  <c r="AC22" i="15"/>
  <c r="AC68" i="15"/>
  <c r="AC24" i="15"/>
  <c r="AC54" i="15"/>
  <c r="AC23" i="15"/>
  <c r="AC17" i="15"/>
  <c r="AC59" i="15"/>
  <c r="AC10" i="15"/>
  <c r="AC43" i="15"/>
  <c r="AC7" i="15"/>
  <c r="AC36" i="15"/>
  <c r="AC56" i="15"/>
  <c r="AC63" i="15"/>
  <c r="AC60" i="15"/>
  <c r="AC3" i="15"/>
  <c r="AC80" i="15"/>
  <c r="AC79" i="15"/>
  <c r="H24" i="1"/>
  <c r="I24" i="1"/>
  <c r="H23" i="1"/>
  <c r="I23" i="1"/>
  <c r="I16" i="1"/>
  <c r="I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<sst xmlns="http://schemas.openxmlformats.org/spreadsheetml/2006/main" count="1599" uniqueCount="165">
  <si>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</si>
  <si>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</si>
  <si>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</si>
  <si>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</si>
  <si>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</si>
  <si>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</si>
  <si>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</si>
  <si>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</si>
  <si>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</si>
  <si>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</si>
  <si>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</si>
  <si>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</si>
  <si>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</si>
  <si>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</si>
  <si>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</si>
  <si>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</si>
  <si>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</si>
  <si>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</si>
  <si>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</si>
  <si>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</si>
  <si>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</si>
  <si>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</si>
  <si>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</si>
  <si>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</si>
  <si>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</si>
  <si>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</si>
  <si>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</si>
  <si>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</si>
  <si>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</si>
  <si>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</si>
  <si>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</si>
  <si>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</si>
  <si>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</si>
  <si>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</si>
  <si>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</si>
  <si>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</si>
  <si>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</si>
  <si>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</si>
  <si>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</si>
  <si>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</si>
  <si>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</si>
  <si>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</si>
  <si>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</si>
  <si>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</si>
  <si>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</si>
  <si>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</si>
  <si>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</si>
  <si>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</si>
  <si>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</si>
  <si>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</si>
  <si>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</si>
  <si>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</si>
  <si>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</si>
  <si>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</si>
  <si>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</si>
  <si>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</si>
  <si>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</si>
  <si>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</si>
  <si>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</si>
  <si>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</si>
  <si>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</si>
  <si>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</si>
  <si>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</si>
  <si>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</si>
  <si>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</si>
  <si>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</si>
  <si>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</si>
  <si>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</si>
  <si>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</si>
  <si>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</si>
  <si>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</si>
  <si>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</si>
  <si>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</si>
  <si>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</si>
  <si>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</si>
  <si>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</si>
  <si>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</si>
  <si>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</si>
  <si>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</si>
  <si>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</si>
  <si>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</si>
  <si>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</si>
  <si>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</si>
  <si>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</si>
  <si>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</si>
  <si>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</si>
  <si>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</si>
  <si>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</si>
  <si>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</si>
  <si>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</si>
  <si>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</si>
  <si>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</si>
  <si>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</si>
  <si>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</si>
  <si>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</si>
  <si>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</si>
  <si>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</si>
  <si>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</si>
  <si>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</si>
  <si>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</si>
  <si>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</si>
  <si>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</si>
  <si>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</si>
  <si>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</si>
  <si>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</si>
  <si>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</si>
  <si>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</si>
  <si>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</si>
  <si>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</si>
  <si>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</si>
  <si>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</si>
  <si>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</si>
  <si>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</si>
  <si>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</si>
  <si>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</si>
  <si>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</si>
  <si>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</si>
  <si>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</si>
  <si>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</si>
  <si>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</si>
  <si>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</si>
  <si>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</si>
  <si>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</si>
  <si>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</si>
  <si>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</si>
  <si>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</si>
  <si>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</si>
  <si>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</si>
  <si>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</si>
  <si>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</si>
  <si>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</si>
  <si>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</si>
  <si>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</si>
  <si>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</si>
  <si>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</si>
  <si>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</si>
  <si>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</si>
  <si>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</si>
  <si>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</si>
  <si>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</si>
  <si>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</si>
  <si>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</si>
  <si>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</si>
  <si>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</si>
  <si>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</si>
  <si>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</si>
  <si>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</si>
  <si>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</si>
  <si>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</si>
  <si>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</si>
  <si>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</si>
  <si>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</si>
  <si>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</si>
  <si>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</si>
  <si>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</si>
  <si>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</si>
  <si>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</si>
  <si>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</si>
  <si>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</si>
  <si>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</si>
  <si>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qlSwapRateHelper2(,H90,,B90&amp;"M",JoinCalendar,D90,E90,F90,G90,I90,C90,Discounting,PillarDate,,Permanent,Trigger,ObjectOverwrite)</t>
  </si>
  <si>
    <t>NullCalendar</t>
  </si>
  <si>
    <t>CurveCalendar</t>
  </si>
  <si>
    <t>FirstLiborFixingDate</t>
  </si>
  <si>
    <t>LiborSettlementDate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</si>
</sst>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5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3" borderId="0" xfId="0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21</v>
      </c>
      <c r="D3" s="88" t="s">
        <v>35</v>
      </c>
      <c r="E3" s="94"/>
      <c r="G3" s="96"/>
      <c r="H3" s="14" t="s">
        <v>30</v>
      </c>
      <c r="I3" s="15">
        <f>_xll.qlSettingsEvaluationDate(Trigger)</f>
        <v>42492</v>
      </c>
      <c r="J3" s="94"/>
    </row>
    <row r="4" spans="1:10" ht="11.25" customHeight="1" x14ac:dyDescent="0.2">
      <c r="B4" s="96"/>
      <c r="C4" s="16" t="s">
        <v>18</v>
      </c>
      <c r="D4" s="18" t="b">
        <v>1</v>
      </c>
      <c r="E4" s="94"/>
      <c r="G4" s="96"/>
      <c r="H4" s="20" t="s">
        <v>31</v>
      </c>
      <c r="I4" s="89">
        <f>_xll.qlCalendarAdvance(LocalCalendar,Evaluationdate,"2D","F",,Trigger)</f>
        <v>42494</v>
      </c>
      <c r="J4" s="94"/>
    </row>
    <row r="5" spans="1:10" ht="11.25" customHeight="1" x14ac:dyDescent="0.2">
      <c r="A5" s="53"/>
      <c r="B5" s="97"/>
      <c r="C5" s="22" t="s">
        <v>17</v>
      </c>
      <c r="D5" s="23"/>
      <c r="E5" s="94"/>
      <c r="G5" s="96"/>
      <c r="H5" s="14" t="s">
        <v>163</v>
      </c>
      <c r="I5" s="15">
        <f>_xll.qlCalendarAdjust(LiborCalendar,Evaluationdate,,Trigger)</f>
        <v>42493</v>
      </c>
      <c r="J5" s="94"/>
    </row>
    <row r="6" spans="1:10" ht="11.25" customHeight="1" x14ac:dyDescent="0.2">
      <c r="A6" s="53"/>
      <c r="B6" s="97"/>
      <c r="C6" s="16" t="s">
        <v>19</v>
      </c>
      <c r="D6" s="18" t="b">
        <v>1</v>
      </c>
      <c r="E6" s="94"/>
      <c r="G6" s="96"/>
      <c r="H6" s="20" t="s">
        <v>164</v>
      </c>
      <c r="I6" s="89">
        <f>_xll.qlCalendarAdjust(JoinCalendar,_xll.qlCalendarAdvance(LiborCalendar,I5,"2D","F",,Trigger),,Trigger)</f>
        <v>42495</v>
      </c>
      <c r="J6" s="94"/>
    </row>
    <row r="7" spans="1:10" ht="11.25" customHeight="1" x14ac:dyDescent="0.2">
      <c r="A7" s="53"/>
      <c r="B7" s="97"/>
      <c r="C7" s="16" t="s">
        <v>20</v>
      </c>
      <c r="D7" s="19" t="str">
        <f>Currency&amp;"ON"</f>
        <v>USDON</v>
      </c>
      <c r="E7" s="94"/>
      <c r="G7" s="96"/>
      <c r="H7" s="16" t="s">
        <v>36</v>
      </c>
      <c r="I7" s="17" t="s">
        <v>37</v>
      </c>
      <c r="J7" s="94"/>
    </row>
    <row r="8" spans="1:10" ht="11.25" customHeight="1" x14ac:dyDescent="0.2">
      <c r="A8" s="53"/>
      <c r="B8" s="97"/>
      <c r="C8" s="16" t="s">
        <v>42</v>
      </c>
      <c r="D8" s="19" t="s">
        <v>43</v>
      </c>
      <c r="E8" s="94"/>
      <c r="G8" s="96"/>
      <c r="H8" s="16" t="s">
        <v>38</v>
      </c>
      <c r="I8" s="17" t="s">
        <v>44</v>
      </c>
      <c r="J8" s="94"/>
    </row>
    <row r="9" spans="1:10" ht="11.25" customHeight="1" x14ac:dyDescent="0.2">
      <c r="A9" s="53"/>
      <c r="B9" s="97"/>
      <c r="C9" s="20" t="s">
        <v>99</v>
      </c>
      <c r="D9" s="21" t="s">
        <v>100</v>
      </c>
      <c r="E9" s="94"/>
      <c r="G9" s="96"/>
      <c r="H9" s="16" t="s">
        <v>39</v>
      </c>
      <c r="I9" s="17" t="s">
        <v>40</v>
      </c>
      <c r="J9" s="94" t="s">
        <v>45</v>
      </c>
    </row>
    <row r="10" spans="1:10" ht="11.25" customHeight="1" x14ac:dyDescent="0.2">
      <c r="B10" s="98"/>
      <c r="C10" s="20" t="s">
        <v>107</v>
      </c>
      <c r="D10" s="173" t="s">
        <v>108</v>
      </c>
      <c r="E10" s="94"/>
      <c r="G10" s="96"/>
      <c r="H10" s="16" t="s">
        <v>41</v>
      </c>
      <c r="I10" s="90" t="str">
        <f>I7&amp;"("&amp;I8&amp;","&amp;I9&amp;")"</f>
        <v>JoinHolidays(UnitedKingdom::Exchange,UnitedStates::Settlement)</v>
      </c>
      <c r="J10" s="94"/>
    </row>
    <row r="11" spans="1:10" ht="11.25" customHeight="1" x14ac:dyDescent="0.2">
      <c r="B11" s="98"/>
      <c r="C11" s="194"/>
      <c r="D11" s="194"/>
      <c r="E11" s="94"/>
      <c r="G11" s="96"/>
      <c r="H11" s="22" t="s">
        <v>162</v>
      </c>
      <c r="I11" s="104" t="s">
        <v>161</v>
      </c>
      <c r="J11" s="94"/>
    </row>
    <row r="12" spans="1:10" ht="11.25" customHeight="1" x14ac:dyDescent="0.2">
      <c r="B12" s="99"/>
      <c r="C12" s="100"/>
      <c r="D12" s="101"/>
      <c r="E12" s="95"/>
      <c r="G12" s="102"/>
      <c r="H12" s="100"/>
      <c r="I12" s="103"/>
      <c r="J12" s="95"/>
    </row>
    <row r="13" spans="1:10" ht="11.25" customHeight="1" x14ac:dyDescent="0.2"/>
    <row r="14" spans="1:10" x14ac:dyDescent="0.2">
      <c r="B14" s="40"/>
      <c r="C14" s="41"/>
      <c r="D14" s="41"/>
      <c r="E14" s="42"/>
      <c r="G14" s="40"/>
      <c r="H14" s="41"/>
      <c r="I14" s="41"/>
      <c r="J14" s="42"/>
    </row>
    <row r="15" spans="1:10" x14ac:dyDescent="0.2">
      <c r="B15" s="25"/>
      <c r="C15" s="24" t="s">
        <v>10</v>
      </c>
      <c r="D15" s="44" t="str">
        <f>_xll.qlPiecewiseYieldCurve($D$17,$D$18,LocalCalendar,_xll.ohPack(USDON!S3:S56),,,,D19,D20,D21,Permanent,,ObjectOverwrite)</f>
        <v>_USDON#0005</v>
      </c>
      <c r="E15" s="45"/>
      <c r="G15" s="25"/>
      <c r="H15" s="24" t="s">
        <v>10</v>
      </c>
      <c r="I15" s="44" t="str">
        <f>_xll.qlPiecewiseYieldCurve(I17,I18,CurveCalendar,_xll.ohPack(USD3M!W3:W88),,,,I19,I20,I21,Permanent,,ObjectOverwrite)</f>
        <v>_USD3M#0017</v>
      </c>
      <c r="J15" s="45"/>
    </row>
    <row r="16" spans="1:10" x14ac:dyDescent="0.2">
      <c r="B16" s="25"/>
      <c r="C16" s="26" t="s">
        <v>11</v>
      </c>
      <c r="D16" s="46" t="str">
        <f>_xll.ohRangeRetrieveError(YieldCurve_ON)</f>
        <v/>
      </c>
      <c r="E16" s="45"/>
      <c r="G16" s="25"/>
      <c r="H16" s="26" t="s">
        <v>11</v>
      </c>
      <c r="I16" s="46" t="str">
        <f>_xll.ohRangeRetrieveError(YieldCurve_3M)</f>
        <v/>
      </c>
      <c r="J16" s="45"/>
    </row>
    <row r="17" spans="1:10" x14ac:dyDescent="0.2">
      <c r="B17" s="25"/>
      <c r="C17" s="24" t="s">
        <v>12</v>
      </c>
      <c r="D17" s="27" t="str">
        <f>"_"&amp;Currency&amp;"ON"</f>
        <v>_USDON</v>
      </c>
      <c r="E17" s="45"/>
      <c r="G17" s="25"/>
      <c r="H17" s="24" t="s">
        <v>12</v>
      </c>
      <c r="I17" s="27" t="str">
        <f>"_"&amp;Currency&amp;"3M"</f>
        <v>_USD3M</v>
      </c>
      <c r="J17" s="45"/>
    </row>
    <row r="18" spans="1:10" x14ac:dyDescent="0.2">
      <c r="B18" s="25"/>
      <c r="C18" s="28" t="s">
        <v>13</v>
      </c>
      <c r="D18" s="29">
        <v>0</v>
      </c>
      <c r="E18" s="45"/>
      <c r="G18" s="25"/>
      <c r="H18" s="28" t="s">
        <v>13</v>
      </c>
      <c r="I18" s="29">
        <f>LiborSettlementDate-Evaluationdate</f>
        <v>3</v>
      </c>
      <c r="J18" s="45"/>
    </row>
    <row r="19" spans="1:10" x14ac:dyDescent="0.2">
      <c r="B19" s="25"/>
      <c r="C19" s="28" t="s">
        <v>14</v>
      </c>
      <c r="D19" s="30"/>
      <c r="E19" s="45"/>
      <c r="G19" s="25"/>
      <c r="H19" s="28" t="s">
        <v>14</v>
      </c>
      <c r="I19" s="30"/>
      <c r="J19" s="45"/>
    </row>
    <row r="20" spans="1:10" x14ac:dyDescent="0.2">
      <c r="B20" s="25"/>
      <c r="C20" s="28" t="s">
        <v>15</v>
      </c>
      <c r="D20" s="31" t="s">
        <v>32</v>
      </c>
      <c r="E20" s="45"/>
      <c r="G20" s="25"/>
      <c r="H20" s="28" t="s">
        <v>15</v>
      </c>
      <c r="I20" s="31" t="s">
        <v>32</v>
      </c>
      <c r="J20" s="45"/>
    </row>
    <row r="21" spans="1:10" x14ac:dyDescent="0.2">
      <c r="B21" s="25"/>
      <c r="C21" s="26" t="s">
        <v>16</v>
      </c>
      <c r="D21" s="32" t="s">
        <v>46</v>
      </c>
      <c r="E21" s="45"/>
      <c r="G21" s="25"/>
      <c r="H21" s="26" t="s">
        <v>16</v>
      </c>
      <c r="I21" s="32" t="s">
        <v>46</v>
      </c>
      <c r="J21" s="45"/>
    </row>
    <row r="22" spans="1:10" x14ac:dyDescent="0.2">
      <c r="B22" s="25"/>
      <c r="C22" s="33"/>
      <c r="D22" s="33"/>
      <c r="E22" s="45"/>
      <c r="G22" s="25"/>
      <c r="H22" s="33"/>
      <c r="I22" s="33"/>
      <c r="J22" s="45"/>
    </row>
    <row r="23" spans="1:10" x14ac:dyDescent="0.2">
      <c r="B23" s="25"/>
      <c r="C23" s="34">
        <f>_xll.qlTermStructureReferenceDate(YieldCurve_ON)</f>
        <v>42492</v>
      </c>
      <c r="D23" s="35">
        <f>_xll.qlYieldTSDiscount(YieldCurve_ON,C23,,Trigger)</f>
        <v>1</v>
      </c>
      <c r="E23" s="45"/>
      <c r="G23" s="25"/>
      <c r="H23" s="34">
        <f>_xll.qlTermStructureReferenceDate(YieldCurve_3M)</f>
        <v>42495</v>
      </c>
      <c r="I23" s="35">
        <f>_xll.qlYieldTSDiscount(YieldCurve_3M,H23,,Trigger)</f>
        <v>1</v>
      </c>
      <c r="J23" s="45"/>
    </row>
    <row r="24" spans="1:10" x14ac:dyDescent="0.2">
      <c r="B24" s="25"/>
      <c r="C24" s="36">
        <f>_xll.qlTermStructureMaxDate(YieldCurve_ON,Trigger)</f>
        <v>57104</v>
      </c>
      <c r="D24" s="37">
        <f>_xll.qlYieldTSDiscount(YieldCurve_ON,C24,,Trigger)</f>
        <v>0.46041103612938272</v>
      </c>
      <c r="E24" s="45"/>
      <c r="G24" s="25"/>
      <c r="H24" s="36">
        <f>_xll.qlTermStructureMaxDate(YieldCurve_3M,Trigger)</f>
        <v>60757</v>
      </c>
      <c r="I24" s="37">
        <f>_xll.qlYieldTSDiscount(YieldCurve_3M,H24,,Trigger)</f>
        <v>0.32382436048561758</v>
      </c>
      <c r="J24" s="45"/>
    </row>
    <row r="25" spans="1:10" x14ac:dyDescent="0.2">
      <c r="B25" s="25"/>
      <c r="C25" s="36" t="str">
        <f>[1]Libor!$D$6</f>
        <v>USDON#0000</v>
      </c>
      <c r="D25" s="37" t="b">
        <f>_xll.qlRelinkableHandleLinkTo(C25,D15,Trigger)</f>
        <v>1</v>
      </c>
      <c r="E25" s="45"/>
      <c r="G25" s="25"/>
      <c r="H25" s="36" t="str">
        <f>[1]Libor!$D$10</f>
        <v>USD3M#0000</v>
      </c>
      <c r="I25" s="37" t="b">
        <f>_xll.qlRelinkableHandleLinkTo(H25,I15,Trigger)</f>
        <v>1</v>
      </c>
      <c r="J25" s="45"/>
    </row>
    <row r="26" spans="1:10" x14ac:dyDescent="0.2">
      <c r="B26" s="25"/>
      <c r="C26" s="38" t="s">
        <v>159</v>
      </c>
      <c r="D26" s="39" t="b">
        <f>_xll.qlExtrapolatorEnableExtrapolation(YieldCurve_ON,,Trigger)</f>
        <v>1</v>
      </c>
      <c r="E26" s="45"/>
      <c r="G26" s="25"/>
      <c r="H26" s="38" t="s">
        <v>159</v>
      </c>
      <c r="I26" s="39" t="b">
        <f>_xll.qlExtrapolatorEnableExtrapolation(YieldCurve_3M,,Trigger)</f>
        <v>1</v>
      </c>
      <c r="J26" s="45"/>
    </row>
    <row r="27" spans="1:10" x14ac:dyDescent="0.2">
      <c r="B27" s="47"/>
      <c r="C27" s="48"/>
      <c r="D27" s="48"/>
      <c r="E27" s="49"/>
      <c r="G27" s="47"/>
      <c r="H27" s="48"/>
      <c r="I27" s="48"/>
      <c r="J27" s="49"/>
    </row>
    <row r="28" spans="1:10" x14ac:dyDescent="0.2">
      <c r="A28" s="53"/>
      <c r="B28" s="53"/>
      <c r="C28" s="53"/>
      <c r="D28" s="53"/>
      <c r="E28" s="53"/>
      <c r="G28" s="53"/>
      <c r="H28" s="53"/>
      <c r="I28" s="53"/>
      <c r="J28" s="53"/>
    </row>
    <row r="29" spans="1:10" x14ac:dyDescent="0.2">
      <c r="B29" s="40"/>
      <c r="C29" s="50"/>
      <c r="D29" s="50"/>
      <c r="E29" s="42"/>
      <c r="F29" s="52"/>
      <c r="G29" s="40"/>
      <c r="H29" s="41"/>
      <c r="I29" s="41"/>
      <c r="J29" s="42"/>
    </row>
    <row r="30" spans="1:10" x14ac:dyDescent="0.2">
      <c r="B30" s="43"/>
      <c r="C30" s="24" t="s">
        <v>10</v>
      </c>
      <c r="D30" s="44" t="str">
        <f>_xll.qlPiecewiseYieldCurve(D32,D33,CurveCalendar,_xll.ohPack(USD6M!W3:W66),,,,D34,D35,D36,Permanent,,ObjectOverwrite)</f>
        <v>_USD6M#0012</v>
      </c>
      <c r="E30" s="45"/>
      <c r="F30" s="52"/>
      <c r="G30" s="25"/>
      <c r="H30" s="24" t="s">
        <v>10</v>
      </c>
      <c r="I30" s="44" t="str">
        <f>_xll.qlPiecewiseYieldCurve(I32,I33,CurveCalendar,_xll.ohPack(USD1M!W3:W55),,,,I34,I35,I36,Permanent,,ObjectOverwrite)</f>
        <v>_USD1M#0014</v>
      </c>
      <c r="J30" s="45"/>
    </row>
    <row r="31" spans="1:10" x14ac:dyDescent="0.2">
      <c r="B31" s="43"/>
      <c r="C31" s="26" t="s">
        <v>11</v>
      </c>
      <c r="D31" s="46" t="str">
        <f>_xll.ohRangeRetrieveError(YieldCurve_6M)</f>
        <v/>
      </c>
      <c r="E31" s="45"/>
      <c r="F31" s="52"/>
      <c r="G31" s="25"/>
      <c r="H31" s="26" t="s">
        <v>11</v>
      </c>
      <c r="I31" s="46" t="str">
        <f>_xll.ohRangeRetrieveError(YieldCurve_1M)</f>
        <v/>
      </c>
      <c r="J31" s="45"/>
    </row>
    <row r="32" spans="1:10" x14ac:dyDescent="0.2">
      <c r="B32" s="25"/>
      <c r="C32" s="24" t="s">
        <v>12</v>
      </c>
      <c r="D32" s="27" t="str">
        <f>"_"&amp;Currency&amp;"6M"</f>
        <v>_USD6M</v>
      </c>
      <c r="E32" s="45"/>
      <c r="F32" s="52"/>
      <c r="G32" s="25"/>
      <c r="H32" s="24" t="s">
        <v>12</v>
      </c>
      <c r="I32" s="27" t="str">
        <f>"_"&amp;Currency&amp;"1M"</f>
        <v>_USD1M</v>
      </c>
      <c r="J32" s="45"/>
    </row>
    <row r="33" spans="2:10" x14ac:dyDescent="0.2">
      <c r="B33" s="25"/>
      <c r="C33" s="28" t="s">
        <v>13</v>
      </c>
      <c r="D33" s="29">
        <f>LiborSettlementDate-Evaluationdate</f>
        <v>3</v>
      </c>
      <c r="E33" s="45"/>
      <c r="F33" s="52"/>
      <c r="G33" s="25"/>
      <c r="H33" s="28" t="s">
        <v>13</v>
      </c>
      <c r="I33" s="29">
        <f>LiborSettlementDate-Evaluationdate</f>
        <v>3</v>
      </c>
      <c r="J33" s="45"/>
    </row>
    <row r="34" spans="2:10" x14ac:dyDescent="0.2">
      <c r="B34" s="25"/>
      <c r="C34" s="28" t="s">
        <v>14</v>
      </c>
      <c r="D34" s="30"/>
      <c r="E34" s="45"/>
      <c r="F34" s="52"/>
      <c r="G34" s="25"/>
      <c r="H34" s="28" t="s">
        <v>14</v>
      </c>
      <c r="I34" s="30"/>
      <c r="J34" s="45"/>
    </row>
    <row r="35" spans="2:10" x14ac:dyDescent="0.2">
      <c r="B35" s="25"/>
      <c r="C35" s="28" t="s">
        <v>15</v>
      </c>
      <c r="D35" s="31" t="s">
        <v>32</v>
      </c>
      <c r="E35" s="45"/>
      <c r="F35" s="52"/>
      <c r="G35" s="25"/>
      <c r="H35" s="28" t="s">
        <v>15</v>
      </c>
      <c r="I35" s="31" t="s">
        <v>32</v>
      </c>
      <c r="J35" s="45"/>
    </row>
    <row r="36" spans="2:10" x14ac:dyDescent="0.2">
      <c r="B36" s="25"/>
      <c r="C36" s="26" t="s">
        <v>16</v>
      </c>
      <c r="D36" s="32" t="s">
        <v>46</v>
      </c>
      <c r="E36" s="45"/>
      <c r="F36" s="52"/>
      <c r="G36" s="25"/>
      <c r="H36" s="26" t="s">
        <v>16</v>
      </c>
      <c r="I36" s="32" t="s">
        <v>46</v>
      </c>
      <c r="J36" s="45"/>
    </row>
    <row r="37" spans="2:10" x14ac:dyDescent="0.2">
      <c r="B37" s="25"/>
      <c r="C37" s="33"/>
      <c r="D37" s="33"/>
      <c r="E37" s="45"/>
      <c r="F37" s="52"/>
      <c r="G37" s="25"/>
      <c r="H37" s="33"/>
      <c r="I37" s="33"/>
      <c r="J37" s="45"/>
    </row>
    <row r="38" spans="2:10" x14ac:dyDescent="0.2">
      <c r="B38" s="25"/>
      <c r="C38" s="34">
        <f>_xll.qlTermStructureReferenceDate(YieldCurve_6M)</f>
        <v>42495</v>
      </c>
      <c r="D38" s="35">
        <f>_xll.qlYieldTSDiscount(YieldCurve_6M,C38,,Trigger)</f>
        <v>1</v>
      </c>
      <c r="E38" s="45"/>
      <c r="F38" s="52"/>
      <c r="G38" s="25"/>
      <c r="H38" s="34">
        <f>_xll.qlTermStructureReferenceDate(YieldCurve_1M)</f>
        <v>42495</v>
      </c>
      <c r="I38" s="35">
        <f>_xll.qlYieldTSDiscount(YieldCurve_1M,H38,,Trigger)</f>
        <v>1</v>
      </c>
      <c r="J38" s="45"/>
    </row>
    <row r="39" spans="2:10" x14ac:dyDescent="0.2">
      <c r="B39" s="25"/>
      <c r="C39" s="36">
        <f>_xll.qlTermStructureMaxDate(YieldCurve_6M,Trigger)</f>
        <v>64410</v>
      </c>
      <c r="D39" s="37">
        <f>_xll.qlYieldTSDiscount(YieldCurve_6M,C39,,Trigger)</f>
        <v>0.23996275637651687</v>
      </c>
      <c r="E39" s="45"/>
      <c r="F39" s="52"/>
      <c r="G39" s="25"/>
      <c r="H39" s="36">
        <f>_xll.qlTermStructureMaxDate(YieldCurve_1M,Trigger)</f>
        <v>60757</v>
      </c>
      <c r="I39" s="37">
        <f>_xll.qlYieldTSDiscount(YieldCurve_1M,H39,,Trigger)</f>
        <v>0.3503136734163726</v>
      </c>
      <c r="J39" s="45"/>
    </row>
    <row r="40" spans="2:10" x14ac:dyDescent="0.2">
      <c r="B40" s="25"/>
      <c r="C40" s="36" t="str">
        <f>[1]Libor!$D$11</f>
        <v>USD6M#0000</v>
      </c>
      <c r="D40" s="37" t="b">
        <f>_xll.qlRelinkableHandleLinkTo(C40,D30,Trigger)</f>
        <v>1</v>
      </c>
      <c r="E40" s="45"/>
      <c r="F40" s="52"/>
      <c r="G40" s="25"/>
      <c r="H40" s="36" t="str">
        <f>[1]Libor!$D$8</f>
        <v>USD1M#0000</v>
      </c>
      <c r="I40" s="37" t="b">
        <f>_xll.qlRelinkableHandleLinkTo(H40,I30,Trigger)</f>
        <v>1</v>
      </c>
      <c r="J40" s="45"/>
    </row>
    <row r="41" spans="2:10" x14ac:dyDescent="0.2">
      <c r="B41" s="25"/>
      <c r="C41" s="38" t="s">
        <v>159</v>
      </c>
      <c r="D41" s="39" t="b">
        <v>0</v>
      </c>
      <c r="E41" s="45"/>
      <c r="F41" s="52"/>
      <c r="G41" s="25"/>
      <c r="H41" s="38" t="s">
        <v>159</v>
      </c>
      <c r="I41" s="39" t="b">
        <f>_xll.qlExtrapolatorEnableExtrapolation(YieldCurve_1M,,Trigger)</f>
        <v>1</v>
      </c>
      <c r="J41" s="45"/>
    </row>
    <row r="42" spans="2:10" x14ac:dyDescent="0.2">
      <c r="B42" s="47"/>
      <c r="C42" s="48"/>
      <c r="D42" s="48"/>
      <c r="E42" s="49"/>
      <c r="F42" s="52"/>
      <c r="G42" s="47"/>
      <c r="H42" s="48"/>
      <c r="I42" s="48"/>
      <c r="J42" s="49"/>
    </row>
    <row r="43" spans="2:10" x14ac:dyDescent="0.2">
      <c r="F43" s="52"/>
    </row>
    <row r="44" spans="2:10" x14ac:dyDescent="0.2">
      <c r="B44" s="40"/>
      <c r="C44" s="41"/>
      <c r="D44" s="41"/>
      <c r="E44" s="42"/>
      <c r="F44" s="52"/>
    </row>
    <row r="45" spans="2:10" x14ac:dyDescent="0.2">
      <c r="B45" s="25"/>
      <c r="C45" s="24" t="s">
        <v>10</v>
      </c>
      <c r="D45" s="44" t="str">
        <f>_xll.qlPiecewiseYieldCurve(D47,D48,CurveCalendar,_xll.ohPack(USD1Y!W3:W78),,,,D49,D50,D51,Permanent,,ObjectOverwrite)</f>
        <v>_USD1Y#0013</v>
      </c>
      <c r="E45" s="45"/>
      <c r="F45" s="52"/>
    </row>
    <row r="46" spans="2:10" x14ac:dyDescent="0.2">
      <c r="B46" s="25"/>
      <c r="C46" s="26" t="s">
        <v>11</v>
      </c>
      <c r="D46" s="46" t="str">
        <f>_xll.ohRangeRetrieveError(YieldCurve_1Y)</f>
        <v/>
      </c>
      <c r="E46" s="45"/>
    </row>
    <row r="47" spans="2:10" x14ac:dyDescent="0.2">
      <c r="B47" s="25"/>
      <c r="C47" s="24" t="s">
        <v>12</v>
      </c>
      <c r="D47" s="27" t="str">
        <f>"_"&amp;Currency&amp;"1Y"</f>
        <v>_USD1Y</v>
      </c>
      <c r="E47" s="45"/>
    </row>
    <row r="48" spans="2:10" x14ac:dyDescent="0.2">
      <c r="B48" s="25"/>
      <c r="C48" s="28" t="s">
        <v>13</v>
      </c>
      <c r="D48" s="29">
        <f>LiborSettlementDate-Evaluationdate</f>
        <v>3</v>
      </c>
      <c r="E48" s="45"/>
    </row>
    <row r="49" spans="2:5" x14ac:dyDescent="0.2">
      <c r="B49" s="25"/>
      <c r="C49" s="28" t="s">
        <v>14</v>
      </c>
      <c r="D49" s="30"/>
      <c r="E49" s="45"/>
    </row>
    <row r="50" spans="2:5" x14ac:dyDescent="0.2">
      <c r="B50" s="25"/>
      <c r="C50" s="28" t="s">
        <v>15</v>
      </c>
      <c r="D50" s="31" t="s">
        <v>32</v>
      </c>
      <c r="E50" s="45"/>
    </row>
    <row r="51" spans="2:5" x14ac:dyDescent="0.2">
      <c r="B51" s="25"/>
      <c r="C51" s="26" t="s">
        <v>16</v>
      </c>
      <c r="D51" s="32" t="s">
        <v>46</v>
      </c>
      <c r="E51" s="45"/>
    </row>
    <row r="52" spans="2:5" x14ac:dyDescent="0.2">
      <c r="B52" s="25"/>
      <c r="C52" s="33"/>
      <c r="D52" s="33"/>
      <c r="E52" s="45"/>
    </row>
    <row r="53" spans="2:5" x14ac:dyDescent="0.2">
      <c r="B53" s="25"/>
      <c r="C53" s="34">
        <f>_xll.qlTermStructureReferenceDate(YieldCurve_1Y)</f>
        <v>42495</v>
      </c>
      <c r="D53" s="35">
        <f>_xll.qlYieldTSDiscount(YieldCurve_1Y,C53,,Trigger)</f>
        <v>1</v>
      </c>
      <c r="E53" s="45"/>
    </row>
    <row r="54" spans="2:5" x14ac:dyDescent="0.2">
      <c r="B54" s="25"/>
      <c r="C54" s="36">
        <f>_xll.qlTermStructureMaxDate(YieldCurve_1Y,Trigger)</f>
        <v>64410</v>
      </c>
      <c r="D54" s="37">
        <f>_xll.qlYieldTSDiscount(YieldCurve_1Y,C54,,Trigger)</f>
        <v>0.21478844268922523</v>
      </c>
      <c r="E54" s="45"/>
    </row>
    <row r="55" spans="2:5" x14ac:dyDescent="0.2">
      <c r="B55" s="25"/>
      <c r="C55" s="36" t="str">
        <f>[1]Libor!$D$12</f>
        <v>USD1Y#0000</v>
      </c>
      <c r="D55" s="37" t="b">
        <f>_xll.qlRelinkableHandleLinkTo(C55,D45,Trigger)</f>
        <v>1</v>
      </c>
      <c r="E55" s="45"/>
    </row>
    <row r="56" spans="2:5" x14ac:dyDescent="0.2">
      <c r="B56" s="25"/>
      <c r="C56" s="38" t="s">
        <v>159</v>
      </c>
      <c r="D56" s="39" t="b">
        <v>0</v>
      </c>
      <c r="E56" s="45"/>
    </row>
    <row r="57" spans="2:5" x14ac:dyDescent="0.2">
      <c r="B57" s="47"/>
      <c r="C57" s="48"/>
      <c r="D57" s="48"/>
      <c r="E57" s="49"/>
    </row>
  </sheetData>
  <dataValidations count="6">
    <dataValidation type="list" allowBlank="1" showInputMessage="1" showErrorMessage="1" sqref="D35 D20 I20 I35 D50">
      <formula1>"Discount,ZeroYield,ForwardRate"</formula1>
    </dataValidation>
    <dataValidation type="list" allowBlank="1" showInputMessage="1" showErrorMessage="1" sqref="D36 D21 I21 I36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103</v>
      </c>
      <c r="H1" s="73" t="s">
        <v>24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32</v>
      </c>
    </row>
    <row r="2" spans="1:27" ht="21.75" customHeight="1" x14ac:dyDescent="0.2">
      <c r="A2" s="71" t="s">
        <v>9</v>
      </c>
      <c r="B2" s="71" t="s">
        <v>29</v>
      </c>
      <c r="C2" s="71" t="s">
        <v>106</v>
      </c>
      <c r="D2" s="71" t="s">
        <v>4</v>
      </c>
      <c r="E2" s="71" t="s">
        <v>1</v>
      </c>
      <c r="F2" s="71" t="s">
        <v>24</v>
      </c>
      <c r="H2" s="80" t="s">
        <v>9</v>
      </c>
      <c r="I2" s="80" t="s">
        <v>24</v>
      </c>
      <c r="J2" s="80" t="s">
        <v>110</v>
      </c>
      <c r="K2" s="80" t="s">
        <v>113</v>
      </c>
      <c r="L2" s="80" t="s">
        <v>111</v>
      </c>
      <c r="M2" s="80" t="s">
        <v>112</v>
      </c>
      <c r="N2" s="80" t="s">
        <v>114</v>
      </c>
      <c r="O2" s="80" t="s">
        <v>22</v>
      </c>
      <c r="P2" s="80" t="s">
        <v>107</v>
      </c>
      <c r="Q2" s="105"/>
      <c r="R2" s="80" t="s">
        <v>9</v>
      </c>
      <c r="S2" s="80" t="s">
        <v>24</v>
      </c>
      <c r="T2" s="80" t="s">
        <v>110</v>
      </c>
      <c r="U2" s="82" t="s">
        <v>23</v>
      </c>
      <c r="V2" s="82" t="s">
        <v>115</v>
      </c>
      <c r="W2" s="80" t="s">
        <v>22</v>
      </c>
      <c r="X2" s="80" t="s">
        <v>107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26</v>
      </c>
      <c r="B3" s="59" t="s">
        <v>47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obj_0025a#0006</v>
      </c>
      <c r="G3" s="54"/>
      <c r="H3" s="11" t="str">
        <f>A3</f>
        <v>Dp</v>
      </c>
      <c r="I3" s="106" t="str">
        <f>IF(ISBLANK(F3),"--",F3)</f>
        <v>obj_0025a#0006</v>
      </c>
      <c r="J3" s="109" t="str">
        <f>IFERROR(_xll.qlRateHelperQuoteName(I3,Trigger),"--")</f>
        <v>USDOND_Quote</v>
      </c>
      <c r="K3" s="110">
        <f>IFERROR(_xll.qlRateHelperQuoteValue($I3,Trigger),"--")</f>
        <v>3.8270000000000005E-3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42492</v>
      </c>
      <c r="P3" s="111">
        <f>IFERROR(_xll.qlRateHelperPillarDate(I3,Trigger),"--")</f>
        <v>42493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obj_0025a</v>
      </c>
      <c r="T3" s="4" t="str">
        <f>IFERROR(_xll.qlRateHelperQuoteName(S3,Trigger),"")</f>
        <v>USDOND_Quote</v>
      </c>
      <c r="U3" s="76">
        <f>IFERROR(_xll.qlRateHelperRate(S3,Trigger),"")</f>
        <v>3.8270000000000005E-3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42492</v>
      </c>
      <c r="X3" s="5">
        <f>IFERROR(_xll.qlRateHelperPillarDate(S3,Trigger),"")</f>
        <v>42493</v>
      </c>
      <c r="Y3" s="84">
        <v>0.99998936955745188</v>
      </c>
    </row>
    <row r="4" spans="1:27" ht="11.25" customHeight="1" x14ac:dyDescent="0.2">
      <c r="A4" s="58" t="s">
        <v>26</v>
      </c>
      <c r="B4" s="59" t="s">
        <v>101</v>
      </c>
      <c r="C4" s="61" t="s">
        <v>104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obj_002cf</v>
      </c>
      <c r="T4" s="4" t="str">
        <f>IFERROR(_xll.qlRateHelperQuoteName(S4,Trigger),"")</f>
        <v>USDOIS1M_Quote</v>
      </c>
      <c r="U4" s="76">
        <f>IFERROR(_xll.qlRateHelperRate(S4,Trigger),"")</f>
        <v>3.65E-3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42494</v>
      </c>
      <c r="X4" s="5">
        <f>IFERROR(_xll.qlRateHelperPillarDate(S4,Trigger),"")</f>
        <v>42527</v>
      </c>
      <c r="Y4" s="84">
        <v>0.99964432718501073</v>
      </c>
    </row>
    <row r="5" spans="1:27" ht="11.25" customHeight="1" x14ac:dyDescent="0.2">
      <c r="A5" s="1" t="s">
        <v>26</v>
      </c>
      <c r="B5" s="9" t="s">
        <v>102</v>
      </c>
      <c r="C5" s="10" t="s">
        <v>105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obj_002cb</v>
      </c>
      <c r="T5" s="4" t="str">
        <f>IFERROR(_xll.qlRateHelperQuoteName(S5,Trigger),"")</f>
        <v>USDOIS2M_Quote</v>
      </c>
      <c r="U5" s="76">
        <f>IFERROR(_xll.qlRateHelperRate(S5,Trigger),"")</f>
        <v>3.7599999999999999E-3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42494</v>
      </c>
      <c r="X5" s="5">
        <f>IFERROR(_xll.qlRateHelperPillarDate(S5,Trigger),"")</f>
        <v>42556</v>
      </c>
      <c r="Y5" s="84">
        <v>0.99933166874164159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obj_002d1#0006</v>
      </c>
      <c r="J6" s="109" t="str">
        <f>IFERROR(_xll.qlRateHelperQuoteName(I6,Trigger),"--")</f>
        <v>USDOISSW_Quote</v>
      </c>
      <c r="K6" s="110" t="str">
        <f>IFERROR(_xll.qlRateHelperQuoteValue($I6,Trigger),"--")</f>
        <v>--</v>
      </c>
      <c r="L6" s="109" t="b">
        <v>0</v>
      </c>
      <c r="M6" s="106">
        <v>50</v>
      </c>
      <c r="N6" s="106">
        <v>1</v>
      </c>
      <c r="O6" s="111">
        <f>IFERROR(_xll.qlRateHelperEarliestDate(I6,Trigger),"--")</f>
        <v>42494</v>
      </c>
      <c r="P6" s="111">
        <f>IFERROR(_xll.qlRateHelperPillarDate(I6,Trigger),"--")</f>
        <v>42501</v>
      </c>
      <c r="R6" s="4" t="str">
        <f t="shared" si="1"/>
        <v>OIS</v>
      </c>
      <c r="S6" s="4" t="str">
        <v>obj_002d7</v>
      </c>
      <c r="T6" s="4" t="str">
        <f>IFERROR(_xll.qlRateHelperQuoteName(S6,Trigger),"")</f>
        <v>USDOIS3M_Quote</v>
      </c>
      <c r="U6" s="76">
        <f>IFERROR(_xll.qlRateHelperRate(S6,Trigger),"")</f>
        <v>3.8700000000000002E-3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42494</v>
      </c>
      <c r="X6" s="5">
        <f>IFERROR(_xll.qlRateHelperPillarDate(S6,Trigger),"")</f>
        <v>42586</v>
      </c>
      <c r="Y6" s="84">
        <v>0.99899078962506704</v>
      </c>
    </row>
    <row r="7" spans="1:27" ht="11.25" customHeight="1" x14ac:dyDescent="0.2">
      <c r="A7" s="71" t="s">
        <v>9</v>
      </c>
      <c r="B7" s="71" t="s">
        <v>29</v>
      </c>
      <c r="C7" s="71" t="s">
        <v>109</v>
      </c>
      <c r="D7" s="71" t="s">
        <v>4</v>
      </c>
      <c r="E7" s="71" t="s">
        <v>1</v>
      </c>
      <c r="F7" s="71" t="s">
        <v>24</v>
      </c>
      <c r="G7" s="53"/>
      <c r="H7" s="11" t="str">
        <f t="shared" si="2"/>
        <v>OIS</v>
      </c>
      <c r="I7" s="106" t="str">
        <f t="shared" ref="I7:I55" si="3">IF(ISBLANK(F9),"--",F9)</f>
        <v>obj_002db#0006</v>
      </c>
      <c r="J7" s="109" t="str">
        <f>IFERROR(_xll.qlRateHelperQuoteName(I7,Trigger),"--")</f>
        <v>USDOIS2W_Quote</v>
      </c>
      <c r="K7" s="110">
        <f>IFERROR(_xll.qlRateHelperQuoteValue($I7,Trigger),"--")</f>
        <v>0</v>
      </c>
      <c r="L7" s="109" t="b">
        <v>0</v>
      </c>
      <c r="M7" s="106">
        <v>50</v>
      </c>
      <c r="N7" s="106">
        <v>1</v>
      </c>
      <c r="O7" s="111">
        <f>IFERROR(_xll.qlRateHelperEarliestDate(I7,Trigger),"--")</f>
        <v>42494</v>
      </c>
      <c r="P7" s="111">
        <f>IFERROR(_xll.qlRateHelperPillarDate(I7,Trigger),"--")</f>
        <v>42508</v>
      </c>
      <c r="R7" s="4" t="str">
        <f t="shared" si="1"/>
        <v>OIS</v>
      </c>
      <c r="S7" s="4" t="str">
        <v>obj_002c8</v>
      </c>
      <c r="T7" s="4" t="str">
        <f>IFERROR(_xll.qlRateHelperQuoteName(S7,Trigger),"")</f>
        <v>USDOIS4M_Quote</v>
      </c>
      <c r="U7" s="76">
        <f>IFERROR(_xll.qlRateHelperRate(S7,Trigger),"")</f>
        <v>4.0300000000000006E-3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42494</v>
      </c>
      <c r="X7" s="5">
        <f>IFERROR(_xll.qlRateHelperPillarDate(S7,Trigger),"")</f>
        <v>42619</v>
      </c>
      <c r="Y7" s="84">
        <v>0.99858147091608229</v>
      </c>
    </row>
    <row r="8" spans="1:27" ht="11.25" customHeight="1" x14ac:dyDescent="0.2">
      <c r="A8" s="58" t="s">
        <v>98</v>
      </c>
      <c r="B8" s="59" t="s">
        <v>48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obj_002d1#0006</v>
      </c>
      <c r="G8" s="53"/>
      <c r="H8" s="11" t="str">
        <f t="shared" si="2"/>
        <v>OIS</v>
      </c>
      <c r="I8" s="106" t="str">
        <f t="shared" si="3"/>
        <v>obj_002d2#0006</v>
      </c>
      <c r="J8" s="109" t="str">
        <f>IFERROR(_xll.qlRateHelperQuoteName(I8,Trigger),"--")</f>
        <v>USDOIS3W_Quote</v>
      </c>
      <c r="K8" s="110">
        <f>IFERROR(_xll.qlRateHelperQuoteValue($I8,Trigger),"--")</f>
        <v>0</v>
      </c>
      <c r="L8" s="109" t="b">
        <v>0</v>
      </c>
      <c r="M8" s="106">
        <v>50</v>
      </c>
      <c r="N8" s="106">
        <v>1</v>
      </c>
      <c r="O8" s="111">
        <f>IFERROR(_xll.qlRateHelperEarliestDate(I8,Trigger),"--")</f>
        <v>42494</v>
      </c>
      <c r="P8" s="111">
        <f>IFERROR(_xll.qlRateHelperPillarDate(I8,Trigger),"--")</f>
        <v>42515</v>
      </c>
      <c r="R8" s="4" t="str">
        <f t="shared" si="1"/>
        <v>OIS</v>
      </c>
      <c r="S8" s="4" t="str">
        <v>obj_002e0</v>
      </c>
      <c r="T8" s="4" t="str">
        <f>IFERROR(_xll.qlRateHelperQuoteName(S8,Trigger),"")</f>
        <v>USDOIS5M_Quote</v>
      </c>
      <c r="U8" s="76">
        <f>IFERROR(_xll.qlRateHelperRate(S8,Trigger),"")</f>
        <v>4.1600000000000005E-3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42494</v>
      </c>
      <c r="X8" s="5">
        <f>IFERROR(_xll.qlRateHelperPillarDate(S8,Trigger),"")</f>
        <v>42647</v>
      </c>
      <c r="Y8" s="84">
        <v>0.9982139492537333</v>
      </c>
    </row>
    <row r="9" spans="1:27" ht="11.25" customHeight="1" x14ac:dyDescent="0.2">
      <c r="A9" s="64" t="s">
        <v>98</v>
      </c>
      <c r="B9" s="65" t="s">
        <v>49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obj_002db#0006</v>
      </c>
      <c r="G9" s="53"/>
      <c r="H9" s="11" t="str">
        <f t="shared" si="2"/>
        <v>OIS</v>
      </c>
      <c r="I9" s="106" t="str">
        <f t="shared" si="3"/>
        <v>obj_002cf#0006</v>
      </c>
      <c r="J9" s="109" t="str">
        <f>IFERROR(_xll.qlRateHelperQuoteName(I9,Trigger),"--")</f>
        <v>USDOIS1M_Quote</v>
      </c>
      <c r="K9" s="110">
        <f>IFERROR(_xll.qlRateHelperQuoteValue($I9,Trigger),"--")</f>
        <v>3.65E-3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42494</v>
      </c>
      <c r="P9" s="111">
        <f>IFERROR(_xll.qlRateHelperPillarDate(I9,Trigger),"--")</f>
        <v>42527</v>
      </c>
      <c r="R9" s="4" t="str">
        <f t="shared" si="1"/>
        <v>OIS</v>
      </c>
      <c r="S9" s="4" t="str">
        <v>obj_002da</v>
      </c>
      <c r="T9" s="4" t="str">
        <f>IFERROR(_xll.qlRateHelperQuoteName(S9,Trigger),"")</f>
        <v>USDOIS6M_Quote</v>
      </c>
      <c r="U9" s="76">
        <f>IFERROR(_xll.qlRateHelperRate(S9,Trigger),"")</f>
        <v>4.3100000000000005E-3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42494</v>
      </c>
      <c r="X9" s="5">
        <f>IFERROR(_xll.qlRateHelperPillarDate(S9,Trigger),"")</f>
        <v>42678</v>
      </c>
      <c r="Y9" s="84">
        <v>0.99778079129731767</v>
      </c>
    </row>
    <row r="10" spans="1:27" ht="11.25" customHeight="1" x14ac:dyDescent="0.2">
      <c r="A10" s="64" t="s">
        <v>98</v>
      </c>
      <c r="B10" s="65" t="s">
        <v>50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obj_002d2#0006</v>
      </c>
      <c r="G10" s="53"/>
      <c r="H10" s="11" t="str">
        <f t="shared" si="2"/>
        <v>OIS</v>
      </c>
      <c r="I10" s="106" t="str">
        <f t="shared" si="3"/>
        <v>obj_002cb#0006</v>
      </c>
      <c r="J10" s="109" t="str">
        <f>IFERROR(_xll.qlRateHelperQuoteName(I10,Trigger),"--")</f>
        <v>USDOIS2M_Quote</v>
      </c>
      <c r="K10" s="110">
        <f>IFERROR(_xll.qlRateHelperQuoteValue($I10,Trigger),"--")</f>
        <v>3.7599999999999999E-3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42494</v>
      </c>
      <c r="P10" s="111">
        <f>IFERROR(_xll.qlRateHelperPillarDate(I10,Trigger),"--")</f>
        <v>42556</v>
      </c>
      <c r="R10" s="4" t="str">
        <f t="shared" si="1"/>
        <v>OIS</v>
      </c>
      <c r="S10" s="4" t="str">
        <v>obj_002df</v>
      </c>
      <c r="T10" s="4" t="str">
        <f>IFERROR(_xll.qlRateHelperQuoteName(S10,Trigger),"")</f>
        <v>USDOIS7M_Quote</v>
      </c>
      <c r="U10" s="76">
        <f>IFERROR(_xll.qlRateHelperRate(S10,Trigger),"")</f>
        <v>4.45E-3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42494</v>
      </c>
      <c r="X10" s="5">
        <f>IFERROR(_xll.qlRateHelperPillarDate(S10,Trigger),"")</f>
        <v>42709</v>
      </c>
      <c r="Y10" s="84">
        <v>0.99732825316541363</v>
      </c>
    </row>
    <row r="11" spans="1:27" ht="11.25" customHeight="1" x14ac:dyDescent="0.2">
      <c r="A11" s="64" t="s">
        <v>98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obj_002cf#0006</v>
      </c>
      <c r="G11" s="53"/>
      <c r="H11" s="11" t="str">
        <f t="shared" si="2"/>
        <v>OIS</v>
      </c>
      <c r="I11" s="106" t="str">
        <f t="shared" si="3"/>
        <v>obj_002d7#0006</v>
      </c>
      <c r="J11" s="109" t="str">
        <f>IFERROR(_xll.qlRateHelperQuoteName(I11,Trigger),"--")</f>
        <v>USDOIS3M_Quote</v>
      </c>
      <c r="K11" s="110">
        <f>IFERROR(_xll.qlRateHelperQuoteValue($I11,Trigger),"--")</f>
        <v>3.8700000000000002E-3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42494</v>
      </c>
      <c r="P11" s="111">
        <f>IFERROR(_xll.qlRateHelperPillarDate(I11,Trigger),"--")</f>
        <v>42586</v>
      </c>
      <c r="R11" s="4" t="str">
        <f t="shared" si="1"/>
        <v>OIS</v>
      </c>
      <c r="S11" s="4" t="str">
        <v>obj_002d0</v>
      </c>
      <c r="T11" s="4" t="str">
        <f>IFERROR(_xll.qlRateHelperQuoteName(S11,Trigger),"")</f>
        <v>USDOIS8M_Quote</v>
      </c>
      <c r="U11" s="76">
        <f>IFERROR(_xll.qlRateHelperRate(S11,Trigger),"")</f>
        <v>4.5999999999999999E-3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42494</v>
      </c>
      <c r="X11" s="5">
        <f>IFERROR(_xll.qlRateHelperPillarDate(S11,Trigger),"")</f>
        <v>42739</v>
      </c>
      <c r="Y11" s="84">
        <v>0.9968580719407989</v>
      </c>
    </row>
    <row r="12" spans="1:27" ht="11.25" customHeight="1" x14ac:dyDescent="0.2">
      <c r="A12" s="64" t="s">
        <v>98</v>
      </c>
      <c r="B12" s="65" t="s">
        <v>51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obj_002cb#0006</v>
      </c>
      <c r="G12" s="53"/>
      <c r="H12" s="11" t="str">
        <f t="shared" si="2"/>
        <v>OIS</v>
      </c>
      <c r="I12" s="106" t="str">
        <f t="shared" si="3"/>
        <v>obj_002c8#0006</v>
      </c>
      <c r="J12" s="109" t="str">
        <f>IFERROR(_xll.qlRateHelperQuoteName(I12,Trigger),"--")</f>
        <v>USDOIS4M_Quote</v>
      </c>
      <c r="K12" s="110">
        <f>IFERROR(_xll.qlRateHelperQuoteValue($I12,Trigger),"--")</f>
        <v>4.0300000000000006E-3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42494</v>
      </c>
      <c r="P12" s="111">
        <f>IFERROR(_xll.qlRateHelperPillarDate(I12,Trigger),"--")</f>
        <v>42619</v>
      </c>
      <c r="R12" s="4" t="str">
        <f t="shared" si="1"/>
        <v>OIS</v>
      </c>
      <c r="S12" s="4" t="str">
        <v>obj_002c1</v>
      </c>
      <c r="T12" s="4" t="str">
        <f>IFERROR(_xll.qlRateHelperQuoteName(S12,Trigger),"")</f>
        <v>USDOIS9M_Quote</v>
      </c>
      <c r="U12" s="76">
        <f>IFERROR(_xll.qlRateHelperRate(S12,Trigger),"")</f>
        <v>4.7399999999999994E-3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42494</v>
      </c>
      <c r="X12" s="5">
        <f>IFERROR(_xll.qlRateHelperPillarDate(S12,Trigger),"")</f>
        <v>42772</v>
      </c>
      <c r="Y12" s="84">
        <v>0.99633188470735634</v>
      </c>
    </row>
    <row r="13" spans="1:27" ht="11.25" customHeight="1" x14ac:dyDescent="0.2">
      <c r="A13" s="64" t="s">
        <v>98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obj_002d7#0006</v>
      </c>
      <c r="G13" s="53"/>
      <c r="H13" s="11" t="str">
        <f t="shared" si="2"/>
        <v>OIS</v>
      </c>
      <c r="I13" s="106" t="str">
        <f t="shared" si="3"/>
        <v>obj_002e0#0006</v>
      </c>
      <c r="J13" s="109" t="str">
        <f>IFERROR(_xll.qlRateHelperQuoteName(I13,Trigger),"--")</f>
        <v>USDOIS5M_Quote</v>
      </c>
      <c r="K13" s="110">
        <f>IFERROR(_xll.qlRateHelperQuoteValue($I13,Trigger),"--")</f>
        <v>4.1600000000000005E-3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42494</v>
      </c>
      <c r="P13" s="111">
        <f>IFERROR(_xll.qlRateHelperPillarDate(I13,Trigger),"--")</f>
        <v>42647</v>
      </c>
      <c r="R13" s="4" t="str">
        <f t="shared" si="1"/>
        <v>OIS</v>
      </c>
      <c r="S13" s="4" t="str">
        <v>obj_002d6</v>
      </c>
      <c r="T13" s="4" t="str">
        <f>IFERROR(_xll.qlRateHelperQuoteName(S13,Trigger),"")</f>
        <v>USDOIS10M_Quote</v>
      </c>
      <c r="U13" s="76">
        <f>IFERROR(_xll.qlRateHelperRate(S13,Trigger),"")</f>
        <v>4.8700000000000002E-3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42494</v>
      </c>
      <c r="X13" s="5">
        <f>IFERROR(_xll.qlRateHelperPillarDate(S13,Trigger),"")</f>
        <v>42800</v>
      </c>
      <c r="Y13" s="84">
        <v>0.99585644376703986</v>
      </c>
    </row>
    <row r="14" spans="1:27" ht="11.25" customHeight="1" x14ac:dyDescent="0.2">
      <c r="A14" s="64" t="s">
        <v>98</v>
      </c>
      <c r="B14" s="65" t="s">
        <v>52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obj_002c8#0006</v>
      </c>
      <c r="G14" s="53"/>
      <c r="H14" s="11" t="str">
        <f t="shared" si="2"/>
        <v>OIS</v>
      </c>
      <c r="I14" s="106" t="str">
        <f t="shared" si="3"/>
        <v>obj_002da#0006</v>
      </c>
      <c r="J14" s="109" t="str">
        <f>IFERROR(_xll.qlRateHelperQuoteName(I14,Trigger),"--")</f>
        <v>USDOIS6M_Quote</v>
      </c>
      <c r="K14" s="110">
        <f>IFERROR(_xll.qlRateHelperQuoteValue($I14,Trigger),"--")</f>
        <v>4.3100000000000005E-3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42494</v>
      </c>
      <c r="P14" s="111">
        <f>IFERROR(_xll.qlRateHelperPillarDate(I14,Trigger),"--")</f>
        <v>42678</v>
      </c>
      <c r="R14" s="4" t="str">
        <f t="shared" si="1"/>
        <v>OIS</v>
      </c>
      <c r="S14" s="4" t="str">
        <v>obj_002c3</v>
      </c>
      <c r="T14" s="4" t="str">
        <f>IFERROR(_xll.qlRateHelperQuoteName(S14,Trigger),"")</f>
        <v>USDOIS11M_Quote</v>
      </c>
      <c r="U14" s="76">
        <f>IFERROR(_xll.qlRateHelperRate(S14,Trigger),"")</f>
        <v>5.0099999999999997E-3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42494</v>
      </c>
      <c r="X14" s="5">
        <f>IFERROR(_xll.qlRateHelperPillarDate(S14,Trigger),"")</f>
        <v>42829</v>
      </c>
      <c r="Y14" s="84">
        <v>0.99533844076031897</v>
      </c>
    </row>
    <row r="15" spans="1:27" ht="11.25" customHeight="1" x14ac:dyDescent="0.2">
      <c r="A15" s="64" t="s">
        <v>98</v>
      </c>
      <c r="B15" s="65" t="s">
        <v>53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obj_002e0#0006</v>
      </c>
      <c r="G15" s="53"/>
      <c r="H15" s="11" t="str">
        <f t="shared" si="2"/>
        <v>OIS</v>
      </c>
      <c r="I15" s="106" t="str">
        <f t="shared" si="3"/>
        <v>obj_002df#0006</v>
      </c>
      <c r="J15" s="109" t="str">
        <f>IFERROR(_xll.qlRateHelperQuoteName(I15,Trigger),"--")</f>
        <v>USDOIS7M_Quote</v>
      </c>
      <c r="K15" s="110">
        <f>IFERROR(_xll.qlRateHelperQuoteValue($I15,Trigger),"--")</f>
        <v>4.45E-3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42494</v>
      </c>
      <c r="P15" s="111">
        <f>IFERROR(_xll.qlRateHelperPillarDate(I15,Trigger),"--")</f>
        <v>42709</v>
      </c>
      <c r="R15" s="4" t="str">
        <f t="shared" si="1"/>
        <v>OIS</v>
      </c>
      <c r="S15" s="4" t="str">
        <v>obj_002d3</v>
      </c>
      <c r="T15" s="4" t="str">
        <f>IFERROR(_xll.qlRateHelperQuoteName(S15,Trigger),"")</f>
        <v>USDOIS1Y_Quote</v>
      </c>
      <c r="U15" s="76">
        <f>IFERROR(_xll.qlRateHelperRate(S15,Trigger),"")</f>
        <v>5.13E-3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42494</v>
      </c>
      <c r="X15" s="5">
        <f>IFERROR(_xll.qlRateHelperPillarDate(S15,Trigger),"")</f>
        <v>42859</v>
      </c>
      <c r="Y15" s="84">
        <v>0.99480456427607267</v>
      </c>
    </row>
    <row r="16" spans="1:27" ht="11.25" customHeight="1" x14ac:dyDescent="0.2">
      <c r="A16" s="64" t="s">
        <v>98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obj_002da#0006</v>
      </c>
      <c r="G16" s="53"/>
      <c r="H16" s="11" t="str">
        <f t="shared" si="2"/>
        <v>OIS</v>
      </c>
      <c r="I16" s="106" t="str">
        <f t="shared" si="3"/>
        <v>obj_002d0#0006</v>
      </c>
      <c r="J16" s="109" t="str">
        <f>IFERROR(_xll.qlRateHelperQuoteName(I16,Trigger),"--")</f>
        <v>USDOIS8M_Quote</v>
      </c>
      <c r="K16" s="110">
        <f>IFERROR(_xll.qlRateHelperQuoteValue($I16,Trigger),"--")</f>
        <v>4.5999999999999999E-3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42494</v>
      </c>
      <c r="P16" s="111">
        <f>IFERROR(_xll.qlRateHelperPillarDate(I16,Trigger),"--")</f>
        <v>42739</v>
      </c>
      <c r="R16" s="4" t="str">
        <f t="shared" si="1"/>
        <v>OIS</v>
      </c>
      <c r="S16" s="4" t="str">
        <v>obj_002c4</v>
      </c>
      <c r="T16" s="4" t="str">
        <f>IFERROR(_xll.qlRateHelperQuoteName(S16,Trigger),"")</f>
        <v>USDOIS15M_Quote</v>
      </c>
      <c r="U16" s="76">
        <f>IFERROR(_xll.qlRateHelperRate(S16,Trigger),"")</f>
        <v>5.47E-3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42494</v>
      </c>
      <c r="X16" s="5">
        <f>IFERROR(_xll.qlRateHelperPillarDate(S16,Trigger),"")</f>
        <v>42951</v>
      </c>
      <c r="Y16" s="84">
        <v>0.9930747484217568</v>
      </c>
    </row>
    <row r="17" spans="1:25" ht="11.25" customHeight="1" x14ac:dyDescent="0.2">
      <c r="A17" s="64" t="s">
        <v>98</v>
      </c>
      <c r="B17" s="65" t="s">
        <v>54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obj_002df#0006</v>
      </c>
      <c r="G17" s="53"/>
      <c r="H17" s="11" t="str">
        <f t="shared" si="2"/>
        <v>OIS</v>
      </c>
      <c r="I17" s="106" t="str">
        <f t="shared" si="3"/>
        <v>obj_002c1#0006</v>
      </c>
      <c r="J17" s="109" t="str">
        <f>IFERROR(_xll.qlRateHelperQuoteName(I17,Trigger),"--")</f>
        <v>USDOIS9M_Quote</v>
      </c>
      <c r="K17" s="110">
        <f>IFERROR(_xll.qlRateHelperQuoteValue($I17,Trigger),"--")</f>
        <v>4.7399999999999994E-3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42494</v>
      </c>
      <c r="P17" s="111">
        <f>IFERROR(_xll.qlRateHelperPillarDate(I17,Trigger),"--")</f>
        <v>42772</v>
      </c>
      <c r="R17" s="4" t="str">
        <f t="shared" si="1"/>
        <v>OIS</v>
      </c>
      <c r="S17" s="4" t="str">
        <v>obj_002c0</v>
      </c>
      <c r="T17" s="4" t="str">
        <f>IFERROR(_xll.qlRateHelperQuoteName(S17,Trigger),"")</f>
        <v>USDOIS18M_Quote</v>
      </c>
      <c r="U17" s="76">
        <f>IFERROR(_xll.qlRateHelperRate(S17,Trigger),"")</f>
        <v>5.7800000000000004E-3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42494</v>
      </c>
      <c r="X17" s="5">
        <f>IFERROR(_xll.qlRateHelperPillarDate(S17,Trigger),"")</f>
        <v>43045</v>
      </c>
      <c r="Y17" s="84">
        <v>0.99119064458851258</v>
      </c>
    </row>
    <row r="18" spans="1:25" ht="11.25" customHeight="1" x14ac:dyDescent="0.2">
      <c r="A18" s="64" t="s">
        <v>98</v>
      </c>
      <c r="B18" s="65" t="s">
        <v>55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obj_002d0#0006</v>
      </c>
      <c r="G18" s="53"/>
      <c r="H18" s="11" t="str">
        <f t="shared" si="2"/>
        <v>OIS</v>
      </c>
      <c r="I18" s="106" t="str">
        <f t="shared" si="3"/>
        <v>obj_002d6#0006</v>
      </c>
      <c r="J18" s="109" t="str">
        <f>IFERROR(_xll.qlRateHelperQuoteName(I18,Trigger),"--")</f>
        <v>USDOIS10M_Quote</v>
      </c>
      <c r="K18" s="110">
        <f>IFERROR(_xll.qlRateHelperQuoteValue($I18,Trigger),"--")</f>
        <v>4.8700000000000002E-3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42494</v>
      </c>
      <c r="P18" s="111">
        <f>IFERROR(_xll.qlRateHelperPillarDate(I18,Trigger),"--")</f>
        <v>42800</v>
      </c>
      <c r="R18" s="4" t="str">
        <f t="shared" si="1"/>
        <v>OIS</v>
      </c>
      <c r="S18" s="4" t="str">
        <v>obj_002dd</v>
      </c>
      <c r="T18" s="4" t="str">
        <f>IFERROR(_xll.qlRateHelperQuoteName(S18,Trigger),"")</f>
        <v>USDOIS21M_Quote</v>
      </c>
      <c r="U18" s="76">
        <f>IFERROR(_xll.qlRateHelperRate(S18,Trigger),"")</f>
        <v>6.0899999999999999E-3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42494</v>
      </c>
      <c r="X18" s="5">
        <f>IFERROR(_xll.qlRateHelperPillarDate(S18,Trigger),"")</f>
        <v>43136</v>
      </c>
      <c r="Y18" s="84">
        <v>0.98920203233643189</v>
      </c>
    </row>
    <row r="19" spans="1:25" ht="11.25" customHeight="1" x14ac:dyDescent="0.2">
      <c r="A19" s="64" t="s">
        <v>98</v>
      </c>
      <c r="B19" s="65" t="s">
        <v>56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obj_002c1#0006</v>
      </c>
      <c r="G19" s="53"/>
      <c r="H19" s="11" t="str">
        <f t="shared" si="2"/>
        <v>OIS</v>
      </c>
      <c r="I19" s="106" t="str">
        <f t="shared" si="3"/>
        <v>obj_002c3#0006</v>
      </c>
      <c r="J19" s="109" t="str">
        <f>IFERROR(_xll.qlRateHelperQuoteName(I19,Trigger),"--")</f>
        <v>USDOIS11M_Quote</v>
      </c>
      <c r="K19" s="110">
        <f>IFERROR(_xll.qlRateHelperQuoteValue($I19,Trigger),"--")</f>
        <v>5.0099999999999997E-3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42494</v>
      </c>
      <c r="P19" s="111">
        <f>IFERROR(_xll.qlRateHelperPillarDate(I19,Trigger),"--")</f>
        <v>42829</v>
      </c>
      <c r="R19" s="4" t="str">
        <f t="shared" si="1"/>
        <v>OIS</v>
      </c>
      <c r="S19" s="4" t="str">
        <v>obj_002d8</v>
      </c>
      <c r="T19" s="4" t="str">
        <f>IFERROR(_xll.qlRateHelperQuoteName(S19,Trigger),"")</f>
        <v>USDOIS2Y_Quote</v>
      </c>
      <c r="U19" s="76">
        <f>IFERROR(_xll.qlRateHelperRate(S19,Trigger),"")</f>
        <v>6.3800000000000003E-3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42494</v>
      </c>
      <c r="X19" s="5">
        <f>IFERROR(_xll.qlRateHelperPillarDate(S19,Trigger),"")</f>
        <v>43224</v>
      </c>
      <c r="Y19" s="84">
        <v>0.98715824486698178</v>
      </c>
    </row>
    <row r="20" spans="1:25" ht="11.25" customHeight="1" x14ac:dyDescent="0.2">
      <c r="A20" s="64" t="s">
        <v>98</v>
      </c>
      <c r="B20" s="65" t="s">
        <v>57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obj_002d6#0006</v>
      </c>
      <c r="G20" s="53"/>
      <c r="H20" s="11" t="str">
        <f t="shared" si="2"/>
        <v>OIS</v>
      </c>
      <c r="I20" s="106" t="str">
        <f t="shared" si="3"/>
        <v>obj_002d3#0006</v>
      </c>
      <c r="J20" s="109" t="str">
        <f>IFERROR(_xll.qlRateHelperQuoteName(I20,Trigger),"--")</f>
        <v>USDOIS1Y_Quote</v>
      </c>
      <c r="K20" s="110">
        <f>IFERROR(_xll.qlRateHelperQuoteValue($I20,Trigger),"--")</f>
        <v>5.13E-3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42494</v>
      </c>
      <c r="P20" s="111">
        <f>IFERROR(_xll.qlRateHelperPillarDate(I20,Trigger),"--")</f>
        <v>42859</v>
      </c>
      <c r="R20" s="4" t="str">
        <f t="shared" si="1"/>
        <v>OIS</v>
      </c>
      <c r="S20" s="4" t="str">
        <v>obj_002c5</v>
      </c>
      <c r="T20" s="4" t="str">
        <f>IFERROR(_xll.qlRateHelperQuoteName(S20,Trigger),"")</f>
        <v>USDOIS3Y_Quote</v>
      </c>
      <c r="U20" s="76">
        <f>IFERROR(_xll.qlRateHelperRate(S20,Trigger),"")</f>
        <v>7.4999999999999997E-3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42494</v>
      </c>
      <c r="X20" s="5">
        <f>IFERROR(_xll.qlRateHelperPillarDate(S20,Trigger),"")</f>
        <v>43591</v>
      </c>
      <c r="Y20" s="84">
        <v>0.97743431611287535</v>
      </c>
    </row>
    <row r="21" spans="1:25" ht="11.25" customHeight="1" x14ac:dyDescent="0.2">
      <c r="A21" s="64" t="s">
        <v>98</v>
      </c>
      <c r="B21" s="65" t="s">
        <v>58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obj_002c3#0006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obj_002de</v>
      </c>
      <c r="T21" s="4" t="str">
        <f>IFERROR(_xll.qlRateHelperQuoteName(S21,Trigger),"")</f>
        <v>USDOIS4Y_Quote</v>
      </c>
      <c r="U21" s="76">
        <f>IFERROR(_xll.qlRateHelperRate(S21,Trigger),"")</f>
        <v>8.5500000000000003E-3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42494</v>
      </c>
      <c r="X21" s="5">
        <f>IFERROR(_xll.qlRateHelperPillarDate(S21,Trigger),"")</f>
        <v>43955</v>
      </c>
      <c r="Y21" s="84">
        <v>0.96592764506485029</v>
      </c>
    </row>
    <row r="22" spans="1:25" ht="11.25" customHeight="1" x14ac:dyDescent="0.2">
      <c r="A22" s="64" t="s">
        <v>98</v>
      </c>
      <c r="B22" s="65" t="s">
        <v>28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obj_002d3#0006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obj_002cc</v>
      </c>
      <c r="T22" s="4" t="str">
        <f>IFERROR(_xll.qlRateHelperQuoteName(S22,Trigger),"")</f>
        <v>USDOIS5Y_Quote</v>
      </c>
      <c r="U22" s="76">
        <f>IFERROR(_xll.qlRateHelperRate(S22,Trigger),"")</f>
        <v>9.5500000000000012E-3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42494</v>
      </c>
      <c r="X22" s="5">
        <f>IFERROR(_xll.qlRateHelperPillarDate(S22,Trigger),"")</f>
        <v>44320</v>
      </c>
      <c r="Y22" s="84">
        <v>0.95272020908987987</v>
      </c>
    </row>
    <row r="23" spans="1:25" ht="11.25" customHeight="1" x14ac:dyDescent="0.2">
      <c r="A23" s="64" t="s">
        <v>98</v>
      </c>
      <c r="B23" s="65" t="s">
        <v>59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obj_002c4#0006</v>
      </c>
      <c r="J23" s="109" t="str">
        <f>IFERROR(_xll.qlRateHelperQuoteName(I23,Trigger),"--")</f>
        <v>USDOIS15M_Quote</v>
      </c>
      <c r="K23" s="110">
        <f>IFERROR(_xll.qlRateHelperQuoteValue($I23,Trigger),"--")</f>
        <v>5.47E-3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42494</v>
      </c>
      <c r="P23" s="111">
        <f>IFERROR(_xll.qlRateHelperPillarDate(I23,Trigger),"--")</f>
        <v>42951</v>
      </c>
      <c r="R23" s="4" t="str">
        <f t="shared" si="1"/>
        <v>OIS</v>
      </c>
      <c r="S23" s="4" t="str">
        <v>obj_002ca</v>
      </c>
      <c r="T23" s="4" t="str">
        <f>IFERROR(_xll.qlRateHelperQuoteName(S23,Trigger),"")</f>
        <v>USDOIS6Y_Quote</v>
      </c>
      <c r="U23" s="76">
        <f>IFERROR(_xll.qlRateHelperRate(S23,Trigger),"")</f>
        <v>1.052E-2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42494</v>
      </c>
      <c r="X23" s="5">
        <f>IFERROR(_xll.qlRateHelperPillarDate(S23,Trigger),"")</f>
        <v>44685</v>
      </c>
      <c r="Y23" s="84">
        <v>0.93791620425978395</v>
      </c>
    </row>
    <row r="24" spans="1:25" ht="11.25" customHeight="1" x14ac:dyDescent="0.2">
      <c r="A24" s="64" t="s">
        <v>98</v>
      </c>
      <c r="B24" s="65" t="s">
        <v>60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obj_002d4</v>
      </c>
      <c r="T24" s="4" t="str">
        <f>IFERROR(_xll.qlRateHelperQuoteName(S24,Trigger),"")</f>
        <v>USDOIS7Y_Quote</v>
      </c>
      <c r="U24" s="76">
        <f>IFERROR(_xll.qlRateHelperRate(S24,Trigger),"")</f>
        <v>1.142E-2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42494</v>
      </c>
      <c r="X24" s="5">
        <f>IFERROR(_xll.qlRateHelperPillarDate(S24,Trigger),"")</f>
        <v>45050</v>
      </c>
      <c r="Y24" s="84">
        <v>0.92193197551186623</v>
      </c>
    </row>
    <row r="25" spans="1:25" ht="11.25" customHeight="1" x14ac:dyDescent="0.2">
      <c r="A25" s="64" t="s">
        <v>98</v>
      </c>
      <c r="B25" s="65" t="s">
        <v>61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obj_002c4#0006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obj_002c7</v>
      </c>
      <c r="T25" s="4" t="str">
        <f>IFERROR(_xll.qlRateHelperQuoteName(S25,Trigger),"")</f>
        <v>USDOIS8Y_Quote</v>
      </c>
      <c r="U25" s="76">
        <f>IFERROR(_xll.qlRateHelperRate(S25,Trigger),"")</f>
        <v>1.221E-2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42494</v>
      </c>
      <c r="X25" s="5">
        <f>IFERROR(_xll.qlRateHelperPillarDate(S25,Trigger),"")</f>
        <v>45418</v>
      </c>
      <c r="Y25" s="84">
        <v>0.90523440769180097</v>
      </c>
    </row>
    <row r="26" spans="1:25" ht="11.25" customHeight="1" x14ac:dyDescent="0.2">
      <c r="A26" s="64" t="s">
        <v>98</v>
      </c>
      <c r="B26" s="65" t="s">
        <v>62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obj_002c0#0006</v>
      </c>
      <c r="J26" s="109" t="str">
        <f>IFERROR(_xll.qlRateHelperQuoteName(I26,Trigger),"--")</f>
        <v>USDOIS18M_Quote</v>
      </c>
      <c r="K26" s="110">
        <f>IFERROR(_xll.qlRateHelperQuoteValue($I26,Trigger),"--")</f>
        <v>5.7800000000000004E-3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42494</v>
      </c>
      <c r="P26" s="111">
        <f>IFERROR(_xll.qlRateHelperPillarDate(I26,Trigger),"--")</f>
        <v>43045</v>
      </c>
      <c r="R26" s="4" t="str">
        <f t="shared" si="1"/>
        <v>OIS</v>
      </c>
      <c r="S26" s="4" t="str">
        <v>obj_002c6</v>
      </c>
      <c r="T26" s="4" t="str">
        <f>IFERROR(_xll.qlRateHelperQuoteName(S26,Trigger),"")</f>
        <v>USDOIS9Y_Quote</v>
      </c>
      <c r="U26" s="76">
        <f>IFERROR(_xll.qlRateHelperRate(S26,Trigger),"")</f>
        <v>1.294E-2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42494</v>
      </c>
      <c r="X26" s="5">
        <f>IFERROR(_xll.qlRateHelperPillarDate(S26,Trigger),"")</f>
        <v>45782</v>
      </c>
      <c r="Y26" s="84">
        <v>0.88795215093152702</v>
      </c>
    </row>
    <row r="27" spans="1:25" ht="11.25" customHeight="1" x14ac:dyDescent="0.2">
      <c r="A27" s="64" t="s">
        <v>98</v>
      </c>
      <c r="B27" s="65" t="s">
        <v>63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obj_002bf</v>
      </c>
      <c r="T27" s="4" t="str">
        <f>IFERROR(_xll.qlRateHelperQuoteName(S27,Trigger),"")</f>
        <v>USDOIS10Y_Quote</v>
      </c>
      <c r="U27" s="76">
        <f>IFERROR(_xll.qlRateHelperRate(S27,Trigger),"")</f>
        <v>1.363E-2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42494</v>
      </c>
      <c r="X27" s="5">
        <f>IFERROR(_xll.qlRateHelperPillarDate(S27,Trigger),"")</f>
        <v>46146</v>
      </c>
      <c r="Y27" s="84">
        <v>0.86998884810834043</v>
      </c>
    </row>
    <row r="28" spans="1:25" ht="11.25" customHeight="1" x14ac:dyDescent="0.2">
      <c r="A28" s="64" t="s">
        <v>98</v>
      </c>
      <c r="B28" s="65" t="s">
        <v>64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obj_002c0#0006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obj_002d5</v>
      </c>
      <c r="T28" s="4" t="str">
        <f>IFERROR(_xll.qlRateHelperQuoteName(S28,Trigger),"")</f>
        <v>USDOIS12Y_Quote</v>
      </c>
      <c r="U28" s="76">
        <f>IFERROR(_xll.qlRateHelperRate(S28,Trigger),"")</f>
        <v>1.4849999999999999E-2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42494</v>
      </c>
      <c r="X28" s="5">
        <f>IFERROR(_xll.qlRateHelperPillarDate(S28,Trigger),"")</f>
        <v>46877</v>
      </c>
      <c r="Y28" s="84">
        <v>0.83295714554253109</v>
      </c>
    </row>
    <row r="29" spans="1:25" ht="11.25" customHeight="1" x14ac:dyDescent="0.2">
      <c r="A29" s="64" t="s">
        <v>98</v>
      </c>
      <c r="B29" s="65" t="s">
        <v>65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obj_002dd#0006</v>
      </c>
      <c r="J29" s="109" t="str">
        <f>IFERROR(_xll.qlRateHelperQuoteName(I29,Trigger),"--")</f>
        <v>USDOIS21M_Quote</v>
      </c>
      <c r="K29" s="110">
        <f>IFERROR(_xll.qlRateHelperQuoteValue($I29,Trigger),"--")</f>
        <v>6.0899999999999999E-3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42494</v>
      </c>
      <c r="P29" s="111">
        <f>IFERROR(_xll.qlRateHelperPillarDate(I29,Trigger),"--")</f>
        <v>43136</v>
      </c>
      <c r="R29" s="4" t="str">
        <f t="shared" si="1"/>
        <v>OIS</v>
      </c>
      <c r="S29" s="4" t="str">
        <v>obj_002ce</v>
      </c>
      <c r="T29" s="4" t="str">
        <f>IFERROR(_xll.qlRateHelperQuoteName(S29,Trigger),"")</f>
        <v>USDOIS15Y_Quote</v>
      </c>
      <c r="U29" s="76">
        <f>IFERROR(_xll.qlRateHelperRate(S29,Trigger),"")</f>
        <v>1.617E-2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42494</v>
      </c>
      <c r="X29" s="5">
        <f>IFERROR(_xll.qlRateHelperPillarDate(S29,Trigger),"")</f>
        <v>47973</v>
      </c>
      <c r="Y29" s="84">
        <v>0.77888916979798029</v>
      </c>
    </row>
    <row r="30" spans="1:25" ht="11.25" customHeight="1" x14ac:dyDescent="0.2">
      <c r="A30" s="64" t="s">
        <v>98</v>
      </c>
      <c r="B30" s="65" t="s">
        <v>66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obj_002c9</v>
      </c>
      <c r="T30" s="4" t="str">
        <f>IFERROR(_xll.qlRateHelperQuoteName(S30,Trigger),"")</f>
        <v>USDOIS20Y_Quote</v>
      </c>
      <c r="U30" s="76">
        <f>IFERROR(_xll.qlRateHelperRate(S30,Trigger),"")</f>
        <v>1.753E-2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42494</v>
      </c>
      <c r="X30" s="5">
        <f>IFERROR(_xll.qlRateHelperPillarDate(S30,Trigger),"")</f>
        <v>49800</v>
      </c>
      <c r="Y30" s="84">
        <v>0.69552574068801354</v>
      </c>
    </row>
    <row r="31" spans="1:25" ht="11.25" customHeight="1" x14ac:dyDescent="0.2">
      <c r="A31" s="64" t="s">
        <v>98</v>
      </c>
      <c r="B31" s="65" t="s">
        <v>67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obj_002dd#0006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obj_002cd</v>
      </c>
      <c r="T31" s="4" t="str">
        <f>IFERROR(_xll.qlRateHelperQuoteName(S31,Trigger),"")</f>
        <v>USDOIS25Y_Quote</v>
      </c>
      <c r="U31" s="76">
        <f>IFERROR(_xll.qlRateHelperRate(S31,Trigger),"")</f>
        <v>1.8199999999999997E-2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42494</v>
      </c>
      <c r="X31" s="5">
        <f>IFERROR(_xll.qlRateHelperPillarDate(S31,Trigger),"")</f>
        <v>51627</v>
      </c>
      <c r="Y31" s="84">
        <v>0.62370295393200414</v>
      </c>
    </row>
    <row r="32" spans="1:25" ht="11.25" customHeight="1" x14ac:dyDescent="0.2">
      <c r="A32" s="64" t="s">
        <v>98</v>
      </c>
      <c r="B32" s="65" t="s">
        <v>68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obj_002d8#0006</v>
      </c>
      <c r="J32" s="109" t="str">
        <f>IFERROR(_xll.qlRateHelperQuoteName(I32,Trigger),"--")</f>
        <v>USDOIS2Y_Quote</v>
      </c>
      <c r="K32" s="110">
        <f>IFERROR(_xll.qlRateHelperQuoteValue($I32,Trigger),"--")</f>
        <v>6.3800000000000003E-3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42494</v>
      </c>
      <c r="P32" s="111">
        <f>IFERROR(_xll.qlRateHelperPillarDate(I32,Trigger),"--")</f>
        <v>43224</v>
      </c>
      <c r="R32" s="4" t="str">
        <f t="shared" si="1"/>
        <v>OIS</v>
      </c>
      <c r="S32" s="4" t="str">
        <v>obj_002c2</v>
      </c>
      <c r="T32" s="4" t="str">
        <f>IFERROR(_xll.qlRateHelperQuoteName(S32,Trigger),"")</f>
        <v>USDOIS30Y_Quote</v>
      </c>
      <c r="U32" s="76">
        <f>IFERROR(_xll.qlRateHelperRate(S32,Trigger),"")</f>
        <v>1.8579999999999999E-2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42494</v>
      </c>
      <c r="X32" s="5">
        <f>IFERROR(_xll.qlRateHelperPillarDate(S32,Trigger),"")</f>
        <v>53451</v>
      </c>
      <c r="Y32" s="84">
        <v>0.56075521114017157</v>
      </c>
    </row>
    <row r="33" spans="1:25" ht="11.25" customHeight="1" x14ac:dyDescent="0.2">
      <c r="A33" s="64" t="s">
        <v>98</v>
      </c>
      <c r="B33" s="65" t="s">
        <v>69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obj_002dc</v>
      </c>
      <c r="T33" s="4" t="str">
        <f>IFERROR(_xll.qlRateHelperQuoteName(S33,Trigger),"")</f>
        <v>USDOIS40Y_Quote</v>
      </c>
      <c r="U33" s="76">
        <f>IFERROR(_xll.qlRateHelperRate(S33,Trigger),"")</f>
        <v>1.8770000000000002E-2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42494</v>
      </c>
      <c r="X33" s="5">
        <f>IFERROR(_xll.qlRateHelperPillarDate(S33,Trigger),"")</f>
        <v>57104</v>
      </c>
      <c r="Y33" s="84">
        <v>0.46041103612938272</v>
      </c>
    </row>
    <row r="34" spans="1:25" ht="11.25" customHeight="1" x14ac:dyDescent="0.2">
      <c r="A34" s="64" t="s">
        <v>98</v>
      </c>
      <c r="B34" s="65" t="s">
        <v>70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obj_002d8#0006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98</v>
      </c>
      <c r="B35" s="65" t="s">
        <v>71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98</v>
      </c>
      <c r="B36" s="65" t="s">
        <v>72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obj_002c5#0006</v>
      </c>
      <c r="J36" s="109" t="str">
        <f>IFERROR(_xll.qlRateHelperQuoteName(I36,Trigger),"--")</f>
        <v>USDOIS3Y_Quote</v>
      </c>
      <c r="K36" s="110">
        <f>IFERROR(_xll.qlRateHelperQuoteValue($I36,Trigger),"--")</f>
        <v>7.4999999999999997E-3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42494</v>
      </c>
      <c r="P36" s="111">
        <f>IFERROR(_xll.qlRateHelperPillarDate(I36,Trigger),"--")</f>
        <v>43591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98</v>
      </c>
      <c r="B37" s="65" t="s">
        <v>73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98</v>
      </c>
      <c r="B38" s="65" t="s">
        <v>74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obj_002c5#0006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98</v>
      </c>
      <c r="B39" s="65" t="s">
        <v>75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98</v>
      </c>
      <c r="B40" s="65" t="s">
        <v>76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obj_002de#0006</v>
      </c>
      <c r="J40" s="109" t="str">
        <f>IFERROR(_xll.qlRateHelperQuoteName(I40,Trigger),"--")</f>
        <v>USDOIS4Y_Quote</v>
      </c>
      <c r="K40" s="110">
        <f>IFERROR(_xll.qlRateHelperQuoteValue($I40,Trigger),"--")</f>
        <v>8.5500000000000003E-3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42494</v>
      </c>
      <c r="P40" s="111">
        <f>IFERROR(_xll.qlRateHelperPillarDate(I40,Trigger),"--")</f>
        <v>43955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98</v>
      </c>
      <c r="B41" s="65" t="s">
        <v>77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98</v>
      </c>
      <c r="B42" s="65" t="s">
        <v>78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obj_002de#0006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98</v>
      </c>
      <c r="B43" s="65" t="s">
        <v>79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98</v>
      </c>
      <c r="B44" s="65" t="s">
        <v>80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obj_002cc#0006</v>
      </c>
      <c r="J44" s="109" t="str">
        <f>IFERROR(_xll.qlRateHelperQuoteName(I44,Trigger),"--")</f>
        <v>USDOIS5Y_Quote</v>
      </c>
      <c r="K44" s="110">
        <f>IFERROR(_xll.qlRateHelperQuoteValue($I44,Trigger),"--")</f>
        <v>9.5500000000000012E-3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42494</v>
      </c>
      <c r="P44" s="111">
        <f>IFERROR(_xll.qlRateHelperPillarDate(I44,Trigger),"--")</f>
        <v>44320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98</v>
      </c>
      <c r="B45" s="65" t="s">
        <v>81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obj_002ca#0006</v>
      </c>
      <c r="J45" s="109" t="str">
        <f>IFERROR(_xll.qlRateHelperQuoteName(I45,Trigger),"--")</f>
        <v>USDOIS6Y_Quote</v>
      </c>
      <c r="K45" s="110">
        <f>IFERROR(_xll.qlRateHelperQuoteValue($I45,Trigger),"--")</f>
        <v>1.052E-2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42494</v>
      </c>
      <c r="P45" s="111">
        <f>IFERROR(_xll.qlRateHelperPillarDate(I45,Trigger),"--")</f>
        <v>44685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98</v>
      </c>
      <c r="B46" s="65" t="s">
        <v>82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obj_002cc#0006</v>
      </c>
      <c r="H46" s="11" t="str">
        <f t="shared" si="8"/>
        <v>OIS</v>
      </c>
      <c r="I46" s="106" t="str">
        <f t="shared" si="3"/>
        <v>obj_002d4#0006</v>
      </c>
      <c r="J46" s="109" t="str">
        <f>IFERROR(_xll.qlRateHelperQuoteName(I46,Trigger),"--")</f>
        <v>USDOIS7Y_Quote</v>
      </c>
      <c r="K46" s="110">
        <f>IFERROR(_xll.qlRateHelperQuoteValue($I46,Trigger),"--")</f>
        <v>1.142E-2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42494</v>
      </c>
      <c r="P46" s="111">
        <f>IFERROR(_xll.qlRateHelperPillarDate(I46,Trigger),"--")</f>
        <v>45050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98</v>
      </c>
      <c r="B47" s="65" t="s">
        <v>83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obj_002ca#0006</v>
      </c>
      <c r="H47" s="11" t="str">
        <f t="shared" si="8"/>
        <v>OIS</v>
      </c>
      <c r="I47" s="106" t="str">
        <f t="shared" si="3"/>
        <v>obj_002c7#0006</v>
      </c>
      <c r="J47" s="109" t="str">
        <f>IFERROR(_xll.qlRateHelperQuoteName(I47,Trigger),"--")</f>
        <v>USDOIS8Y_Quote</v>
      </c>
      <c r="K47" s="110">
        <f>IFERROR(_xll.qlRateHelperQuoteValue($I47,Trigger),"--")</f>
        <v>1.221E-2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42494</v>
      </c>
      <c r="P47" s="111">
        <f>IFERROR(_xll.qlRateHelperPillarDate(I47,Trigger),"--")</f>
        <v>45418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98</v>
      </c>
      <c r="B48" s="65" t="s">
        <v>84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obj_002d4#0006</v>
      </c>
      <c r="H48" s="11" t="str">
        <f t="shared" si="8"/>
        <v>OIS</v>
      </c>
      <c r="I48" s="106" t="str">
        <f t="shared" si="3"/>
        <v>obj_002c6#0006</v>
      </c>
      <c r="J48" s="109" t="str">
        <f>IFERROR(_xll.qlRateHelperQuoteName(I48,Trigger),"--")</f>
        <v>USDOIS9Y_Quote</v>
      </c>
      <c r="K48" s="110">
        <f>IFERROR(_xll.qlRateHelperQuoteValue($I48,Trigger),"--")</f>
        <v>1.294E-2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42494</v>
      </c>
      <c r="P48" s="111">
        <f>IFERROR(_xll.qlRateHelperPillarDate(I48,Trigger),"--")</f>
        <v>45782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98</v>
      </c>
      <c r="B49" s="65" t="s">
        <v>85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obj_002c7#0006</v>
      </c>
      <c r="H49" s="11" t="str">
        <f t="shared" si="8"/>
        <v>OIS</v>
      </c>
      <c r="I49" s="106" t="str">
        <f t="shared" si="3"/>
        <v>obj_002bf#0006</v>
      </c>
      <c r="J49" s="109" t="str">
        <f>IFERROR(_xll.qlRateHelperQuoteName(I49,Trigger),"--")</f>
        <v>USDOIS10Y_Quote</v>
      </c>
      <c r="K49" s="110">
        <f>IFERROR(_xll.qlRateHelperQuoteValue($I49,Trigger),"--")</f>
        <v>1.363E-2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42494</v>
      </c>
      <c r="P49" s="111">
        <f>IFERROR(_xll.qlRateHelperPillarDate(I49,Trigger),"--")</f>
        <v>46146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98</v>
      </c>
      <c r="B50" s="65" t="s">
        <v>86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obj_002c6#0006</v>
      </c>
      <c r="H50" s="11" t="str">
        <f t="shared" si="8"/>
        <v>OIS</v>
      </c>
      <c r="I50" s="106" t="str">
        <f t="shared" si="3"/>
        <v>obj_002d5#0006</v>
      </c>
      <c r="J50" s="109" t="str">
        <f>IFERROR(_xll.qlRateHelperQuoteName(I50,Trigger),"--")</f>
        <v>USDOIS12Y_Quote</v>
      </c>
      <c r="K50" s="110">
        <f>IFERROR(_xll.qlRateHelperQuoteValue($I50,Trigger),"--")</f>
        <v>1.4849999999999999E-2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42494</v>
      </c>
      <c r="P50" s="111">
        <f>IFERROR(_xll.qlRateHelperPillarDate(I50,Trigger),"--")</f>
        <v>46877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98</v>
      </c>
      <c r="B51" s="65" t="s">
        <v>87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obj_002bf#0006</v>
      </c>
      <c r="H51" s="11" t="str">
        <f t="shared" si="8"/>
        <v>OIS</v>
      </c>
      <c r="I51" s="106" t="str">
        <f t="shared" si="3"/>
        <v>obj_002ce#0006</v>
      </c>
      <c r="J51" s="109" t="str">
        <f>IFERROR(_xll.qlRateHelperQuoteName(I51,Trigger),"--")</f>
        <v>USDOIS15Y_Quote</v>
      </c>
      <c r="K51" s="110">
        <f>IFERROR(_xll.qlRateHelperQuoteValue($I51,Trigger),"--")</f>
        <v>1.617E-2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42494</v>
      </c>
      <c r="P51" s="111">
        <f>IFERROR(_xll.qlRateHelperPillarDate(I51,Trigger),"--")</f>
        <v>47973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98</v>
      </c>
      <c r="B52" s="65" t="s">
        <v>88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obj_002d5#0006</v>
      </c>
      <c r="H52" s="11" t="str">
        <f t="shared" si="8"/>
        <v>OIS</v>
      </c>
      <c r="I52" s="106" t="str">
        <f t="shared" si="3"/>
        <v>obj_002c9#0006</v>
      </c>
      <c r="J52" s="109" t="str">
        <f>IFERROR(_xll.qlRateHelperQuoteName(I52,Trigger),"--")</f>
        <v>USDOIS20Y_Quote</v>
      </c>
      <c r="K52" s="110">
        <f>IFERROR(_xll.qlRateHelperQuoteValue($I52,Trigger),"--")</f>
        <v>1.753E-2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42494</v>
      </c>
      <c r="P52" s="111">
        <f>IFERROR(_xll.qlRateHelperPillarDate(I52,Trigger),"--")</f>
        <v>49800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98</v>
      </c>
      <c r="B53" s="65" t="s">
        <v>89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obj_002ce#0006</v>
      </c>
      <c r="H53" s="11" t="str">
        <f t="shared" si="8"/>
        <v>OIS</v>
      </c>
      <c r="I53" s="106" t="str">
        <f t="shared" si="3"/>
        <v>obj_002cd#0006</v>
      </c>
      <c r="J53" s="109" t="str">
        <f>IFERROR(_xll.qlRateHelperQuoteName(I53,Trigger),"--")</f>
        <v>USDOIS25Y_Quote</v>
      </c>
      <c r="K53" s="110">
        <f>IFERROR(_xll.qlRateHelperQuoteValue($I53,Trigger),"--")</f>
        <v>1.8199999999999997E-2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42494</v>
      </c>
      <c r="P53" s="111">
        <f>IFERROR(_xll.qlRateHelperPillarDate(I53,Trigger),"--")</f>
        <v>51627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98</v>
      </c>
      <c r="B54" s="65" t="s">
        <v>90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obj_002c9#0006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98</v>
      </c>
      <c r="B55" s="65" t="s">
        <v>91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obj_002cd#0006</v>
      </c>
      <c r="H55" s="11" t="str">
        <f t="shared" si="8"/>
        <v>OIS</v>
      </c>
      <c r="I55" s="106" t="str">
        <f t="shared" si="3"/>
        <v>obj_002c2#0006</v>
      </c>
      <c r="J55" s="109" t="str">
        <f>IFERROR(_xll.qlRateHelperQuoteName(I55,Trigger),"--")</f>
        <v>USDOIS30Y_Quote</v>
      </c>
      <c r="K55" s="110">
        <f>IFERROR(_xll.qlRateHelperQuoteValue($I55,Trigger),"--")</f>
        <v>1.8579999999999999E-2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42494</v>
      </c>
      <c r="P55" s="111">
        <f>IFERROR(_xll.qlRateHelperPillarDate(I55,Trigger),"--")</f>
        <v>53451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98</v>
      </c>
      <c r="B56" s="65" t="s">
        <v>92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98</v>
      </c>
      <c r="B57" s="65" t="s">
        <v>93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obj_002c2#0006</v>
      </c>
      <c r="H57" s="11" t="str">
        <f t="shared" si="11"/>
        <v>OIS</v>
      </c>
      <c r="I57" s="106" t="str">
        <f t="shared" si="12"/>
        <v>obj_002dc#0006</v>
      </c>
      <c r="J57" s="109" t="str">
        <f>IFERROR(_xll.qlRateHelperQuoteName(I57,Trigger),"--")</f>
        <v>USDOIS40Y_Quote</v>
      </c>
      <c r="K57" s="110">
        <f>IFERROR(_xll.qlRateHelperQuoteValue($I57,Trigger),"--")</f>
        <v>1.8770000000000002E-2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42494</v>
      </c>
      <c r="P57" s="111">
        <f>IFERROR(_xll.qlRateHelperPillarDate(I57,Trigger),"--")</f>
        <v>57104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98</v>
      </c>
      <c r="B58" s="65" t="s">
        <v>94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98</v>
      </c>
      <c r="B59" s="65" t="s">
        <v>95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obj_002dc#0006</v>
      </c>
      <c r="H59" s="12" t="str">
        <f t="shared" si="11"/>
        <v>OIS</v>
      </c>
      <c r="I59" s="107" t="str">
        <f t="shared" si="12"/>
        <v>obj_002d9#0006</v>
      </c>
      <c r="J59" s="112" t="str">
        <f>IFERROR(_xll.qlRateHelperQuoteName(I59,Trigger),"--")</f>
        <v>USDOIS50Y_Quote</v>
      </c>
      <c r="K59" s="113">
        <f>IFERROR(_xll.qlRateHelperQuoteValue($I59,Trigger),"--")</f>
        <v>1.8620000000000005E-2</v>
      </c>
      <c r="L59" s="112" t="b">
        <v>0</v>
      </c>
      <c r="M59" s="107">
        <v>50</v>
      </c>
      <c r="N59" s="107">
        <v>1</v>
      </c>
      <c r="O59" s="114">
        <f>IFERROR(_xll.qlRateHelperEarliestDate(I59,Trigger),"--")</f>
        <v>42494</v>
      </c>
      <c r="P59" s="114">
        <f>IFERROR(_xll.qlRateHelperPillarDate(I59,Trigger),"--")</f>
        <v>60756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98</v>
      </c>
      <c r="B60" s="65" t="s">
        <v>96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98</v>
      </c>
      <c r="B61" s="9" t="s">
        <v>97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obj_002d9#0006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88">_xll.qlPiecewiseYieldCurveData(YieldCurve_3M,Trigger)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obj_0026a</v>
      </c>
      <c r="X3" s="4" t="str">
        <f>IFERROR(_xll.qlRateHelperQuoteName(W3,Trigger),"")</f>
        <v>USD1MD_SYNTH3M_Quote</v>
      </c>
      <c r="Y3" s="76">
        <f>IFERROR(_xll.qlRateHelperRate(W3,Trigger),"")</f>
        <v>6.0769999999999999E-3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42527</v>
      </c>
      <c r="AC3" s="84">
        <v>0.99946011385671929</v>
      </c>
      <c r="AE3" s="119" t="s">
        <v>117</v>
      </c>
      <c r="AF3" s="120">
        <v>8</v>
      </c>
    </row>
    <row r="4" spans="1:32" ht="11.25" customHeight="1" x14ac:dyDescent="0.2">
      <c r="A4" s="64" t="s">
        <v>26</v>
      </c>
      <c r="B4" s="65" t="s">
        <v>122</v>
      </c>
      <c r="C4" s="68" t="s">
        <v>48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obj_00245</v>
      </c>
      <c r="X4" s="4" t="str">
        <f>IFERROR(_xll.qlRateHelperQuoteName(W4,Trigger),"")</f>
        <v>USD2MD_SYNTH3M_Quote</v>
      </c>
      <c r="Y4" s="76">
        <f>IFERROR(_xll.qlRateHelperRate(W4,Trigger),"")</f>
        <v>6.2189999999999997E-3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42556</v>
      </c>
      <c r="AC4" s="84">
        <v>0.99894733427282667</v>
      </c>
      <c r="AE4" s="119" t="s">
        <v>118</v>
      </c>
      <c r="AF4" s="120">
        <v>1</v>
      </c>
    </row>
    <row r="5" spans="1:32" ht="11.25" customHeight="1" x14ac:dyDescent="0.2">
      <c r="A5" s="177" t="s">
        <v>26</v>
      </c>
      <c r="B5" s="178" t="s">
        <v>49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obj_00259#0006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obj_0025c</v>
      </c>
      <c r="X5" s="4" t="str">
        <f>IFERROR(_xll.qlRateHelperQuoteName(W5,Trigger),"")</f>
        <v>USD3MD_SYNTH3M_Quote</v>
      </c>
      <c r="Y5" s="76">
        <f>IFERROR(_xll.qlRateHelperRate(W5,Trigger),"")</f>
        <v>6.3660000000000001E-3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4">
        <v>0.99837577572965808</v>
      </c>
      <c r="AD5" s="87"/>
      <c r="AE5" s="119" t="s">
        <v>119</v>
      </c>
      <c r="AF5" s="120">
        <v>3</v>
      </c>
    </row>
    <row r="6" spans="1:32" ht="11.25" customHeight="1" x14ac:dyDescent="0.2">
      <c r="A6" s="184" t="s">
        <v>26</v>
      </c>
      <c r="B6" s="185" t="s">
        <v>50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obj_00258#0006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obj_002f1</v>
      </c>
      <c r="X6" s="4" t="str">
        <f>IFERROR(_xll.qlRateHelperQuoteName(W6,Trigger),"")</f>
        <v>USDFUT3MK6_Quote</v>
      </c>
      <c r="Y6" s="76">
        <f>IFERROR(_xll.qlRateHelperRate(W6,Trigger),"")</f>
        <v>6.4869927986578773E-3</v>
      </c>
      <c r="Z6" s="116">
        <f>IF(ISERROR(_xll.qlSwapRateHelperSpread($W6)),IF(ISERROR(_xll.qlFuturesRateHelperConvexityAdjustment($W6)),"",_xll.qlFuturesRateHelperConvexityAdjustment($W6)),_xll.qlSwapRateHelperSpread($W6))</f>
        <v>5.0720134210191277E-7</v>
      </c>
      <c r="AA6" s="5">
        <f>IFERROR(_xll.qlRateHelperEarliestDate(W6,Trigger),"")</f>
        <v>42508</v>
      </c>
      <c r="AB6" s="5">
        <f>IFERROR(_xll.qlRateHelperPillarDate(W6,Trigger),"")</f>
        <v>42600</v>
      </c>
      <c r="AC6" s="84">
        <v>0.99812796491976841</v>
      </c>
      <c r="AE6" s="119" t="s">
        <v>120</v>
      </c>
      <c r="AF6" s="121" t="s">
        <v>121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obj_0026a#0006</v>
      </c>
      <c r="K7" s="53"/>
      <c r="L7" s="11" t="str">
        <f t="shared" si="1"/>
        <v>Dp</v>
      </c>
      <c r="M7" s="106" t="str">
        <f t="shared" si="2"/>
        <v>obj_0026a#0006</v>
      </c>
      <c r="N7" s="160" t="str">
        <f>IFERROR(_xll.qlRateHelperQuoteName(M7,Trigger),"--")</f>
        <v>USD1MD_SYNTH3M_Quote</v>
      </c>
      <c r="O7" s="110">
        <f>IFERROR(_xll.qlRateHelperQuoteValue($M7,Trigger),"--")</f>
        <v>6.0769999999999999E-3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42495</v>
      </c>
      <c r="T7" s="111">
        <f>IFERROR(_xll.qlRateHelperPillarDate(M7,Trigger),"--")</f>
        <v>42527</v>
      </c>
      <c r="V7" s="4" t="str">
        <f t="shared" si="3"/>
        <v>FUT</v>
      </c>
      <c r="W7" s="4" t="str">
        <v>obj_002ec</v>
      </c>
      <c r="X7" s="4" t="str">
        <f>IFERROR(_xll.qlRateHelperQuoteName(W7,Trigger),"")</f>
        <v>USDFUT3MM6_Quote</v>
      </c>
      <c r="Y7" s="76">
        <f>IFERROR(_xll.qlRateHelperRate(W7,Trigger),"")</f>
        <v>6.8234128027228154E-3</v>
      </c>
      <c r="Z7" s="116">
        <f>IF(ISERROR(_xll.qlSwapRateHelperSpread($W7)),IF(ISERROR(_xll.qlFuturesRateHelperConvexityAdjustment($W7)),"",_xll.qlFuturesRateHelperConvexityAdjustment($W7)),_xll.qlSwapRateHelperSpread($W7))</f>
        <v>1.5871972772656511E-6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4">
        <v>0.99756411464759442</v>
      </c>
    </row>
    <row r="8" spans="1:32" ht="11.25" customHeight="1" x14ac:dyDescent="0.2">
      <c r="A8" s="64" t="s">
        <v>26</v>
      </c>
      <c r="B8" s="65" t="s">
        <v>51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obj_00245#0006</v>
      </c>
      <c r="K8" s="53"/>
      <c r="L8" s="11" t="str">
        <f t="shared" si="1"/>
        <v>Dp</v>
      </c>
      <c r="M8" s="106" t="str">
        <f t="shared" si="2"/>
        <v>obj_00245#0006</v>
      </c>
      <c r="N8" s="160" t="str">
        <f>IFERROR(_xll.qlRateHelperQuoteName(M8,Trigger),"--")</f>
        <v>USD2MD_SYNTH3M_Quote</v>
      </c>
      <c r="O8" s="110">
        <f>IFERROR(_xll.qlRateHelperQuoteValue($M8,Trigger),"--")</f>
        <v>6.2189999999999997E-3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42495</v>
      </c>
      <c r="T8" s="111">
        <f>IFERROR(_xll.qlRateHelperPillarDate(M8,Trigger),"--")</f>
        <v>42556</v>
      </c>
      <c r="V8" s="4" t="str">
        <f t="shared" si="3"/>
        <v>FUT</v>
      </c>
      <c r="W8" s="4" t="str">
        <v>obj_002f0</v>
      </c>
      <c r="X8" s="4" t="str">
        <f>IFERROR(_xll.qlRateHelperQuoteName(W8,Trigger),"")</f>
        <v>USDFUT3MU6_Quote</v>
      </c>
      <c r="Y8" s="76">
        <f>IFERROR(_xll.qlRateHelperRate(W8,Trigger),"")</f>
        <v>7.9677707855460959E-3</v>
      </c>
      <c r="Z8" s="116">
        <f>IF(ISERROR(_xll.qlSwapRateHelperSpread($W8)),IF(ISERROR(_xll.qlFuturesRateHelperConvexityAdjustment($W8)),"",_xll.qlFuturesRateHelperConvexityAdjustment($W8)),_xll.qlSwapRateHelperSpread($W8))</f>
        <v>7.229214453858877E-6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4">
        <v>0.99543470688168267</v>
      </c>
    </row>
    <row r="9" spans="1:32" ht="11.25" customHeight="1" x14ac:dyDescent="0.2">
      <c r="A9" s="1" t="s">
        <v>26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obj_0025c#0006</v>
      </c>
      <c r="K9" s="53"/>
      <c r="L9" s="12" t="str">
        <f t="shared" si="1"/>
        <v>Dp</v>
      </c>
      <c r="M9" s="107" t="str">
        <f t="shared" si="2"/>
        <v>obj_0025c#0006</v>
      </c>
      <c r="N9" s="161" t="str">
        <f>IFERROR(_xll.qlRateHelperQuoteName(M9,Trigger),"--")</f>
        <v>USD3MD_SYNTH3M_Quote</v>
      </c>
      <c r="O9" s="113">
        <f>IFERROR(_xll.qlRateHelperQuoteValue($M9,Trigger),"--")</f>
        <v>6.3660000000000001E-3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42495</v>
      </c>
      <c r="T9" s="114">
        <f>IFERROR(_xll.qlRateHelperPillarDate(M9,Trigger),"--")</f>
        <v>42587</v>
      </c>
      <c r="V9" s="4" t="str">
        <f t="shared" si="3"/>
        <v>FUT</v>
      </c>
      <c r="W9" s="4" t="str">
        <v>obj_002eb</v>
      </c>
      <c r="X9" s="4" t="str">
        <f>IFERROR(_xll.qlRateHelperQuoteName(W9,Trigger),"")</f>
        <v>USDFUT3MZ6_Quote</v>
      </c>
      <c r="Y9" s="76">
        <f>IFERROR(_xll.qlRateHelperRate(W9,Trigger),"")</f>
        <v>8.859982328656351E-3</v>
      </c>
      <c r="Z9" s="116">
        <f>IF(ISERROR(_xll.qlSwapRateHelperSpread($W9)),IF(ISERROR(_xll.qlFuturesRateHelperConvexityAdjustment($W9)),"",_xll.qlFuturesRateHelperConvexityAdjustment($W9)),_xll.qlSwapRateHelperSpread($W9))</f>
        <v>1.5017671343504873E-5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4">
        <v>0.99323469641677797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obj_002e6</v>
      </c>
      <c r="X10" s="4" t="str">
        <f>IFERROR(_xll.qlRateHelperQuoteName(W10,Trigger),"")</f>
        <v>USDFUT3MH7_Quote</v>
      </c>
      <c r="Y10" s="76">
        <f>IFERROR(_xll.qlRateHelperRate(W10,Trigger),"")</f>
        <v>9.5003779935447143E-3</v>
      </c>
      <c r="Z10" s="116">
        <f>IF(ISERROR(_xll.qlSwapRateHelperSpread($W10)),IF(ISERROR(_xll.qlFuturesRateHelperConvexityAdjustment($W10)),"",_xll.qlFuturesRateHelperConvexityAdjustment($W10)),_xll.qlSwapRateHelperSpread($W10))</f>
        <v>2.4622006455180204E-5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4">
        <v>0.99098112169855224</v>
      </c>
    </row>
    <row r="11" spans="1:32" ht="11.25" customHeight="1" x14ac:dyDescent="0.2">
      <c r="A11" s="71" t="s">
        <v>9</v>
      </c>
      <c r="B11" s="71" t="s">
        <v>124</v>
      </c>
      <c r="C11" s="71" t="s">
        <v>125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24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obj_002e5</v>
      </c>
      <c r="X11" s="4" t="str">
        <f>IFERROR(_xll.qlRateHelperQuoteName(W11,Trigger),"")</f>
        <v>USDFUT3MM7_Quote</v>
      </c>
      <c r="Y11" s="76">
        <f>IFERROR(_xll.qlRateHelperRate(W11,Trigger),"")</f>
        <v>1.0086757854677801E-2</v>
      </c>
      <c r="Z11" s="116">
        <f>IF(ISERROR(_xll.qlSwapRateHelperSpread($W11)),IF(ISERROR(_xll.qlFuturesRateHelperConvexityAdjustment($W11)),"",_xll.qlFuturesRateHelperConvexityAdjustment($W11)),_xll.qlSwapRateHelperSpread($W11))</f>
        <v>3.8242145322139621E-5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4">
        <v>0.98827222923986613</v>
      </c>
    </row>
    <row r="12" spans="1:32" ht="11.25" customHeight="1" x14ac:dyDescent="0.2">
      <c r="A12" s="58" t="s">
        <v>126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151</v>
      </c>
      <c r="K12" s="53" t="s">
        <v>45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obj_002f5</v>
      </c>
      <c r="X12" s="4" t="str">
        <f>IFERROR(_xll.qlRateHelperQuoteName(W12,Trigger),"")</f>
        <v>USDFUT3MU7_Quote</v>
      </c>
      <c r="Y12" s="76">
        <f>IFERROR(_xll.qlRateHelperRate(W12,Trigger),"")</f>
        <v>1.0771826523394269E-2</v>
      </c>
      <c r="Z12" s="116">
        <f>IF(ISERROR(_xll.qlSwapRateHelperSpread($W12)),IF(ISERROR(_xll.qlFuturesRateHelperConvexityAdjustment($W12)),"",_xll.qlFuturesRateHelperConvexityAdjustment($W12)),_xll.qlSwapRateHelperSpread($W12))</f>
        <v>5.3173476605704861E-5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4">
        <v>0.98561706479365063</v>
      </c>
    </row>
    <row r="13" spans="1:32" ht="11.25" customHeight="1" x14ac:dyDescent="0.2">
      <c r="A13" s="64" t="s">
        <v>126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obj_002ea</v>
      </c>
      <c r="X13" s="4" t="str">
        <f>IFERROR(_xll.qlRateHelperQuoteName(W13,Trigger),"")</f>
        <v>USDFUT3MZ7_Quote</v>
      </c>
      <c r="Y13" s="76">
        <f>IFERROR(_xll.qlRateHelperRate(W13,Trigger),"")</f>
        <v>1.1454656308039471E-2</v>
      </c>
      <c r="Z13" s="116">
        <f>IF(ISERROR(_xll.qlSwapRateHelperSpread($W13)),IF(ISERROR(_xll.qlFuturesRateHelperConvexityAdjustment($W13)),"",_xll.qlFuturesRateHelperConvexityAdjustment($W13)),_xll.qlSwapRateHelperSpread($W13))</f>
        <v>7.0343691960536518E-5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4">
        <v>0.98280264815500729</v>
      </c>
    </row>
    <row r="14" spans="1:32" ht="11.25" customHeight="1" x14ac:dyDescent="0.2">
      <c r="A14" s="64" t="s">
        <v>126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obj_002e7</v>
      </c>
      <c r="X14" s="4" t="str">
        <f>IFERROR(_xll.qlRateHelperQuoteName(W14,Trigger),"")</f>
        <v>USDFUT3MH8_Quote</v>
      </c>
      <c r="Y14" s="76">
        <f>IFERROR(_xll.qlRateHelperRate(W14,Trigger),"")</f>
        <v>1.2034685431913755E-2</v>
      </c>
      <c r="Z14" s="116">
        <f>IF(ISERROR(_xll.qlSwapRateHelperSpread($W14)),IF(ISERROR(_xll.qlFuturesRateHelperConvexityAdjustment($W14)),"",_xll.qlFuturesRateHelperConvexityAdjustment($W14)),_xll.qlSwapRateHelperSpread($W14))</f>
        <v>9.0314568086187605E-5</v>
      </c>
      <c r="AA14" s="5">
        <f>IFERROR(_xll.qlRateHelperEarliestDate(W14,Trigger),"")</f>
        <v>43180</v>
      </c>
      <c r="AB14" s="5">
        <f>IFERROR(_xll.qlRateHelperPillarDate(W14,Trigger),"")</f>
        <v>43272</v>
      </c>
      <c r="AC14" s="84">
        <v>0.97975725274478964</v>
      </c>
    </row>
    <row r="15" spans="1:32" ht="11.25" customHeight="1" x14ac:dyDescent="0.2">
      <c r="A15" s="64" t="s">
        <v>126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obj_00280</v>
      </c>
      <c r="X15" s="4" t="str">
        <f>IFERROR(_xll.qlRateHelperQuoteName(W15,Trigger),"")</f>
        <v>USDAM3L3Y_Quote</v>
      </c>
      <c r="Y15" s="76">
        <f>IFERROR(_xll.qlRateHelperRate(W15,Trigger),"")</f>
        <v>1.048E-2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42495</v>
      </c>
      <c r="AB15" s="5">
        <f>IFERROR(_xll.qlRateHelperPillarDate(W15,Trigger),"")</f>
        <v>43592</v>
      </c>
      <c r="AC15" s="84">
        <v>0.96866395996456933</v>
      </c>
    </row>
    <row r="16" spans="1:32" ht="11.25" customHeight="1" x14ac:dyDescent="0.2">
      <c r="A16" s="64" t="s">
        <v>126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obj_002b4</v>
      </c>
      <c r="X16" s="4" t="str">
        <f>IFERROR(_xll.qlRateHelperQuoteName(W16,Trigger),"")</f>
        <v>USDAM3L4Y_Quote</v>
      </c>
      <c r="Y16" s="76">
        <f>IFERROR(_xll.qlRateHelperRate(W16,Trigger),"")</f>
        <v>1.1600000000000001E-2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42495</v>
      </c>
      <c r="AB16" s="5">
        <f>IFERROR(_xll.qlRateHelperPillarDate(W16,Trigger),"")</f>
        <v>43956</v>
      </c>
      <c r="AC16" s="84">
        <v>0.95412984828364689</v>
      </c>
    </row>
    <row r="17" spans="1:29" ht="11.25" customHeight="1" x14ac:dyDescent="0.2">
      <c r="A17" s="64" t="s">
        <v>126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obj_002a6</v>
      </c>
      <c r="X17" s="4" t="str">
        <f>IFERROR(_xll.qlRateHelperQuoteName(W17,Trigger),"")</f>
        <v>USDAM3L5Y_Quote</v>
      </c>
      <c r="Y17" s="76">
        <f>IFERROR(_xll.qlRateHelperRate(W17,Trigger),"")</f>
        <v>1.2659999999999999E-2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42495</v>
      </c>
      <c r="AB17" s="5">
        <f>IFERROR(_xll.qlRateHelperPillarDate(W17,Trigger),"")</f>
        <v>44321</v>
      </c>
      <c r="AC17" s="84">
        <v>0.93791477660793987</v>
      </c>
    </row>
    <row r="18" spans="1:29" ht="11.25" customHeight="1" x14ac:dyDescent="0.2">
      <c r="A18" s="64" t="s">
        <v>126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obj_0027b</v>
      </c>
      <c r="X18" s="4" t="str">
        <f>IFERROR(_xll.qlRateHelperQuoteName(W18,Trigger),"")</f>
        <v>USDAM3L6Y_Quote</v>
      </c>
      <c r="Y18" s="76">
        <f>IFERROR(_xll.qlRateHelperRate(W18,Trigger),"")</f>
        <v>1.37E-2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42495</v>
      </c>
      <c r="AB18" s="5">
        <f>IFERROR(_xll.qlRateHelperPillarDate(W18,Trigger),"")</f>
        <v>44686</v>
      </c>
      <c r="AC18" s="84">
        <v>0.92006269191123835</v>
      </c>
    </row>
    <row r="19" spans="1:29" ht="11.25" customHeight="1" x14ac:dyDescent="0.2">
      <c r="A19" s="64" t="s">
        <v>126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obj_0027e</v>
      </c>
      <c r="X19" s="4" t="str">
        <f>IFERROR(_xll.qlRateHelperQuoteName(W19,Trigger),"")</f>
        <v>USDAM3L7Y_Quote</v>
      </c>
      <c r="Y19" s="76">
        <f>IFERROR(_xll.qlRateHelperRate(W19,Trigger),"")</f>
        <v>1.4659999999999999E-2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42495</v>
      </c>
      <c r="AB19" s="5">
        <f>IFERROR(_xll.qlRateHelperPillarDate(W19,Trigger),"")</f>
        <v>45051</v>
      </c>
      <c r="AC19" s="84">
        <v>0.90110765358217804</v>
      </c>
    </row>
    <row r="20" spans="1:29" ht="11.25" customHeight="1" x14ac:dyDescent="0.2">
      <c r="A20" s="64" t="s">
        <v>126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obj_002a2</v>
      </c>
      <c r="X20" s="4" t="str">
        <f>IFERROR(_xll.qlRateHelperQuoteName(W20,Trigger),"")</f>
        <v>USDAM3L8Y_Quote</v>
      </c>
      <c r="Y20" s="76">
        <f>IFERROR(_xll.qlRateHelperRate(W20,Trigger),"")</f>
        <v>1.5510000000000001E-2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42495</v>
      </c>
      <c r="AB20" s="5">
        <f>IFERROR(_xll.qlRateHelperPillarDate(W20,Trigger),"")</f>
        <v>45419</v>
      </c>
      <c r="AC20" s="84">
        <v>0.88144818206859199</v>
      </c>
    </row>
    <row r="21" spans="1:29" ht="11.25" customHeight="1" x14ac:dyDescent="0.2">
      <c r="A21" s="64" t="s">
        <v>126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obj_00288</v>
      </c>
      <c r="X21" s="4" t="str">
        <f>IFERROR(_xll.qlRateHelperQuoteName(W21,Trigger),"")</f>
        <v>USDAM3L9Y_Quote</v>
      </c>
      <c r="Y21" s="76">
        <f>IFERROR(_xll.qlRateHelperRate(W21,Trigger),"")</f>
        <v>1.6289999999999999E-2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42495</v>
      </c>
      <c r="AB21" s="5">
        <f>IFERROR(_xll.qlRateHelperPillarDate(W21,Trigger),"")</f>
        <v>45783</v>
      </c>
      <c r="AC21" s="84">
        <v>0.86136134813403009</v>
      </c>
    </row>
    <row r="22" spans="1:29" ht="11.25" customHeight="1" x14ac:dyDescent="0.2">
      <c r="A22" s="64" t="s">
        <v>126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obj_002f1#0006</v>
      </c>
      <c r="N22" s="159" t="str">
        <f>IFERROR(_xll.qlRateHelperQuoteName(M22,Trigger),"--")</f>
        <v>USDFUT3MK6_Quote</v>
      </c>
      <c r="O22" s="164">
        <f>IFERROR(_xll.qlRateHelperQuoteValue($M22,Trigger),"--")</f>
        <v>99.351250000000007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42508</v>
      </c>
      <c r="T22" s="148">
        <f>IFERROR(_xll.qlRateHelperPillarDate(M22,Trigger),"--")</f>
        <v>42600</v>
      </c>
      <c r="V22" s="4" t="str">
        <f t="shared" si="3"/>
        <v>Sw</v>
      </c>
      <c r="W22" s="4" t="str">
        <v>obj_002aa</v>
      </c>
      <c r="X22" s="4" t="str">
        <f>IFERROR(_xll.qlRateHelperQuoteName(W22,Trigger),"")</f>
        <v>USDAM3L10Y_Quote</v>
      </c>
      <c r="Y22" s="76">
        <f>IFERROR(_xll.qlRateHelperRate(W22,Trigger),"")</f>
        <v>1.7000000000000001E-2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42495</v>
      </c>
      <c r="AB22" s="5">
        <f>IFERROR(_xll.qlRateHelperPillarDate(W22,Trigger),"")</f>
        <v>46147</v>
      </c>
      <c r="AC22" s="84">
        <v>0.84093801994867612</v>
      </c>
    </row>
    <row r="23" spans="1:29" ht="11.25" customHeight="1" x14ac:dyDescent="0.2">
      <c r="A23" s="1" t="s">
        <v>126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obj_002ec#0006</v>
      </c>
      <c r="N23" s="160" t="str">
        <f>IFERROR(_xll.qlRateHelperQuoteName(M23,Trigger),"--")</f>
        <v>USDFUT3MM6_Quote</v>
      </c>
      <c r="O23" s="165">
        <f>IFERROR(_xll.qlRateHelperQuoteValue($M23,Trigger),"--")</f>
        <v>99.317499999999995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42536</v>
      </c>
      <c r="T23" s="111">
        <f>IFERROR(_xll.qlRateHelperPillarDate(M23,Trigger),"--")</f>
        <v>42628</v>
      </c>
      <c r="V23" s="4" t="str">
        <f t="shared" si="3"/>
        <v>Sw</v>
      </c>
      <c r="W23" s="4" t="str">
        <v>obj_002bd</v>
      </c>
      <c r="X23" s="4" t="str">
        <f>IFERROR(_xll.qlRateHelperQuoteName(W23,Trigger),"")</f>
        <v>USDAM3L12Y_Quote</v>
      </c>
      <c r="Y23" s="76">
        <f>IFERROR(_xll.qlRateHelperRate(W23,Trigger),"")</f>
        <v>1.8260000000000002E-2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42495</v>
      </c>
      <c r="AB23" s="5">
        <f>IFERROR(_xll.qlRateHelperPillarDate(W23,Trigger),"")</f>
        <v>46878</v>
      </c>
      <c r="AC23" s="84">
        <v>0.79930698385680077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128</v>
      </c>
      <c r="K24" s="53"/>
      <c r="L24" s="11" t="str">
        <f t="shared" si="10"/>
        <v>FUT</v>
      </c>
      <c r="M24" s="106" t="str">
        <f t="shared" si="11"/>
        <v>obj_002f8#0006</v>
      </c>
      <c r="N24" s="160" t="str">
        <f>IFERROR(_xll.qlRateHelperQuoteName(M24,Trigger),"--")</f>
        <v>USDFUT3MN6_Quote</v>
      </c>
      <c r="O24" s="165">
        <f>IFERROR(_xll.qlRateHelperQuoteValue($M24,Trigger),"--")</f>
        <v>99.27000000000001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42571</v>
      </c>
      <c r="T24" s="111">
        <f>IFERROR(_xll.qlRateHelperPillarDate(M24,Trigger),"--")</f>
        <v>42663</v>
      </c>
      <c r="V24" s="4" t="str">
        <f t="shared" si="3"/>
        <v>Sw</v>
      </c>
      <c r="W24" s="4" t="str">
        <v>obj_00272</v>
      </c>
      <c r="X24" s="4" t="str">
        <f>IFERROR(_xll.qlRateHelperQuoteName(W24,Trigger),"")</f>
        <v>USDAM3L15Y_Quote</v>
      </c>
      <c r="Y24" s="76">
        <f>IFERROR(_xll.qlRateHelperRate(W24,Trigger),"")</f>
        <v>1.9610000000000002E-2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42495</v>
      </c>
      <c r="AB24" s="5">
        <f>IFERROR(_xll.qlRateHelperPillarDate(W24,Trigger),"")</f>
        <v>47974</v>
      </c>
      <c r="AC24" s="84">
        <v>0.73943995085571657</v>
      </c>
    </row>
    <row r="25" spans="1:29" ht="11.25" customHeight="1" x14ac:dyDescent="0.2">
      <c r="A25" s="71" t="s">
        <v>9</v>
      </c>
      <c r="B25" s="71" t="s">
        <v>130</v>
      </c>
      <c r="C25" s="71" t="s">
        <v>33</v>
      </c>
      <c r="D25" s="71"/>
      <c r="E25" s="71"/>
      <c r="F25" s="71"/>
      <c r="G25" s="71" t="s">
        <v>4</v>
      </c>
      <c r="H25" s="71" t="s">
        <v>1</v>
      </c>
      <c r="I25" s="71" t="s">
        <v>129</v>
      </c>
      <c r="J25" s="71" t="s">
        <v>24</v>
      </c>
      <c r="K25" s="53"/>
      <c r="L25" s="11" t="str">
        <f t="shared" si="10"/>
        <v>FUT</v>
      </c>
      <c r="M25" s="106" t="str">
        <f t="shared" si="11"/>
        <v>obj_002f7#0006</v>
      </c>
      <c r="N25" s="160" t="str">
        <f>IFERROR(_xll.qlRateHelperQuoteName(M25,Trigger),"--")</f>
        <v>USDFUT3MQ6_Quote</v>
      </c>
      <c r="O25" s="165">
        <f>IFERROR(_xll.qlRateHelperQuoteValue($M25,Trigger),"--")</f>
        <v>99.242500000000007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42599</v>
      </c>
      <c r="T25" s="111">
        <f>IFERROR(_xll.qlRateHelperPillarDate(M25,Trigger),"--")</f>
        <v>42691</v>
      </c>
      <c r="V25" s="4" t="str">
        <f t="shared" si="3"/>
        <v>Sw</v>
      </c>
      <c r="W25" s="4" t="str">
        <v>obj_0029c</v>
      </c>
      <c r="X25" s="4" t="str">
        <f>IFERROR(_xll.qlRateHelperQuoteName(W25,Trigger),"")</f>
        <v>USDAM3L20Y_Quote</v>
      </c>
      <c r="Y25" s="76">
        <f>IFERROR(_xll.qlRateHelperRate(W25,Trigger),"")</f>
        <v>2.0990000000000002E-2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42495</v>
      </c>
      <c r="AB25" s="5">
        <f>IFERROR(_xll.qlRateHelperPillarDate(W25,Trigger),"")</f>
        <v>49801</v>
      </c>
      <c r="AC25" s="84">
        <v>0.6487305634698346</v>
      </c>
    </row>
    <row r="26" spans="1:29" ht="11.25" customHeight="1" x14ac:dyDescent="0.2">
      <c r="A26" s="58" t="s">
        <v>127</v>
      </c>
      <c r="B26" s="127" t="b">
        <v>0</v>
      </c>
      <c r="C26" s="61" t="str">
        <f>_xll.qlIMMNextCode(Evaluationdate+2,B26,Trigger)</f>
        <v>K6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USDFUT3MK6_Quote</v>
      </c>
      <c r="I26" s="130" t="str">
        <f t="shared" ref="I26:I47" si="14">Currency&amp;"FUT"&amp;Tenor&amp;$C26&amp;"ConvAdj"&amp;QuoteSuffix</f>
        <v>USDFUT3MK6ConvAdj_Quote</v>
      </c>
      <c r="J26" s="63" t="str">
        <f>_xll.qlFuturesRateHelper(,H26,$H$24,C26,G26,I26,Permanent,Trigger,ObjectOverwrite)</f>
        <v>obj_002f1#0006</v>
      </c>
      <c r="K26" s="53"/>
      <c r="L26" s="11" t="str">
        <f t="shared" si="10"/>
        <v>FUT</v>
      </c>
      <c r="M26" s="106" t="str">
        <f t="shared" si="11"/>
        <v>obj_002f0#0006</v>
      </c>
      <c r="N26" s="160" t="str">
        <f>IFERROR(_xll.qlRateHelperQuoteName(M26,Trigger),"--")</f>
        <v>USDFUT3MU6_Quote</v>
      </c>
      <c r="O26" s="165">
        <f>IFERROR(_xll.qlRateHelperQuoteValue($M26,Trigger),"--")</f>
        <v>99.202500000000001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42634</v>
      </c>
      <c r="T26" s="111">
        <f>IFERROR(_xll.qlRateHelperPillarDate(M26,Trigger),"--")</f>
        <v>42725</v>
      </c>
      <c r="V26" s="4" t="str">
        <f t="shared" si="3"/>
        <v>Sw</v>
      </c>
      <c r="W26" s="4" t="str">
        <v>obj_002be</v>
      </c>
      <c r="X26" s="4" t="str">
        <f>IFERROR(_xll.qlRateHelperQuoteName(W26,Trigger),"")</f>
        <v>USDAM3L25Y_Quote</v>
      </c>
      <c r="Y26" s="76">
        <f>IFERROR(_xll.qlRateHelperRate(W26,Trigger),"")</f>
        <v>2.1669999999999998E-2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42495</v>
      </c>
      <c r="AB26" s="5">
        <f>IFERROR(_xll.qlRateHelperPillarDate(W26,Trigger),"")</f>
        <v>51628</v>
      </c>
      <c r="AC26" s="84">
        <v>0.57157626372674375</v>
      </c>
    </row>
    <row r="27" spans="1:29" ht="11.25" customHeight="1" x14ac:dyDescent="0.2">
      <c r="A27" s="64" t="s">
        <v>127</v>
      </c>
      <c r="B27" s="128" t="b">
        <v>0</v>
      </c>
      <c r="C27" s="68" t="str">
        <f>_xll.qlIMMNextCode(C26,B27,Trigger)</f>
        <v>M6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USDFUT3MM6_Quote</v>
      </c>
      <c r="I27" s="131" t="str">
        <f t="shared" si="14"/>
        <v>USDFUT3MM6ConvAdj_Quote</v>
      </c>
      <c r="J27" s="70" t="str">
        <f>_xll.qlFuturesRateHelper(,H27,$H$24,C27,G27,I27,Permanent,Trigger,ObjectOverwrite)</f>
        <v>obj_002ec#0006</v>
      </c>
      <c r="K27" s="53"/>
      <c r="L27" s="11" t="str">
        <f t="shared" si="10"/>
        <v>FUT</v>
      </c>
      <c r="M27" s="106" t="str">
        <f t="shared" si="11"/>
        <v>obj_002eb#0006</v>
      </c>
      <c r="N27" s="160" t="str">
        <f>IFERROR(_xll.qlRateHelperQuoteName(M27,Trigger),"--")</f>
        <v>USDFUT3MZ6_Quote</v>
      </c>
      <c r="O27" s="165">
        <f>IFERROR(_xll.qlRateHelperQuoteValue($M27,Trigger),"--")</f>
        <v>99.112500000000011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42725</v>
      </c>
      <c r="T27" s="111">
        <f>IFERROR(_xll.qlRateHelperPillarDate(M27,Trigger),"--")</f>
        <v>42815</v>
      </c>
      <c r="V27" s="4" t="str">
        <f t="shared" si="3"/>
        <v>Sw</v>
      </c>
      <c r="W27" s="4" t="str">
        <v>obj_00297</v>
      </c>
      <c r="X27" s="4" t="str">
        <f>IFERROR(_xll.qlRateHelperQuoteName(W27,Trigger),"")</f>
        <v>USDAM3L30Y_Quote</v>
      </c>
      <c r="Y27" s="76">
        <f>IFERROR(_xll.qlRateHelperRate(W27,Trigger),"")</f>
        <v>2.206E-2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42495</v>
      </c>
      <c r="AB27" s="5">
        <f>IFERROR(_xll.qlRateHelperPillarDate(W27,Trigger),"")</f>
        <v>53455</v>
      </c>
      <c r="AC27" s="84">
        <v>0.50475834358524996</v>
      </c>
    </row>
    <row r="28" spans="1:29" ht="11.25" customHeight="1" x14ac:dyDescent="0.2">
      <c r="A28" s="64" t="s">
        <v>127</v>
      </c>
      <c r="B28" s="128" t="b">
        <v>0</v>
      </c>
      <c r="C28" s="68" t="str">
        <f>_xll.qlIMMNextCode(C27,B28,Trigger)</f>
        <v>N6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USDFUT3MN6_Quote</v>
      </c>
      <c r="I28" s="131" t="str">
        <f t="shared" si="14"/>
        <v>USDFUT3MN6ConvAdj_Quote</v>
      </c>
      <c r="J28" s="70" t="str">
        <f>_xll.qlFuturesRateHelper(,H28,$H$24,C28,G28,I28,Permanent,Trigger,ObjectOverwrite)</f>
        <v>obj_002f8#0006</v>
      </c>
      <c r="K28" s="53"/>
      <c r="L28" s="11" t="str">
        <f t="shared" si="10"/>
        <v>FUT</v>
      </c>
      <c r="M28" s="106" t="str">
        <f t="shared" si="11"/>
        <v>obj_002e6#0006</v>
      </c>
      <c r="N28" s="160" t="str">
        <f>IFERROR(_xll.qlRateHelperQuoteName(M28,Trigger),"--")</f>
        <v>USDFUT3MH7_Quote</v>
      </c>
      <c r="O28" s="165">
        <f>IFERROR(_xll.qlRateHelperQuoteValue($M28,Trigger),"--")</f>
        <v>99.047500000000014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42809</v>
      </c>
      <c r="T28" s="111">
        <f>IFERROR(_xll.qlRateHelperPillarDate(M28,Trigger),"--")</f>
        <v>42901</v>
      </c>
      <c r="V28" s="4" t="str">
        <f t="shared" si="3"/>
        <v>Sw</v>
      </c>
      <c r="W28" s="4" t="str">
        <v>obj_00278</v>
      </c>
      <c r="X28" s="4" t="str">
        <f>IFERROR(_xll.qlRateHelperQuoteName(W28,Trigger),"")</f>
        <v>USDAM3L40Y_Quote</v>
      </c>
      <c r="Y28" s="76">
        <f>IFERROR(_xll.qlRateHelperRate(W28,Trigger),"")</f>
        <v>2.2259999999999999E-2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42495</v>
      </c>
      <c r="AB28" s="5">
        <f>IFERROR(_xll.qlRateHelperPillarDate(W28,Trigger),"")</f>
        <v>57105</v>
      </c>
      <c r="AC28" s="84">
        <v>0.40013509873787767</v>
      </c>
    </row>
    <row r="29" spans="1:29" ht="11.25" customHeight="1" x14ac:dyDescent="0.2">
      <c r="A29" s="64" t="s">
        <v>127</v>
      </c>
      <c r="B29" s="128" t="b">
        <v>0</v>
      </c>
      <c r="C29" s="68" t="str">
        <f>_xll.qlIMMNextCode(C28,B29,Trigger)</f>
        <v>Q6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USDFUT3MQ6_Quote</v>
      </c>
      <c r="I29" s="131" t="str">
        <f t="shared" si="14"/>
        <v>USDFUT3MQ6ConvAdj_Quote</v>
      </c>
      <c r="J29" s="70" t="str">
        <f>_xll.qlFuturesRateHelper(,H29,$H$24,C29,G29,I29,Permanent,Trigger,ObjectOverwrite)</f>
        <v>obj_002f7#0006</v>
      </c>
      <c r="K29" s="53"/>
      <c r="L29" s="11" t="str">
        <f t="shared" si="10"/>
        <v>FUT</v>
      </c>
      <c r="M29" s="106" t="str">
        <f t="shared" si="11"/>
        <v>obj_002e5#0006</v>
      </c>
      <c r="N29" s="160" t="str">
        <f>IFERROR(_xll.qlRateHelperQuoteName(M29,Trigger),"--")</f>
        <v>USDFUT3MM7_Quote</v>
      </c>
      <c r="O29" s="165">
        <f>IFERROR(_xll.qlRateHelperQuoteValue($M29,Trigger),"--")</f>
        <v>98.987500000000011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42907</v>
      </c>
      <c r="T29" s="111">
        <f>IFERROR(_xll.qlRateHelperPillarDate(M29,Trigger),"--")</f>
        <v>42999</v>
      </c>
      <c r="V29" s="4" t="str">
        <f t="shared" si="3"/>
        <v>Sw</v>
      </c>
      <c r="W29" s="4" t="str">
        <v>obj_0029e</v>
      </c>
      <c r="X29" s="4" t="str">
        <f>IFERROR(_xll.qlRateHelperQuoteName(W29,Trigger),"")</f>
        <v>USDAM3L50Y_Quote</v>
      </c>
      <c r="Y29" s="76">
        <f>IFERROR(_xll.qlRateHelperRate(W29,Trigger),"")</f>
        <v>2.2109999999999998E-2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42495</v>
      </c>
      <c r="AB29" s="5">
        <f>IFERROR(_xll.qlRateHelperPillarDate(W29,Trigger),"")</f>
        <v>60757</v>
      </c>
      <c r="AC29" s="84">
        <v>0.32382436048561758</v>
      </c>
    </row>
    <row r="30" spans="1:29" ht="11.25" customHeight="1" x14ac:dyDescent="0.2">
      <c r="A30" s="1" t="s">
        <v>127</v>
      </c>
      <c r="B30" s="129" t="b">
        <v>0</v>
      </c>
      <c r="C30" s="10" t="str">
        <f>_xll.qlIMMNextCode(C29,B30,Trigger)</f>
        <v>U6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USDFUT3MU6_Quote</v>
      </c>
      <c r="I30" s="132" t="str">
        <f t="shared" si="14"/>
        <v>USDFUT3MU6ConvAdj_Quote</v>
      </c>
      <c r="J30" s="3" t="str">
        <f>_xll.qlFuturesRateHelper(,H30,$H$24,C30,G30,I30,Permanent,Trigger,ObjectOverwrite)</f>
        <v>obj_002f0#0006</v>
      </c>
      <c r="K30" s="53"/>
      <c r="L30" s="11" t="str">
        <f t="shared" si="10"/>
        <v>FUT</v>
      </c>
      <c r="M30" s="106" t="str">
        <f t="shared" si="11"/>
        <v>obj_002f5#0006</v>
      </c>
      <c r="N30" s="160" t="str">
        <f>IFERROR(_xll.qlRateHelperQuoteName(M30,Trigger),"--")</f>
        <v>USDFUT3MU7_Quote</v>
      </c>
      <c r="O30" s="165">
        <f>IFERROR(_xll.qlRateHelperQuoteValue($M30,Trigger),"--")</f>
        <v>98.917500000000004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42998</v>
      </c>
      <c r="T30" s="111">
        <f>IFERROR(_xll.qlRateHelperPillarDate(M30,Trigger),"--")</f>
        <v>43089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127</v>
      </c>
      <c r="B31" s="128" t="b">
        <v>1</v>
      </c>
      <c r="C31" s="68" t="str">
        <f>_xll.qlIMMNextCode(C30,B31,Trigger)</f>
        <v>Z6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USDFUT3MZ6_Quote</v>
      </c>
      <c r="I31" s="131" t="str">
        <f t="shared" si="14"/>
        <v>USDFUT3MZ6ConvAdj_Quote</v>
      </c>
      <c r="J31" s="70" t="str">
        <f>_xll.qlFuturesRateHelper(,H31,$H$24,C31,G31,I31,Permanent,Trigger,ObjectOverwrite)</f>
        <v>obj_002eb#0006</v>
      </c>
      <c r="K31" s="53"/>
      <c r="L31" s="11" t="str">
        <f t="shared" si="10"/>
        <v>FUT</v>
      </c>
      <c r="M31" s="106" t="str">
        <f t="shared" si="11"/>
        <v>obj_002ea#0006</v>
      </c>
      <c r="N31" s="160" t="str">
        <f>IFERROR(_xll.qlRateHelperQuoteName(M31,Trigger),"--")</f>
        <v>USDFUT3MZ7_Quote</v>
      </c>
      <c r="O31" s="165">
        <f>IFERROR(_xll.qlRateHelperQuoteValue($M31,Trigger),"--")</f>
        <v>98.847499999999997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43089</v>
      </c>
      <c r="T31" s="111">
        <f>IFERROR(_xll.qlRateHelperPillarDate(M31,Trigger),"--")</f>
        <v>43179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127</v>
      </c>
      <c r="B32" s="128" t="b">
        <v>1</v>
      </c>
      <c r="C32" s="68" t="str">
        <f>_xll.qlIMMNextCode(C31,B32,Trigger)</f>
        <v>H7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USDFUT3MH7_Quote</v>
      </c>
      <c r="I32" s="131" t="str">
        <f t="shared" si="14"/>
        <v>USDFUT3MH7ConvAdj_Quote</v>
      </c>
      <c r="J32" s="70" t="str">
        <f>_xll.qlFuturesRateHelper(,H32,$H$24,C32,G32,I32,Permanent,Trigger,ObjectOverwrite)</f>
        <v>obj_002e6#0006</v>
      </c>
      <c r="K32" s="53"/>
      <c r="L32" s="11" t="str">
        <f t="shared" si="10"/>
        <v>FUT</v>
      </c>
      <c r="M32" s="106" t="str">
        <f t="shared" si="11"/>
        <v>obj_002e7#0006</v>
      </c>
      <c r="N32" s="160" t="str">
        <f>IFERROR(_xll.qlRateHelperQuoteName(M32,Trigger),"--")</f>
        <v>USDFUT3MH8_Quote</v>
      </c>
      <c r="O32" s="165">
        <f>IFERROR(_xll.qlRateHelperQuoteValue($M32,Trigger),"--")</f>
        <v>98.787500000000009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43180</v>
      </c>
      <c r="T32" s="111">
        <f>IFERROR(_xll.qlRateHelperPillarDate(M32,Trigger),"--")</f>
        <v>43272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127</v>
      </c>
      <c r="B33" s="128" t="b">
        <v>1</v>
      </c>
      <c r="C33" s="68" t="str">
        <f>_xll.qlIMMNextCode(C32,B33,Trigger)</f>
        <v>M7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USDFUT3MM7_Quote</v>
      </c>
      <c r="I33" s="131" t="str">
        <f t="shared" si="14"/>
        <v>USDFUT3MM7ConvAdj_Quote</v>
      </c>
      <c r="J33" s="70" t="str">
        <f>_xll.qlFuturesRateHelper(,H33,$H$24,C33,G33,I33,Permanent,Trigger,ObjectOverwrite)</f>
        <v>obj_002e5#0006</v>
      </c>
      <c r="K33" s="53"/>
      <c r="L33" s="11" t="str">
        <f t="shared" si="10"/>
        <v>FUT</v>
      </c>
      <c r="M33" s="106" t="str">
        <f t="shared" si="11"/>
        <v>obj_002f2#0006</v>
      </c>
      <c r="N33" s="160" t="str">
        <f>IFERROR(_xll.qlRateHelperQuoteName(M33,Trigger),"--")</f>
        <v>USDFUT3MM8_Quote</v>
      </c>
      <c r="O33" s="165">
        <f>IFERROR(_xll.qlRateHelperQuoteValue($M33,Trigger),"--")</f>
        <v>98.727500000000006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43271</v>
      </c>
      <c r="T33" s="111">
        <f>IFERROR(_xll.qlRateHelperPillarDate(M33,Trigger),"--")</f>
        <v>43363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127</v>
      </c>
      <c r="B34" s="128" t="b">
        <v>1</v>
      </c>
      <c r="C34" s="68" t="str">
        <f>_xll.qlIMMNextCode(C33,B34,Trigger)</f>
        <v>U7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USDFUT3MU7_Quote</v>
      </c>
      <c r="I34" s="131" t="str">
        <f t="shared" si="14"/>
        <v>USDFUT3MU7ConvAdj_Quote</v>
      </c>
      <c r="J34" s="70" t="str">
        <f>_xll.qlFuturesRateHelper(,H34,$H$24,C34,G34,I34,Permanent,Trigger,ObjectOverwrite)</f>
        <v>obj_002f5#0006</v>
      </c>
      <c r="K34" s="53"/>
      <c r="L34" s="11" t="str">
        <f t="shared" si="10"/>
        <v>FUT</v>
      </c>
      <c r="M34" s="106" t="str">
        <f t="shared" si="11"/>
        <v>obj_002f4#0006</v>
      </c>
      <c r="N34" s="160" t="str">
        <f>IFERROR(_xll.qlRateHelperQuoteName(M34,Trigger),"--")</f>
        <v>USDFUT3MU8_Quote</v>
      </c>
      <c r="O34" s="165">
        <f>IFERROR(_xll.qlRateHelperQuoteValue($M34,Trigger),"--")</f>
        <v>98.667500000000004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43362</v>
      </c>
      <c r="T34" s="111">
        <f>IFERROR(_xll.qlRateHelperPillarDate(M34,Trigger),"--")</f>
        <v>43453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127</v>
      </c>
      <c r="B35" s="128" t="b">
        <v>1</v>
      </c>
      <c r="C35" s="68" t="str">
        <f>_xll.qlIMMNextCode(C34,B35,Trigger)</f>
        <v>Z7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USDFUT3MZ7_Quote</v>
      </c>
      <c r="I35" s="131" t="str">
        <f t="shared" si="14"/>
        <v>USDFUT3MZ7ConvAdj_Quote</v>
      </c>
      <c r="J35" s="70" t="str">
        <f>_xll.qlFuturesRateHelper(,H35,$H$24,C35,G35,I35,Permanent,Trigger,ObjectOverwrite)</f>
        <v>obj_002ea#0006</v>
      </c>
      <c r="K35" s="53"/>
      <c r="L35" s="11" t="str">
        <f t="shared" si="10"/>
        <v>FUT</v>
      </c>
      <c r="M35" s="106" t="str">
        <f t="shared" si="11"/>
        <v>obj_002e9#0006</v>
      </c>
      <c r="N35" s="160" t="str">
        <f>IFERROR(_xll.qlRateHelperQuoteName(M35,Trigger),"--")</f>
        <v>USDFUT3MZ8_Quote</v>
      </c>
      <c r="O35" s="165">
        <f>IFERROR(_xll.qlRateHelperQuoteValue($M35,Trigger),"--")</f>
        <v>98.597499999999997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43453</v>
      </c>
      <c r="T35" s="111">
        <f>IFERROR(_xll.qlRateHelperPillarDate(M35,Trigger),"--")</f>
        <v>43543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127</v>
      </c>
      <c r="B36" s="128" t="b">
        <v>1</v>
      </c>
      <c r="C36" s="68" t="str">
        <f>_xll.qlIMMNextCode(C35,B36,Trigger)</f>
        <v>H8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USDFUT3MH8_Quote</v>
      </c>
      <c r="I36" s="131" t="str">
        <f t="shared" si="14"/>
        <v>USDFUT3MH8ConvAdj_Quote</v>
      </c>
      <c r="J36" s="70" t="str">
        <f>_xll.qlFuturesRateHelper(,H36,$H$24,C36,G36,I36,Permanent,Trigger,ObjectOverwrite)</f>
        <v>obj_002e7#0006</v>
      </c>
      <c r="K36" s="53"/>
      <c r="L36" s="11" t="str">
        <f t="shared" si="10"/>
        <v>FUT</v>
      </c>
      <c r="M36" s="106" t="str">
        <f t="shared" si="11"/>
        <v>obj_002f6#0006</v>
      </c>
      <c r="N36" s="160" t="str">
        <f>IFERROR(_xll.qlRateHelperQuoteName(M36,Trigger),"--")</f>
        <v>USDFUT3MH9_Quote</v>
      </c>
      <c r="O36" s="165">
        <f>IFERROR(_xll.qlRateHelperQuoteValue($M36,Trigger),"--")</f>
        <v>98.542500000000004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43544</v>
      </c>
      <c r="T36" s="111">
        <f>IFERROR(_xll.qlRateHelperPillarDate(M36,Trigger),"--")</f>
        <v>43636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127</v>
      </c>
      <c r="B37" s="128" t="b">
        <v>1</v>
      </c>
      <c r="C37" s="68" t="str">
        <f>_xll.qlIMMNextCode(C36,B37,Trigger)</f>
        <v>M8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USDFUT3MM8_Quote</v>
      </c>
      <c r="I37" s="131" t="str">
        <f t="shared" si="14"/>
        <v>USDFUT3MM8ConvAdj_Quote</v>
      </c>
      <c r="J37" s="70" t="str">
        <f>_xll.qlFuturesRateHelper(,H37,$H$24,C37,G37,I37,Permanent,Trigger,ObjectOverwrite)</f>
        <v>obj_002f2#0006</v>
      </c>
      <c r="K37" s="53"/>
      <c r="L37" s="11" t="str">
        <f t="shared" si="10"/>
        <v>FUT</v>
      </c>
      <c r="M37" s="106" t="str">
        <f t="shared" si="11"/>
        <v>obj_002ed#0006</v>
      </c>
      <c r="N37" s="160" t="str">
        <f>IFERROR(_xll.qlRateHelperQuoteName(M37,Trigger),"--")</f>
        <v>USDFUT3MM9_Quote</v>
      </c>
      <c r="O37" s="165">
        <f>IFERROR(_xll.qlRateHelperQuoteValue($M37,Trigger),"--")</f>
        <v>98.48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43635</v>
      </c>
      <c r="T37" s="111">
        <f>IFERROR(_xll.qlRateHelperPillarDate(M37,Trigger),"--")</f>
        <v>43727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127</v>
      </c>
      <c r="B38" s="128" t="b">
        <v>1</v>
      </c>
      <c r="C38" s="68" t="str">
        <f>_xll.qlIMMNextCode(C37,B38,Trigger)</f>
        <v>U8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USDFUT3MU8_Quote</v>
      </c>
      <c r="I38" s="131" t="str">
        <f t="shared" si="14"/>
        <v>USDFUT3MU8ConvAdj_Quote</v>
      </c>
      <c r="J38" s="70" t="str">
        <f>_xll.qlFuturesRateHelper(,H38,$H$24,C38,G38,I38,Permanent,Trigger,ObjectOverwrite)</f>
        <v>obj_002f4#0006</v>
      </c>
      <c r="K38" s="53"/>
      <c r="L38" s="11" t="str">
        <f t="shared" si="10"/>
        <v>FUT</v>
      </c>
      <c r="M38" s="106" t="str">
        <f t="shared" si="11"/>
        <v>obj_002ef#0006</v>
      </c>
      <c r="N38" s="160" t="str">
        <f>IFERROR(_xll.qlRateHelperQuoteName(M38,Trigger),"--")</f>
        <v>USDFUT3MU9_Quote</v>
      </c>
      <c r="O38" s="165">
        <f>IFERROR(_xll.qlRateHelperQuoteValue($M38,Trigger),"--")</f>
        <v>98.417500000000004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43726</v>
      </c>
      <c r="T38" s="111">
        <f>IFERROR(_xll.qlRateHelperPillarDate(M38,Trigger),"--")</f>
        <v>43817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127</v>
      </c>
      <c r="B39" s="128" t="b">
        <v>1</v>
      </c>
      <c r="C39" s="68" t="str">
        <f>_xll.qlIMMNextCode(C38,B39,Trigger)</f>
        <v>Z8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USDFUT3MZ8_Quote</v>
      </c>
      <c r="I39" s="131" t="str">
        <f t="shared" si="14"/>
        <v>USDFUT3MZ8ConvAdj_Quote</v>
      </c>
      <c r="J39" s="70" t="str">
        <f>_xll.qlFuturesRateHelper(,H39,$H$24,C39,G39,I39,Permanent,Trigger,ObjectOverwrite)</f>
        <v>obj_002e9#0006</v>
      </c>
      <c r="K39" s="53"/>
      <c r="L39" s="11" t="str">
        <f t="shared" si="10"/>
        <v>FUT</v>
      </c>
      <c r="M39" s="106" t="str">
        <f t="shared" si="11"/>
        <v>obj_002e3#0006</v>
      </c>
      <c r="N39" s="160" t="str">
        <f>IFERROR(_xll.qlRateHelperQuoteName(M39,Trigger),"--")</f>
        <v>USDFUT3MZ9_Quote</v>
      </c>
      <c r="O39" s="165">
        <f>IFERROR(_xll.qlRateHelperQuoteValue($M39,Trigger),"--")</f>
        <v>98.347499999999997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43817</v>
      </c>
      <c r="T39" s="111">
        <f>IFERROR(_xll.qlRateHelperPillarDate(M39,Trigger),"--")</f>
        <v>43908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127</v>
      </c>
      <c r="B40" s="128" t="b">
        <v>1</v>
      </c>
      <c r="C40" s="68" t="str">
        <f>_xll.qlIMMNextCode(C39,B40,Trigger)</f>
        <v>H9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USDFUT3MH9_Quote</v>
      </c>
      <c r="I40" s="131" t="str">
        <f t="shared" si="14"/>
        <v>USDFUT3MH9ConvAdj_Quote</v>
      </c>
      <c r="J40" s="70" t="str">
        <f>_xll.qlFuturesRateHelper(,H40,$H$24,C40,G40,I40,Permanent,Trigger,ObjectOverwrite)</f>
        <v>obj_002f6#0006</v>
      </c>
      <c r="K40" s="53"/>
      <c r="L40" s="11" t="str">
        <f t="shared" si="10"/>
        <v>FUT</v>
      </c>
      <c r="M40" s="106" t="str">
        <f t="shared" si="11"/>
        <v>obj_002f3#0006</v>
      </c>
      <c r="N40" s="160" t="str">
        <f>IFERROR(_xll.qlRateHelperQuoteName(M40,Trigger),"--")</f>
        <v>USDFUT3MH0_Quote</v>
      </c>
      <c r="O40" s="165">
        <f>IFERROR(_xll.qlRateHelperQuoteValue($M40,Trigger),"--")</f>
        <v>98.29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43908</v>
      </c>
      <c r="T40" s="111">
        <f>IFERROR(_xll.qlRateHelperPillarDate(M40,Trigger),"--")</f>
        <v>44000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127</v>
      </c>
      <c r="B41" s="128" t="b">
        <v>1</v>
      </c>
      <c r="C41" s="68" t="str">
        <f>_xll.qlIMMNextCode(C40,B41,Trigger)</f>
        <v>M9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USDFUT3MM9_Quote</v>
      </c>
      <c r="I41" s="131" t="str">
        <f t="shared" si="14"/>
        <v>USDFUT3MM9ConvAdj_Quote</v>
      </c>
      <c r="J41" s="70" t="str">
        <f>_xll.qlFuturesRateHelper(,H41,$H$24,C41,G41,I41,Permanent,Trigger,ObjectOverwrite)</f>
        <v>obj_002ed#0006</v>
      </c>
      <c r="L41" s="11" t="str">
        <f t="shared" si="10"/>
        <v>FUT</v>
      </c>
      <c r="M41" s="106" t="str">
        <f t="shared" si="11"/>
        <v>obj_002e4#0006</v>
      </c>
      <c r="N41" s="160" t="str">
        <f>IFERROR(_xll.qlRateHelperQuoteName(M41,Trigger),"--")</f>
        <v>USDFUT3MM0_Quote</v>
      </c>
      <c r="O41" s="165">
        <f>IFERROR(_xll.qlRateHelperQuoteValue($M41,Trigger),"--")</f>
        <v>98.227500000000006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43999</v>
      </c>
      <c r="T41" s="111">
        <f>IFERROR(_xll.qlRateHelperPillarDate(M41,Trigger),"--")</f>
        <v>44091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127</v>
      </c>
      <c r="B42" s="128" t="b">
        <v>1</v>
      </c>
      <c r="C42" s="68" t="str">
        <f>_xll.qlIMMNextCode(C41,B42,Trigger)</f>
        <v>U9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USDFUT3MU9_Quote</v>
      </c>
      <c r="I42" s="131" t="str">
        <f t="shared" si="14"/>
        <v>USDFUT3MU9ConvAdj_Quote</v>
      </c>
      <c r="J42" s="70" t="str">
        <f>_xll.qlFuturesRateHelper(,H42,$H$24,C42,G42,I42,Permanent,Trigger,ObjectOverwrite)</f>
        <v>obj_002ef#0006</v>
      </c>
      <c r="L42" s="11" t="str">
        <f t="shared" si="10"/>
        <v>FUT</v>
      </c>
      <c r="M42" s="106" t="str">
        <f t="shared" si="11"/>
        <v>obj_002ee#0006</v>
      </c>
      <c r="N42" s="160" t="str">
        <f>IFERROR(_xll.qlRateHelperQuoteName(M42,Trigger),"--")</f>
        <v>USDFUT3MU0_Quote</v>
      </c>
      <c r="O42" s="165">
        <f>IFERROR(_xll.qlRateHelperQuoteValue($M42,Trigger),"--")</f>
        <v>98.167500000000004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44090</v>
      </c>
      <c r="T42" s="111">
        <f>IFERROR(_xll.qlRateHelperPillarDate(M42,Trigger),"--")</f>
        <v>44181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127</v>
      </c>
      <c r="B43" s="128" t="b">
        <v>1</v>
      </c>
      <c r="C43" s="68" t="str">
        <f>_xll.qlIMMNextCode(C42,B43,Trigger)</f>
        <v>Z9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USDFUT3MZ9_Quote</v>
      </c>
      <c r="I43" s="131" t="str">
        <f t="shared" si="14"/>
        <v>USDFUT3MZ9ConvAdj_Quote</v>
      </c>
      <c r="J43" s="70" t="str">
        <f>_xll.qlFuturesRateHelper(,H43,$H$24,C43,G43,I43,Permanent,Trigger,ObjectOverwrite)</f>
        <v>obj_002e3#0006</v>
      </c>
      <c r="L43" s="12" t="str">
        <f t="shared" si="10"/>
        <v>FUT</v>
      </c>
      <c r="M43" s="107" t="str">
        <f t="shared" si="11"/>
        <v>obj_002e8#0006</v>
      </c>
      <c r="N43" s="161" t="str">
        <f>IFERROR(_xll.qlRateHelperQuoteName(M43,Trigger),"--")</f>
        <v>USDFUT3MZ0_Quote</v>
      </c>
      <c r="O43" s="166">
        <f>IFERROR(_xll.qlRateHelperQuoteValue($M43,Trigger),"--")</f>
        <v>98.105000000000004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44181</v>
      </c>
      <c r="T43" s="114">
        <f>IFERROR(_xll.qlRateHelperPillarDate(M43,Trigger),"--")</f>
        <v>44271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127</v>
      </c>
      <c r="B44" s="128" t="b">
        <v>1</v>
      </c>
      <c r="C44" s="68" t="str">
        <f>_xll.qlIMMNextCode(C43,B44,Trigger)</f>
        <v>H0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USDFUT3MH0_Quote</v>
      </c>
      <c r="I44" s="131" t="str">
        <f t="shared" si="14"/>
        <v>USDFUT3MH0ConvAdj_Quote</v>
      </c>
      <c r="J44" s="70" t="str">
        <f>_xll.qlFuturesRateHelper(,H44,$H$24,C44,G44,I44,Permanent,Trigger,ObjectOverwrite)</f>
        <v>obj_002f3#0006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127</v>
      </c>
      <c r="B45" s="128" t="b">
        <v>1</v>
      </c>
      <c r="C45" s="68" t="str">
        <f>_xll.qlIMMNextCode(C44,B45,Trigger)</f>
        <v>M0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USDFUT3MM0_Quote</v>
      </c>
      <c r="I45" s="131" t="str">
        <f t="shared" si="14"/>
        <v>USDFUT3MM0ConvAdj_Quote</v>
      </c>
      <c r="J45" s="70" t="str">
        <f>_xll.qlFuturesRateHelper(,H45,$H$24,C45,G45,I45,Permanent,Trigger,ObjectOverwrite)</f>
        <v>obj_002e4#0006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127</v>
      </c>
      <c r="B46" s="128" t="b">
        <v>1</v>
      </c>
      <c r="C46" s="68" t="str">
        <f>_xll.qlIMMNextCode(C45,B46,Trigger)</f>
        <v>U0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USDFUT3MU0_Quote</v>
      </c>
      <c r="I46" s="131" t="str">
        <f t="shared" si="14"/>
        <v>USDFUT3MU0ConvAdj_Quote</v>
      </c>
      <c r="J46" s="70" t="str">
        <f>_xll.qlFuturesRateHelper(,H46,$H$24,C46,G46,I46,Permanent,Trigger,ObjectOverwrite)</f>
        <v>obj_002ee#0006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127</v>
      </c>
      <c r="B47" s="129" t="b">
        <v>1</v>
      </c>
      <c r="C47" s="10" t="str">
        <f>_xll.qlIMMNextCode(C46,B47,Trigger)</f>
        <v>Z0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USDFUT3MZ0_Quote</v>
      </c>
      <c r="I47" s="132" t="str">
        <f t="shared" si="14"/>
        <v>USDFUT3MZ0ConvAdj_Quote</v>
      </c>
      <c r="J47" s="3" t="str">
        <f>_xll.qlFuturesRateHelper(,H47,$H$24,C47,G47,I47,Permanent,Trigger,ObjectOverwrite)</f>
        <v>obj_002e8#0006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147</v>
      </c>
      <c r="H48" s="55" t="s">
        <v>148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29</v>
      </c>
      <c r="C49" s="71" t="s">
        <v>149</v>
      </c>
      <c r="D49" s="71" t="s">
        <v>5</v>
      </c>
      <c r="E49" s="71" t="s">
        <v>34</v>
      </c>
      <c r="F49" s="71" t="s">
        <v>150</v>
      </c>
      <c r="G49" s="71" t="s">
        <v>4</v>
      </c>
      <c r="H49" s="71" t="s">
        <v>1</v>
      </c>
      <c r="I49" s="71" t="s">
        <v>146</v>
      </c>
      <c r="J49" s="71" t="s">
        <v>24</v>
      </c>
      <c r="L49" s="77" t="str">
        <f t="shared" si="15"/>
        <v>Sw</v>
      </c>
      <c r="M49" s="154" t="str">
        <f t="shared" si="16"/>
        <v>obj_00280#0007</v>
      </c>
      <c r="N49" s="163" t="str">
        <f>IFERROR(_xll.qlRateHelperQuoteName(M49,Trigger),"--")</f>
        <v>USDAM3L3Y_Quote</v>
      </c>
      <c r="O49" s="156">
        <f>IFERROR(_xll.qlRateHelperQuoteValue($M49,Trigger),"--")</f>
        <v>1.048E-2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42495</v>
      </c>
      <c r="T49" s="157">
        <f>IFERROR(_xll.qlRateHelperPillarDate(M49,Trigger),"--")</f>
        <v>43592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25</v>
      </c>
      <c r="B50" s="59" t="s">
        <v>28</v>
      </c>
      <c r="C50" s="60" t="s">
        <v>6</v>
      </c>
      <c r="D50" s="66" t="s">
        <v>8</v>
      </c>
      <c r="E50" s="66" t="s">
        <v>7</v>
      </c>
      <c r="F50" s="66" t="s">
        <v>27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obj_002b4#0007</v>
      </c>
      <c r="N50" s="163" t="str">
        <f>IFERROR(_xll.qlRateHelperQuoteName(M50,Trigger),"--")</f>
        <v>USDAM3L4Y_Quote</v>
      </c>
      <c r="O50" s="156">
        <f>IFERROR(_xll.qlRateHelperQuoteValue($M50,Trigger),"--")</f>
        <v>1.1600000000000001E-2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42495</v>
      </c>
      <c r="T50" s="157">
        <f>IFERROR(_xll.qlRateHelperPillarDate(M50,Trigger),"--")</f>
        <v>43956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25</v>
      </c>
      <c r="B51" s="65" t="s">
        <v>61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obj_002a6#0007</v>
      </c>
      <c r="N51" s="163" t="str">
        <f>IFERROR(_xll.qlRateHelperQuoteName(M51,Trigger),"--")</f>
        <v>USDAM3L5Y_Quote</v>
      </c>
      <c r="O51" s="156">
        <f>IFERROR(_xll.qlRateHelperQuoteValue($M51,Trigger),"--")</f>
        <v>1.2659999999999999E-2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42495</v>
      </c>
      <c r="T51" s="157">
        <f>IFERROR(_xll.qlRateHelperPillarDate(M51,Trigger),"--")</f>
        <v>44321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25</v>
      </c>
      <c r="B52" s="65" t="s">
        <v>64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obj_0027b#0007</v>
      </c>
      <c r="N52" s="163" t="str">
        <f>IFERROR(_xll.qlRateHelperQuoteName(M52,Trigger),"--")</f>
        <v>USDAM3L6Y_Quote</v>
      </c>
      <c r="O52" s="156">
        <f>IFERROR(_xll.qlRateHelperQuoteValue($M52,Trigger),"--")</f>
        <v>1.37E-2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42495</v>
      </c>
      <c r="T52" s="157">
        <f>IFERROR(_xll.qlRateHelperPillarDate(M52,Trigger),"--")</f>
        <v>44686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25</v>
      </c>
      <c r="B53" s="65" t="s">
        <v>67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obj_0027e#0007</v>
      </c>
      <c r="N53" s="163" t="str">
        <f>IFERROR(_xll.qlRateHelperQuoteName(M53,Trigger),"--")</f>
        <v>USDAM3L7Y_Quote</v>
      </c>
      <c r="O53" s="156">
        <f>IFERROR(_xll.qlRateHelperQuoteValue($M53,Trigger),"--")</f>
        <v>1.4659999999999999E-2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42495</v>
      </c>
      <c r="T53" s="157">
        <f>IFERROR(_xll.qlRateHelperPillarDate(M53,Trigger),"--")</f>
        <v>45051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25</v>
      </c>
      <c r="B54" s="65" t="s">
        <v>70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obj_002a2#0007</v>
      </c>
      <c r="N54" s="163" t="str">
        <f>IFERROR(_xll.qlRateHelperQuoteName(M54,Trigger),"--")</f>
        <v>USDAM3L8Y_Quote</v>
      </c>
      <c r="O54" s="156">
        <f>IFERROR(_xll.qlRateHelperQuoteValue($M54,Trigger),"--")</f>
        <v>1.5510000000000001E-2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42495</v>
      </c>
      <c r="T54" s="157">
        <f>IFERROR(_xll.qlRateHelperPillarDate(M54,Trigger),"--")</f>
        <v>45419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25</v>
      </c>
      <c r="B55" s="65" t="s">
        <v>74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_xll.qlSwapRateHelper2(,H55,,B55,JoinCalendar,D55,E55,F55,G55,I55,C55,Discounting,PillarDate,,Permanent,Trigger,ObjectOverwrite)</f>
        <v>obj_00280#0007</v>
      </c>
      <c r="L55" s="77" t="str">
        <f t="shared" si="15"/>
        <v>Sw</v>
      </c>
      <c r="M55" s="154" t="str">
        <f t="shared" si="16"/>
        <v>obj_00288#0007</v>
      </c>
      <c r="N55" s="163" t="str">
        <f>IFERROR(_xll.qlRateHelperQuoteName(M55,Trigger),"--")</f>
        <v>USDAM3L9Y_Quote</v>
      </c>
      <c r="O55" s="156">
        <f>IFERROR(_xll.qlRateHelperQuoteValue($M55,Trigger),"--")</f>
        <v>1.6289999999999999E-2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42495</v>
      </c>
      <c r="T55" s="157">
        <f>IFERROR(_xll.qlRateHelperPillarDate(M55,Trigger),"--")</f>
        <v>45783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25</v>
      </c>
      <c r="B56" s="65" t="s">
        <v>78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_xll.qlSwapRateHelper2(,H56,,B56,JoinCalendar,D56,E56,F56,G56,I56,C56,Discounting,PillarDate,,Permanent,Trigger,ObjectOverwrite)</f>
        <v>obj_002b4#0007</v>
      </c>
      <c r="L56" s="77" t="str">
        <f t="shared" si="15"/>
        <v>Sw</v>
      </c>
      <c r="M56" s="154" t="str">
        <f t="shared" si="16"/>
        <v>obj_002aa#0007</v>
      </c>
      <c r="N56" s="163" t="str">
        <f>IFERROR(_xll.qlRateHelperQuoteName(M56,Trigger),"--")</f>
        <v>USDAM3L10Y_Quote</v>
      </c>
      <c r="O56" s="156">
        <f>IFERROR(_xll.qlRateHelperQuoteValue($M56,Trigger),"--")</f>
        <v>1.7000000000000001E-2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42495</v>
      </c>
      <c r="T56" s="157">
        <f>IFERROR(_xll.qlRateHelperPillarDate(M56,Trigger),"--")</f>
        <v>46147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25</v>
      </c>
      <c r="B57" s="65" t="s">
        <v>82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_xll.qlSwapRateHelper2(,H57,,B57,JoinCalendar,D57,E57,F57,G57,I57,C57,Discounting,PillarDate,,Permanent,Trigger,ObjectOverwrite)</f>
        <v>obj_002a6#0007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25</v>
      </c>
      <c r="B58" s="65" t="s">
        <v>83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_xll.qlSwapRateHelper2(,H58,,B58,JoinCalendar,D58,E58,F58,G58,I58,C58,Discounting,PillarDate,,Permanent,Trigger,ObjectOverwrite)</f>
        <v>obj_0027b#0007</v>
      </c>
      <c r="L58" s="77" t="str">
        <f t="shared" si="15"/>
        <v>Sw</v>
      </c>
      <c r="M58" s="155" t="str">
        <f t="shared" si="16"/>
        <v>obj_002bd#0007</v>
      </c>
      <c r="N58" s="163" t="str">
        <f>IFERROR(_xll.qlRateHelperQuoteName(M58,Trigger),"--")</f>
        <v>USDAM3L12Y_Quote</v>
      </c>
      <c r="O58" s="156">
        <f>IFERROR(_xll.qlRateHelperQuoteValue($M58,Trigger),"--")</f>
        <v>1.8260000000000002E-2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42495</v>
      </c>
      <c r="T58" s="157">
        <f>IFERROR(_xll.qlRateHelperPillarDate(M58,Trigger),"--")</f>
        <v>46878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25</v>
      </c>
      <c r="B59" s="65" t="s">
        <v>84</v>
      </c>
      <c r="C59" s="66" t="s">
        <v>6</v>
      </c>
      <c r="D59" s="66" t="s">
        <v>8</v>
      </c>
      <c r="E59" s="66" t="s">
        <v>7</v>
      </c>
      <c r="F59" s="66" t="s">
        <v>27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_xll.qlSwapRateHelper2(,H59,,B59,JoinCalendar,D59,E59,F59,G59,I59,C59,Discounting,PillarDate,,Permanent,Trigger,ObjectOverwrite)</f>
        <v>obj_0027e#0007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25</v>
      </c>
      <c r="B60" s="65" t="s">
        <v>85</v>
      </c>
      <c r="C60" s="66" t="s">
        <v>6</v>
      </c>
      <c r="D60" s="66" t="s">
        <v>8</v>
      </c>
      <c r="E60" s="66" t="s">
        <v>7</v>
      </c>
      <c r="F60" s="66" t="s">
        <v>27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_xll.qlSwapRateHelper2(,H60,,B60,JoinCalendar,D60,E60,F60,G60,I60,C60,Discounting,PillarDate,,Permanent,Trigger,ObjectOverwrite)</f>
        <v>obj_002a2#0007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25</v>
      </c>
      <c r="B61" s="65" t="s">
        <v>86</v>
      </c>
      <c r="C61" s="66" t="s">
        <v>6</v>
      </c>
      <c r="D61" s="66" t="s">
        <v>8</v>
      </c>
      <c r="E61" s="66" t="s">
        <v>7</v>
      </c>
      <c r="F61" s="66" t="s">
        <v>27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_xll.qlSwapRateHelper2(,H61,,B61,JoinCalendar,D61,E61,F61,G61,I61,C61,Discounting,PillarDate,,Permanent,Trigger,ObjectOverwrite)</f>
        <v>obj_00288#0007</v>
      </c>
      <c r="L61" s="77" t="str">
        <f t="shared" si="15"/>
        <v>Sw</v>
      </c>
      <c r="M61" s="155" t="str">
        <f t="shared" si="16"/>
        <v>obj_00272#0007</v>
      </c>
      <c r="N61" s="163" t="str">
        <f>IFERROR(_xll.qlRateHelperQuoteName(M61,Trigger),"--")</f>
        <v>USDAM3L15Y_Quote</v>
      </c>
      <c r="O61" s="156">
        <f>IFERROR(_xll.qlRateHelperQuoteValue($M61,Trigger),"--")</f>
        <v>1.9610000000000002E-2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42495</v>
      </c>
      <c r="T61" s="157">
        <f>IFERROR(_xll.qlRateHelperPillarDate(M61,Trigger),"--")</f>
        <v>47974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25</v>
      </c>
      <c r="B62" s="65" t="s">
        <v>87</v>
      </c>
      <c r="C62" s="66" t="s">
        <v>6</v>
      </c>
      <c r="D62" s="66" t="s">
        <v>8</v>
      </c>
      <c r="E62" s="66" t="s">
        <v>7</v>
      </c>
      <c r="F62" s="66" t="s">
        <v>27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_xll.qlSwapRateHelper2(,H62,,B62,JoinCalendar,D62,E62,F62,G62,I62,C62,Discounting,PillarDate,,Permanent,Trigger,ObjectOverwrite)</f>
        <v>obj_002aa#0007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25</v>
      </c>
      <c r="B63" s="65" t="s">
        <v>131</v>
      </c>
      <c r="C63" s="66" t="s">
        <v>6</v>
      </c>
      <c r="D63" s="66" t="s">
        <v>8</v>
      </c>
      <c r="E63" s="66" t="s">
        <v>7</v>
      </c>
      <c r="F63" s="66" t="s">
        <v>27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25</v>
      </c>
      <c r="B64" s="65" t="s">
        <v>88</v>
      </c>
      <c r="C64" s="66" t="s">
        <v>6</v>
      </c>
      <c r="D64" s="66" t="s">
        <v>8</v>
      </c>
      <c r="E64" s="66" t="s">
        <v>7</v>
      </c>
      <c r="F64" s="66" t="s">
        <v>27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_xll.qlSwapRateHelper2(,H64,,B64,JoinCalendar,D64,E64,F64,G64,I64,C64,Discounting,PillarDate,,Permanent,Trigger,ObjectOverwrite)</f>
        <v>obj_002bd#0007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25</v>
      </c>
      <c r="B65" s="65" t="s">
        <v>132</v>
      </c>
      <c r="C65" s="66" t="s">
        <v>6</v>
      </c>
      <c r="D65" s="66" t="s">
        <v>8</v>
      </c>
      <c r="E65" s="66" t="s">
        <v>7</v>
      </c>
      <c r="F65" s="66" t="s">
        <v>27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25</v>
      </c>
      <c r="B66" s="65" t="s">
        <v>133</v>
      </c>
      <c r="C66" s="66" t="s">
        <v>6</v>
      </c>
      <c r="D66" s="66" t="s">
        <v>8</v>
      </c>
      <c r="E66" s="66" t="s">
        <v>7</v>
      </c>
      <c r="F66" s="66" t="s">
        <v>27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obj_0029c#0007</v>
      </c>
      <c r="N66" s="163" t="str">
        <f>IFERROR(_xll.qlRateHelperQuoteName(M66,Trigger),"--")</f>
        <v>USDAM3L20Y_Quote</v>
      </c>
      <c r="O66" s="156">
        <f>IFERROR(_xll.qlRateHelperQuoteValue($M66,Trigger),"--")</f>
        <v>2.0990000000000002E-2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42495</v>
      </c>
      <c r="T66" s="157">
        <f>IFERROR(_xll.qlRateHelperPillarDate(M66,Trigger),"--")</f>
        <v>49801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25</v>
      </c>
      <c r="B67" s="65" t="s">
        <v>89</v>
      </c>
      <c r="C67" s="66" t="s">
        <v>6</v>
      </c>
      <c r="D67" s="66" t="s">
        <v>8</v>
      </c>
      <c r="E67" s="66" t="s">
        <v>7</v>
      </c>
      <c r="F67" s="66" t="s">
        <v>27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_xll.qlSwapRateHelper2(,H67,,B67,JoinCalendar,D67,E67,F67,G67,I67,C67,Discounting,PillarDate,,Permanent,Trigger,ObjectOverwrite)</f>
        <v>obj_00272#0007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25</v>
      </c>
      <c r="B68" s="65" t="s">
        <v>134</v>
      </c>
      <c r="C68" s="66" t="s">
        <v>6</v>
      </c>
      <c r="D68" s="66" t="s">
        <v>8</v>
      </c>
      <c r="E68" s="66" t="s">
        <v>7</v>
      </c>
      <c r="F68" s="66" t="s">
        <v>27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25</v>
      </c>
      <c r="B69" s="65" t="s">
        <v>135</v>
      </c>
      <c r="C69" s="66" t="s">
        <v>6</v>
      </c>
      <c r="D69" s="66" t="s">
        <v>8</v>
      </c>
      <c r="E69" s="66" t="s">
        <v>7</v>
      </c>
      <c r="F69" s="66" t="s">
        <v>27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25</v>
      </c>
      <c r="B70" s="65" t="s">
        <v>136</v>
      </c>
      <c r="C70" s="66" t="s">
        <v>6</v>
      </c>
      <c r="D70" s="66" t="s">
        <v>8</v>
      </c>
      <c r="E70" s="66" t="s">
        <v>7</v>
      </c>
      <c r="F70" s="66" t="s">
        <v>27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25</v>
      </c>
      <c r="B71" s="65" t="s">
        <v>137</v>
      </c>
      <c r="C71" s="66" t="s">
        <v>6</v>
      </c>
      <c r="D71" s="66" t="s">
        <v>8</v>
      </c>
      <c r="E71" s="66" t="s">
        <v>7</v>
      </c>
      <c r="F71" s="66" t="s">
        <v>27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obj_002be#0007</v>
      </c>
      <c r="N71" s="163" t="str">
        <f>IFERROR(_xll.qlRateHelperQuoteName(M71,Trigger),"--")</f>
        <v>USDAM3L25Y_Quote</v>
      </c>
      <c r="O71" s="156">
        <f>IFERROR(_xll.qlRateHelperQuoteValue($M71,Trigger),"--")</f>
        <v>2.1669999999999998E-2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42495</v>
      </c>
      <c r="T71" s="157">
        <f>IFERROR(_xll.qlRateHelperPillarDate(M71,Trigger),"--")</f>
        <v>51628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25</v>
      </c>
      <c r="B72" s="65" t="s">
        <v>90</v>
      </c>
      <c r="C72" s="66" t="s">
        <v>6</v>
      </c>
      <c r="D72" s="66" t="s">
        <v>8</v>
      </c>
      <c r="E72" s="66" t="s">
        <v>7</v>
      </c>
      <c r="F72" s="66" t="s">
        <v>27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_xll.qlSwapRateHelper2(,H72,,B72,JoinCalendar,D72,E72,F72,G72,I72,C72,Discounting,PillarDate,,Permanent,Trigger,ObjectOverwrite)</f>
        <v>obj_0029c#0007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25</v>
      </c>
      <c r="B73" s="65" t="s">
        <v>138</v>
      </c>
      <c r="C73" s="66" t="s">
        <v>6</v>
      </c>
      <c r="D73" s="66" t="s">
        <v>8</v>
      </c>
      <c r="E73" s="66" t="s">
        <v>7</v>
      </c>
      <c r="F73" s="66" t="s">
        <v>27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25</v>
      </c>
      <c r="B74" s="65" t="s">
        <v>139</v>
      </c>
      <c r="C74" s="66" t="s">
        <v>6</v>
      </c>
      <c r="D74" s="66" t="s">
        <v>8</v>
      </c>
      <c r="E74" s="66" t="s">
        <v>7</v>
      </c>
      <c r="F74" s="66" t="s">
        <v>27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25</v>
      </c>
      <c r="B75" s="65" t="s">
        <v>140</v>
      </c>
      <c r="C75" s="66" t="s">
        <v>6</v>
      </c>
      <c r="D75" s="66" t="s">
        <v>8</v>
      </c>
      <c r="E75" s="66" t="s">
        <v>7</v>
      </c>
      <c r="F75" s="66" t="s">
        <v>27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25</v>
      </c>
      <c r="B76" s="65" t="s">
        <v>141</v>
      </c>
      <c r="C76" s="66" t="s">
        <v>6</v>
      </c>
      <c r="D76" s="66" t="s">
        <v>8</v>
      </c>
      <c r="E76" s="66" t="s">
        <v>7</v>
      </c>
      <c r="F76" s="66" t="s">
        <v>27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obj_00297#0007</v>
      </c>
      <c r="N76" s="163" t="str">
        <f>IFERROR(_xll.qlRateHelperQuoteName(M76,Trigger),"--")</f>
        <v>USDAM3L30Y_Quote</v>
      </c>
      <c r="O76" s="156">
        <f>IFERROR(_xll.qlRateHelperQuoteValue($M76,Trigger),"--")</f>
        <v>2.206E-2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42495</v>
      </c>
      <c r="T76" s="157">
        <f>IFERROR(_xll.qlRateHelperPillarDate(M76,Trigger),"--")</f>
        <v>53455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25</v>
      </c>
      <c r="B77" s="65" t="s">
        <v>91</v>
      </c>
      <c r="C77" s="66" t="s">
        <v>6</v>
      </c>
      <c r="D77" s="66" t="s">
        <v>8</v>
      </c>
      <c r="E77" s="66" t="s">
        <v>7</v>
      </c>
      <c r="F77" s="66" t="s">
        <v>27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_xll.qlSwapRateHelper2(,H77,,B77,JoinCalendar,D77,E77,F77,G77,I77,C77,Discounting,PillarDate,,Permanent,Trigger,ObjectOverwrite)</f>
        <v>obj_002be#0007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25</v>
      </c>
      <c r="B78" s="65" t="s">
        <v>142</v>
      </c>
      <c r="C78" s="66" t="s">
        <v>6</v>
      </c>
      <c r="D78" s="66" t="s">
        <v>8</v>
      </c>
      <c r="E78" s="66" t="s">
        <v>7</v>
      </c>
      <c r="F78" s="66" t="s">
        <v>27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obj_00278#0007</v>
      </c>
      <c r="N78" s="163" t="str">
        <f>IFERROR(_xll.qlRateHelperQuoteName(M78,Trigger),"--")</f>
        <v>USDAM3L40Y_Quote</v>
      </c>
      <c r="O78" s="156">
        <f>IFERROR(_xll.qlRateHelperQuoteValue($M78,Trigger),"--")</f>
        <v>2.2259999999999999E-2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42495</v>
      </c>
      <c r="T78" s="157">
        <f>IFERROR(_xll.qlRateHelperPillarDate(M78,Trigger),"--")</f>
        <v>57105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25</v>
      </c>
      <c r="B79" s="65" t="s">
        <v>92</v>
      </c>
      <c r="C79" s="66" t="s">
        <v>6</v>
      </c>
      <c r="D79" s="66" t="s">
        <v>8</v>
      </c>
      <c r="E79" s="66" t="s">
        <v>7</v>
      </c>
      <c r="F79" s="66" t="s">
        <v>27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25</v>
      </c>
      <c r="B80" s="65" t="s">
        <v>143</v>
      </c>
      <c r="C80" s="66" t="s">
        <v>6</v>
      </c>
      <c r="D80" s="66" t="s">
        <v>8</v>
      </c>
      <c r="E80" s="66" t="s">
        <v>7</v>
      </c>
      <c r="F80" s="66" t="s">
        <v>27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obj_0029e#0007</v>
      </c>
      <c r="N80" s="163" t="str">
        <f>IFERROR(_xll.qlRateHelperQuoteName(M80,Trigger),"--")</f>
        <v>USDAM3L50Y_Quote</v>
      </c>
      <c r="O80" s="156">
        <f>IFERROR(_xll.qlRateHelperQuoteValue($M80,Trigger),"--")</f>
        <v>2.2109999999999998E-2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42495</v>
      </c>
      <c r="T80" s="157">
        <f>IFERROR(_xll.qlRateHelperPillarDate(M80,Trigger),"--")</f>
        <v>60757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25</v>
      </c>
      <c r="B81" s="65" t="s">
        <v>144</v>
      </c>
      <c r="C81" s="66" t="s">
        <v>6</v>
      </c>
      <c r="D81" s="66" t="s">
        <v>8</v>
      </c>
      <c r="E81" s="66" t="s">
        <v>7</v>
      </c>
      <c r="F81" s="66" t="s">
        <v>27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obj_00298#0010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42495</v>
      </c>
      <c r="T81" s="157">
        <f>IFERROR(_xll.qlRateHelperPillarDate(M81,Trigger),"--")</f>
        <v>64410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25</v>
      </c>
      <c r="B82" s="65" t="s">
        <v>93</v>
      </c>
      <c r="C82" s="66" t="s">
        <v>6</v>
      </c>
      <c r="D82" s="66" t="s">
        <v>8</v>
      </c>
      <c r="E82" s="66" t="s">
        <v>7</v>
      </c>
      <c r="F82" s="66" t="s">
        <v>27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_xll.qlSwapRateHelper2(,H82,,B82,JoinCalendar,D82,E82,F82,G82,I82,C82,Discounting,PillarDate,,Permanent,Trigger,ObjectOverwrite)</f>
        <v>obj_00297#0007</v>
      </c>
      <c r="L82" s="149" t="str">
        <f>A90</f>
        <v>Sw</v>
      </c>
      <c r="M82" s="151" t="str">
        <f>IF(ISBLANK(J90),"--",J90)</f>
        <v>qlSwapRateHelper2(,H90,,B90&amp;"M",JoinCalendar,D90,E90,F90,G90,I90,C90,Discounting,PillarDate,,Permanent,Trigger,ObjectOverwrite)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25</v>
      </c>
      <c r="B83" s="65" t="s">
        <v>94</v>
      </c>
      <c r="C83" s="66" t="s">
        <v>6</v>
      </c>
      <c r="D83" s="66" t="s">
        <v>8</v>
      </c>
      <c r="E83" s="66" t="s">
        <v>7</v>
      </c>
      <c r="F83" s="66" t="s">
        <v>27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25</v>
      </c>
      <c r="B84" s="65" t="s">
        <v>95</v>
      </c>
      <c r="C84" s="66" t="s">
        <v>6</v>
      </c>
      <c r="D84" s="66" t="s">
        <v>8</v>
      </c>
      <c r="E84" s="66" t="s">
        <v>7</v>
      </c>
      <c r="F84" s="66" t="s">
        <v>27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_xll.qlSwapRateHelper2(,H84,,B84,JoinCalendar,D84,E84,F84,G84,I84,C84,Discounting,PillarDate,,Permanent,Trigger,ObjectOverwrite)</f>
        <v>obj_00278#0007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25</v>
      </c>
      <c r="B85" s="65" t="s">
        <v>96</v>
      </c>
      <c r="C85" s="66" t="s">
        <v>6</v>
      </c>
      <c r="D85" s="66" t="s">
        <v>8</v>
      </c>
      <c r="E85" s="66" t="s">
        <v>7</v>
      </c>
      <c r="F85" s="66" t="s">
        <v>27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25</v>
      </c>
      <c r="B86" s="65" t="s">
        <v>97</v>
      </c>
      <c r="C86" s="66" t="s">
        <v>6</v>
      </c>
      <c r="D86" s="66" t="s">
        <v>8</v>
      </c>
      <c r="E86" s="66" t="s">
        <v>7</v>
      </c>
      <c r="F86" s="66" t="s">
        <v>27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_xll.qlSwapRateHelper2(,H86,,B86,JoinCalendar,D86,E86,F86,G86,I86,C86,Discounting,PillarDate,,Permanent,Trigger,ObjectOverwrite)</f>
        <v>obj_0029e#0007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25</v>
      </c>
      <c r="B87" s="9" t="s">
        <v>145</v>
      </c>
      <c r="C87" s="7" t="s">
        <v>6</v>
      </c>
      <c r="D87" s="7" t="s">
        <v>8</v>
      </c>
      <c r="E87" s="7" t="s">
        <v>7</v>
      </c>
      <c r="F87" s="7" t="s">
        <v>27</v>
      </c>
      <c r="G87" s="7" t="str">
        <f t="shared" si="17"/>
        <v>UsdLibor3M</v>
      </c>
      <c r="H87" s="1" t="str">
        <f>Currency&amp;$G$48&amp;$H$48&amp;$B87&amp;"_Quote"</f>
        <v>USDAM3L60Y_Quote</v>
      </c>
      <c r="I87" s="142">
        <v>0</v>
      </c>
      <c r="J87" s="3" t="str">
        <f>_xll.qlSwapRateHelper2(,H87,,B87,JoinCalendar,D87,E87,F87,G87,I87,C87,Discounting,PillarDate,,Permanent,Trigger,ObjectOverwrite)</f>
        <v>obj_00298#0010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29</v>
      </c>
      <c r="C89" s="71" t="s">
        <v>149</v>
      </c>
      <c r="D89" s="71" t="s">
        <v>5</v>
      </c>
      <c r="E89" s="71" t="s">
        <v>34</v>
      </c>
      <c r="F89" s="71" t="s">
        <v>150</v>
      </c>
      <c r="G89" s="71" t="s">
        <v>4</v>
      </c>
      <c r="H89" s="71" t="s">
        <v>1</v>
      </c>
      <c r="I89" s="71" t="s">
        <v>146</v>
      </c>
      <c r="J89" s="71" t="s">
        <v>24</v>
      </c>
    </row>
    <row r="90" spans="1:29" x14ac:dyDescent="0.2">
      <c r="A90" s="58" t="s">
        <v>25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27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160</v>
      </c>
      <c r="K90" s="51" t="s">
        <v>45</v>
      </c>
    </row>
    <row r="91" spans="1:29" x14ac:dyDescent="0.2">
      <c r="A91" s="64" t="s">
        <v>25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27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25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27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25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27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25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27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25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27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25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27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66">_xll.qlPiecewiseYieldCurveData(YieldCurve_6M,Trigger)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obj_002b7</v>
      </c>
      <c r="X3" s="4" t="str">
        <f>IFERROR(_xll.qlRateHelperQuoteName(W3,Trigger),"")</f>
        <v>USD1MD_SYNTH6M_Quote</v>
      </c>
      <c r="Y3" s="76">
        <f>IFERROR(_xll.qlRateHelperRate(W3,Trigger),"")</f>
        <v>8.2369999999999995E-3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42527</v>
      </c>
      <c r="AC3" s="84">
        <v>0.99926835791429869</v>
      </c>
      <c r="AE3" s="119" t="s">
        <v>117</v>
      </c>
      <c r="AF3" s="120">
        <v>0</v>
      </c>
    </row>
    <row r="4" spans="1:32" ht="11.25" customHeight="1" x14ac:dyDescent="0.2">
      <c r="A4" s="58" t="s">
        <v>26</v>
      </c>
      <c r="B4" s="59" t="s">
        <v>122</v>
      </c>
      <c r="C4" s="61" t="s">
        <v>48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obj_00293</v>
      </c>
      <c r="X4" s="4" t="str">
        <f>IFERROR(_xll.qlRateHelperQuoteName(W4,Trigger),"")</f>
        <v>USD2MD_SYNTH6M_Quote</v>
      </c>
      <c r="Y4" s="76">
        <f>IFERROR(_xll.qlRateHelperRate(W4,Trigger),"")</f>
        <v>8.3599999999999994E-3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42556</v>
      </c>
      <c r="AC4" s="84">
        <v>0.99858544823560491</v>
      </c>
      <c r="AE4" s="119" t="s">
        <v>118</v>
      </c>
      <c r="AF4" s="120">
        <v>0</v>
      </c>
    </row>
    <row r="5" spans="1:32" ht="11.25" customHeight="1" x14ac:dyDescent="0.2">
      <c r="A5" s="177" t="s">
        <v>26</v>
      </c>
      <c r="B5" s="178" t="s">
        <v>49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obj_0024d#0006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obj_00256</v>
      </c>
      <c r="X5" s="4" t="str">
        <f>IFERROR(_xll.qlRateHelperQuoteName(W5,Trigger),"")</f>
        <v>USD3MD_SYNTH6M_Quote</v>
      </c>
      <c r="Y5" s="76">
        <f>IFERROR(_xll.qlRateHelperRate(W5,Trigger),"")</f>
        <v>8.4939999999999998E-3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4">
        <v>0.99783401279546957</v>
      </c>
      <c r="AD5" s="87"/>
      <c r="AE5" s="119" t="s">
        <v>119</v>
      </c>
      <c r="AF5" s="120">
        <v>0</v>
      </c>
    </row>
    <row r="6" spans="1:32" ht="11.25" customHeight="1" x14ac:dyDescent="0.2">
      <c r="A6" s="184" t="s">
        <v>26</v>
      </c>
      <c r="B6" s="185" t="s">
        <v>50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obj_00247#0006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obj_00242</v>
      </c>
      <c r="X6" s="4" t="str">
        <f>IFERROR(_xll.qlRateHelperQuoteName(W6,Trigger),"")</f>
        <v>USD4MD_SYNTH6M_Quote</v>
      </c>
      <c r="Y6" s="76">
        <f>IFERROR(_xll.qlRateHelperRate(W6,Trigger),"")</f>
        <v>8.6709999999999999E-3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42495</v>
      </c>
      <c r="AB6" s="5">
        <f>IFERROR(_xll.qlRateHelperPillarDate(W6,Trigger),"")</f>
        <v>42619</v>
      </c>
      <c r="AC6" s="84">
        <v>0.99702221590380935</v>
      </c>
      <c r="AE6" s="119" t="s">
        <v>120</v>
      </c>
      <c r="AF6" s="121" t="s">
        <v>121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obj_002b7#0006</v>
      </c>
      <c r="K7" s="53"/>
      <c r="L7" s="11" t="str">
        <f t="shared" si="1"/>
        <v>Dp</v>
      </c>
      <c r="M7" s="106" t="str">
        <f t="shared" si="2"/>
        <v>obj_002b7#0006</v>
      </c>
      <c r="N7" s="160" t="str">
        <f>IFERROR(_xll.qlRateHelperQuoteName(M7,Trigger),"--")</f>
        <v>USD1MD_SYNTH6M_Quote</v>
      </c>
      <c r="O7" s="110">
        <f>IFERROR(_xll.qlRateHelperQuoteValue($M7,Trigger),"--")</f>
        <v>8.2369999999999995E-3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42495</v>
      </c>
      <c r="T7" s="111">
        <f>IFERROR(_xll.qlRateHelperPillarDate(M7,Trigger),"--")</f>
        <v>42527</v>
      </c>
      <c r="V7" s="4" t="str">
        <f t="shared" si="3"/>
        <v>Dp</v>
      </c>
      <c r="W7" s="4" t="str">
        <v>obj_00270</v>
      </c>
      <c r="X7" s="4" t="str">
        <f>IFERROR(_xll.qlRateHelperQuoteName(W7,Trigger),"")</f>
        <v>USD5MD_SYNTH6M_Quote</v>
      </c>
      <c r="Y7" s="76">
        <f>IFERROR(_xll.qlRateHelperRate(W7,Trigger),"")</f>
        <v>8.8430000000000002E-3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42495</v>
      </c>
      <c r="AB7" s="5">
        <f>IFERROR(_xll.qlRateHelperPillarDate(W7,Trigger),"")</f>
        <v>42648</v>
      </c>
      <c r="AC7" s="84">
        <v>0.99625579674548648</v>
      </c>
    </row>
    <row r="8" spans="1:32" ht="11.25" customHeight="1" x14ac:dyDescent="0.25">
      <c r="A8" s="64" t="s">
        <v>26</v>
      </c>
      <c r="B8" s="65" t="s">
        <v>51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obj_00293#0006</v>
      </c>
      <c r="K8" s="53"/>
      <c r="L8" s="11" t="str">
        <f t="shared" si="1"/>
        <v>Dp</v>
      </c>
      <c r="M8" s="106" t="str">
        <f t="shared" si="2"/>
        <v>obj_00293#0006</v>
      </c>
      <c r="N8" s="160" t="str">
        <f>IFERROR(_xll.qlRateHelperQuoteName(M8,Trigger),"--")</f>
        <v>USD2MD_SYNTH6M_Quote</v>
      </c>
      <c r="O8" s="110">
        <f>IFERROR(_xll.qlRateHelperQuoteValue($M8,Trigger),"--")</f>
        <v>8.3599999999999994E-3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42495</v>
      </c>
      <c r="T8" s="111">
        <f>IFERROR(_xll.qlRateHelperPillarDate(M8,Trigger),"--")</f>
        <v>42556</v>
      </c>
      <c r="V8" s="4" t="str">
        <f t="shared" si="3"/>
        <v>Dp</v>
      </c>
      <c r="W8" s="4" t="str">
        <v>obj_00251</v>
      </c>
      <c r="X8" s="4" t="str">
        <f>IFERROR(_xll.qlRateHelperQuoteName(W8,Trigger),"")</f>
        <v>USD6MD_SYNTH6M_Quote</v>
      </c>
      <c r="Y8" s="76">
        <f>IFERROR(_xll.qlRateHelperRate(W8,Trigger),"")</f>
        <v>9.0460000000000002E-3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42495</v>
      </c>
      <c r="AB8" s="5">
        <f>IFERROR(_xll.qlRateHelperPillarDate(W8,Trigger),"")</f>
        <v>42681</v>
      </c>
      <c r="AC8" s="84">
        <v>0.99534797580893064</v>
      </c>
    </row>
    <row r="9" spans="1:32" ht="11.25" customHeight="1" x14ac:dyDescent="0.25">
      <c r="A9" s="64" t="s">
        <v>26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obj_00256#0006</v>
      </c>
      <c r="K9" s="53"/>
      <c r="L9" s="11" t="str">
        <f t="shared" si="1"/>
        <v>Dp</v>
      </c>
      <c r="M9" s="106" t="str">
        <f t="shared" si="2"/>
        <v>obj_00256#0006</v>
      </c>
      <c r="N9" s="160" t="str">
        <f>IFERROR(_xll.qlRateHelperQuoteName(M9,Trigger),"--")</f>
        <v>USD3MD_SYNTH6M_Quote</v>
      </c>
      <c r="O9" s="110">
        <f>IFERROR(_xll.qlRateHelperQuoteValue($M9,Trigger),"--")</f>
        <v>8.4939999999999998E-3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42495</v>
      </c>
      <c r="T9" s="111">
        <f>IFERROR(_xll.qlRateHelperPillarDate(M9,Trigger),"--")</f>
        <v>42587</v>
      </c>
      <c r="V9" s="4" t="str">
        <f t="shared" si="3"/>
        <v>FRA</v>
      </c>
      <c r="W9" s="4" t="str">
        <v>obj_00254</v>
      </c>
      <c r="X9" s="4" t="str">
        <f>IFERROR(_xll.qlRateHelperQuoteName(W9,Trigger),"")</f>
        <v>USD1x7F_Quote</v>
      </c>
      <c r="Y9" s="76">
        <f>IFERROR(_xll.qlRateHelperRate(W9,Trigger),"")</f>
        <v>9.3900000000000008E-3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42527</v>
      </c>
      <c r="AB9" s="5">
        <f>IFERROR(_xll.qlRateHelperPillarDate(W9,Trigger),"")</f>
        <v>42709</v>
      </c>
      <c r="AC9" s="84">
        <v>0.99455060023655872</v>
      </c>
    </row>
    <row r="10" spans="1:32" ht="11.25" customHeight="1" x14ac:dyDescent="0.2">
      <c r="A10" s="177" t="s">
        <v>26</v>
      </c>
      <c r="B10" s="178" t="s">
        <v>52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obj_0023b#0006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obj_00242#0006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obj_00242#0006</v>
      </c>
      <c r="N10" s="160" t="str">
        <f>IFERROR(_xll.qlRateHelperQuoteName(M10,Trigger),"--")</f>
        <v>USD4MD_SYNTH6M_Quote</v>
      </c>
      <c r="O10" s="110">
        <f>IFERROR(_xll.qlRateHelperQuoteValue($M10,Trigger),"--")</f>
        <v>8.6709999999999999E-3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42495</v>
      </c>
      <c r="T10" s="111">
        <f>IFERROR(_xll.qlRateHelperPillarDate(M10,Trigger),"--")</f>
        <v>42619</v>
      </c>
      <c r="V10" s="4" t="str">
        <f t="shared" si="3"/>
        <v>FRA</v>
      </c>
      <c r="W10" s="4" t="str">
        <v>obj_0026b</v>
      </c>
      <c r="X10" s="4" t="str">
        <f>IFERROR(_xll.qlRateHelperQuoteName(W10,Trigger),"")</f>
        <v>USD2x8F_Quote</v>
      </c>
      <c r="Y10" s="76">
        <f>IFERROR(_xll.qlRateHelperRate(W10,Trigger),"")</f>
        <v>9.7700000000000009E-3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42556</v>
      </c>
      <c r="AB10" s="5">
        <f>IFERROR(_xll.qlRateHelperPillarDate(W10,Trigger),"")</f>
        <v>42740</v>
      </c>
      <c r="AC10" s="84">
        <v>0.99362373292393225</v>
      </c>
    </row>
    <row r="11" spans="1:32" ht="11.25" customHeight="1" x14ac:dyDescent="0.2">
      <c r="A11" s="184" t="s">
        <v>26</v>
      </c>
      <c r="B11" s="185" t="s">
        <v>53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obj_00269#0006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obj_00270#0006</v>
      </c>
      <c r="K11" s="53"/>
      <c r="L11" s="11" t="str">
        <f t="shared" si="6"/>
        <v>Dp</v>
      </c>
      <c r="M11" s="106" t="str">
        <f t="shared" si="7"/>
        <v>obj_00270#0006</v>
      </c>
      <c r="N11" s="160" t="str">
        <f>IFERROR(_xll.qlRateHelperQuoteName(M11,Trigger),"--")</f>
        <v>USD5MD_SYNTH6M_Quote</v>
      </c>
      <c r="O11" s="110">
        <f>IFERROR(_xll.qlRateHelperQuoteValue($M11,Trigger),"--")</f>
        <v>8.8430000000000002E-3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42495</v>
      </c>
      <c r="T11" s="111">
        <f>IFERROR(_xll.qlRateHelperPillarDate(M11,Trigger),"--")</f>
        <v>42648</v>
      </c>
      <c r="V11" s="4" t="str">
        <f t="shared" si="3"/>
        <v>FRA</v>
      </c>
      <c r="W11" s="4" t="str">
        <v>obj_00248</v>
      </c>
      <c r="X11" s="4" t="str">
        <f>IFERROR(_xll.qlRateHelperQuoteName(W11,Trigger),"")</f>
        <v>USD3x9F_Quote</v>
      </c>
      <c r="Y11" s="76">
        <f>IFERROR(_xll.qlRateHelperRate(W11,Trigger),"")</f>
        <v>1.0110000000000001E-2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42587</v>
      </c>
      <c r="AB11" s="5">
        <f>IFERROR(_xll.qlRateHelperPillarDate(W11,Trigger),"")</f>
        <v>42772</v>
      </c>
      <c r="AC11" s="84">
        <v>0.99267664401454647</v>
      </c>
    </row>
    <row r="12" spans="1:32" ht="11.25" customHeight="1" x14ac:dyDescent="0.2">
      <c r="A12" s="1" t="s">
        <v>26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obj_00251#0006</v>
      </c>
      <c r="K12" s="53" t="s">
        <v>45</v>
      </c>
      <c r="L12" s="12" t="str">
        <f t="shared" si="6"/>
        <v>Dp</v>
      </c>
      <c r="M12" s="107" t="str">
        <f t="shared" si="7"/>
        <v>obj_00251#0006</v>
      </c>
      <c r="N12" s="161" t="str">
        <f>IFERROR(_xll.qlRateHelperQuoteName(M12,Trigger),"--")</f>
        <v>USD6MD_SYNTH6M_Quote</v>
      </c>
      <c r="O12" s="113">
        <f>IFERROR(_xll.qlRateHelperQuoteValue($M12,Trigger),"--")</f>
        <v>9.0460000000000002E-3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42495</v>
      </c>
      <c r="T12" s="114">
        <f>IFERROR(_xll.qlRateHelperPillarDate(M12,Trigger),"--")</f>
        <v>42681</v>
      </c>
      <c r="V12" s="4" t="str">
        <f t="shared" si="3"/>
        <v>FRA</v>
      </c>
      <c r="W12" s="4" t="str">
        <v>obj_0024c</v>
      </c>
      <c r="X12" s="4" t="str">
        <f>IFERROR(_xll.qlRateHelperQuoteName(W12,Trigger),"")</f>
        <v>USD4x10F_Quote</v>
      </c>
      <c r="Y12" s="76">
        <f>IFERROR(_xll.qlRateHelperRate(W12,Trigger),"")</f>
        <v>1.04E-2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42618</v>
      </c>
      <c r="AB12" s="5">
        <f>IFERROR(_xll.qlRateHelperPillarDate(W12,Trigger),"")</f>
        <v>42800</v>
      </c>
      <c r="AC12" s="84">
        <v>0.99183601558233148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obj_00254#0006</v>
      </c>
      <c r="N13" s="159" t="str">
        <f>IFERROR(_xll.qlRateHelperQuoteName(M13,Trigger),"--")</f>
        <v>USD1x7F_Quote</v>
      </c>
      <c r="O13" s="147">
        <f>IFERROR(_xll.qlRateHelperQuoteValue($M13,Trigger),"--")</f>
        <v>9.3900000000000008E-3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42527</v>
      </c>
      <c r="T13" s="148">
        <f>IFERROR(_xll.qlRateHelperPillarDate(M13,Trigger),"--")</f>
        <v>42709</v>
      </c>
      <c r="V13" s="4" t="str">
        <f t="shared" si="3"/>
        <v>FRA</v>
      </c>
      <c r="W13" s="4" t="str">
        <v>obj_0025e</v>
      </c>
      <c r="X13" s="4" t="str">
        <f>IFERROR(_xll.qlRateHelperQuoteName(W13,Trigger),"")</f>
        <v>USD5x11F_Quote</v>
      </c>
      <c r="Y13" s="76">
        <f>IFERROR(_xll.qlRateHelperRate(W13,Trigger),"")</f>
        <v>1.0630000000000002E-2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42648</v>
      </c>
      <c r="AB13" s="5">
        <f>IFERROR(_xll.qlRateHelperPillarDate(W13,Trigger),"")</f>
        <v>42830</v>
      </c>
      <c r="AC13" s="84">
        <v>0.99093048128735539</v>
      </c>
    </row>
    <row r="14" spans="1:32" ht="11.25" customHeight="1" x14ac:dyDescent="0.2">
      <c r="A14" s="71" t="s">
        <v>9</v>
      </c>
      <c r="B14" s="71" t="s">
        <v>124</v>
      </c>
      <c r="C14" s="71" t="s">
        <v>125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24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obj_0026b#0006</v>
      </c>
      <c r="N14" s="160" t="str">
        <f>IFERROR(_xll.qlRateHelperQuoteName(M14,Trigger),"--")</f>
        <v>USD2x8F_Quote</v>
      </c>
      <c r="O14" s="110">
        <f>IFERROR(_xll.qlRateHelperQuoteValue($M14,Trigger),"--")</f>
        <v>9.7700000000000009E-3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42556</v>
      </c>
      <c r="T14" s="111">
        <f>IFERROR(_xll.qlRateHelperPillarDate(M14,Trigger),"--")</f>
        <v>42740</v>
      </c>
      <c r="V14" s="4" t="str">
        <f t="shared" si="3"/>
        <v>FRA</v>
      </c>
      <c r="W14" s="4" t="str">
        <v>obj_0026c</v>
      </c>
      <c r="X14" s="4" t="str">
        <f>IFERROR(_xll.qlRateHelperQuoteName(W14,Trigger),"")</f>
        <v>USD6x12F_Quote</v>
      </c>
      <c r="Y14" s="76">
        <f>IFERROR(_xll.qlRateHelperRate(W14,Trigger),"")</f>
        <v>1.0860000000000002E-2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42681</v>
      </c>
      <c r="AB14" s="5">
        <f>IFERROR(_xll.qlRateHelperPillarDate(W14,Trigger),"")</f>
        <v>42860</v>
      </c>
      <c r="AC14" s="84">
        <v>0.99000756326062911</v>
      </c>
    </row>
    <row r="15" spans="1:32" ht="11.25" customHeight="1" x14ac:dyDescent="0.2">
      <c r="A15" s="58" t="s">
        <v>126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obj_00254#0006</v>
      </c>
      <c r="K15" s="53"/>
      <c r="L15" s="11" t="str">
        <f t="shared" si="8"/>
        <v>FRA</v>
      </c>
      <c r="M15" s="106" t="str">
        <f t="shared" si="9"/>
        <v>obj_00248#0006</v>
      </c>
      <c r="N15" s="160" t="str">
        <f>IFERROR(_xll.qlRateHelperQuoteName(M15,Trigger),"--")</f>
        <v>USD3x9F_Quote</v>
      </c>
      <c r="O15" s="110">
        <f>IFERROR(_xll.qlRateHelperQuoteValue($M15,Trigger),"--")</f>
        <v>1.0110000000000001E-2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42587</v>
      </c>
      <c r="T15" s="111">
        <f>IFERROR(_xll.qlRateHelperPillarDate(M15,Trigger),"--")</f>
        <v>42772</v>
      </c>
      <c r="V15" s="4" t="str">
        <f t="shared" si="3"/>
        <v>FRA</v>
      </c>
      <c r="W15" s="4" t="str">
        <v>obj_0024f</v>
      </c>
      <c r="X15" s="4" t="str">
        <f>IFERROR(_xll.qlRateHelperQuoteName(W15,Trigger),"")</f>
        <v>USD7x13F_Quote</v>
      </c>
      <c r="Y15" s="76">
        <f>IFERROR(_xll.qlRateHelperRate(W15,Trigger),"")</f>
        <v>1.1080000000000001E-2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42709</v>
      </c>
      <c r="AB15" s="5">
        <f>IFERROR(_xll.qlRateHelperPillarDate(W15,Trigger),"")</f>
        <v>42891</v>
      </c>
      <c r="AC15" s="84">
        <v>0.98901060240298877</v>
      </c>
    </row>
    <row r="16" spans="1:32" ht="11.25" customHeight="1" x14ac:dyDescent="0.2">
      <c r="A16" s="64" t="s">
        <v>126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obj_0026b#0006</v>
      </c>
      <c r="K16" s="53"/>
      <c r="L16" s="11" t="str">
        <f t="shared" si="8"/>
        <v>FRA</v>
      </c>
      <c r="M16" s="106" t="str">
        <f t="shared" si="9"/>
        <v>obj_0024c#0006</v>
      </c>
      <c r="N16" s="160" t="str">
        <f>IFERROR(_xll.qlRateHelperQuoteName(M16,Trigger),"--")</f>
        <v>USD4x10F_Quote</v>
      </c>
      <c r="O16" s="110">
        <f>IFERROR(_xll.qlRateHelperQuoteValue($M16,Trigger),"--")</f>
        <v>1.04E-2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42618</v>
      </c>
      <c r="T16" s="111">
        <f>IFERROR(_xll.qlRateHelperPillarDate(M16,Trigger),"--")</f>
        <v>42800</v>
      </c>
      <c r="V16" s="4" t="str">
        <f t="shared" si="3"/>
        <v>FRA</v>
      </c>
      <c r="W16" s="4" t="str">
        <v>obj_0024e</v>
      </c>
      <c r="X16" s="4" t="str">
        <f>IFERROR(_xll.qlRateHelperQuoteName(W16,Trigger),"")</f>
        <v>USD8x14F_Quote</v>
      </c>
      <c r="Y16" s="76">
        <f>IFERROR(_xll.qlRateHelperRate(W16,Trigger),"")</f>
        <v>1.1260000000000001E-2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42740</v>
      </c>
      <c r="AB16" s="5">
        <f>IFERROR(_xll.qlRateHelperPillarDate(W16,Trigger),"")</f>
        <v>42921</v>
      </c>
      <c r="AC16" s="84">
        <v>0.98803021939907698</v>
      </c>
    </row>
    <row r="17" spans="1:29" ht="11.25" customHeight="1" x14ac:dyDescent="0.2">
      <c r="A17" s="64" t="s">
        <v>126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obj_00248#0006</v>
      </c>
      <c r="K17" s="53"/>
      <c r="L17" s="11" t="str">
        <f t="shared" si="8"/>
        <v>FRA</v>
      </c>
      <c r="M17" s="106" t="str">
        <f t="shared" si="9"/>
        <v>obj_0025e#0006</v>
      </c>
      <c r="N17" s="160" t="str">
        <f>IFERROR(_xll.qlRateHelperQuoteName(M17,Trigger),"--")</f>
        <v>USD5x11F_Quote</v>
      </c>
      <c r="O17" s="110">
        <f>IFERROR(_xll.qlRateHelperQuoteValue($M17,Trigger),"--")</f>
        <v>1.0630000000000002E-2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42648</v>
      </c>
      <c r="T17" s="111">
        <f>IFERROR(_xll.qlRateHelperPillarDate(M17,Trigger),"--")</f>
        <v>42830</v>
      </c>
      <c r="V17" s="4" t="str">
        <f t="shared" si="3"/>
        <v>FRA</v>
      </c>
      <c r="W17" s="4" t="str">
        <v>obj_00266</v>
      </c>
      <c r="X17" s="4" t="str">
        <f>IFERROR(_xll.qlRateHelperQuoteName(W17,Trigger),"")</f>
        <v>USD9x15F_Quote</v>
      </c>
      <c r="Y17" s="76">
        <f>IFERROR(_xll.qlRateHelperRate(W17,Trigger),"")</f>
        <v>1.1420000000000001E-2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42772</v>
      </c>
      <c r="AB17" s="5">
        <f>IFERROR(_xll.qlRateHelperPillarDate(W17,Trigger),"")</f>
        <v>42954</v>
      </c>
      <c r="AC17" s="84">
        <v>0.98697837917451614</v>
      </c>
    </row>
    <row r="18" spans="1:29" ht="11.25" customHeight="1" x14ac:dyDescent="0.2">
      <c r="A18" s="64" t="s">
        <v>126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obj_0024c#0006</v>
      </c>
      <c r="K18" s="53"/>
      <c r="L18" s="11" t="str">
        <f t="shared" si="8"/>
        <v>FRA</v>
      </c>
      <c r="M18" s="106" t="str">
        <f t="shared" si="9"/>
        <v>obj_0026c#0006</v>
      </c>
      <c r="N18" s="160" t="str">
        <f>IFERROR(_xll.qlRateHelperQuoteName(M18,Trigger),"--")</f>
        <v>USD6x12F_Quote</v>
      </c>
      <c r="O18" s="110">
        <f>IFERROR(_xll.qlRateHelperQuoteValue($M18,Trigger),"--")</f>
        <v>1.0860000000000002E-2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42681</v>
      </c>
      <c r="T18" s="111">
        <f>IFERROR(_xll.qlRateHelperPillarDate(M18,Trigger),"--")</f>
        <v>42860</v>
      </c>
      <c r="V18" s="4" t="str">
        <f t="shared" si="3"/>
        <v>FRA</v>
      </c>
      <c r="W18" s="4" t="str">
        <v>obj_00267</v>
      </c>
      <c r="X18" s="4" t="str">
        <f>IFERROR(_xll.qlRateHelperQuoteName(W18,Trigger),"")</f>
        <v>USD10x16F_Quote</v>
      </c>
      <c r="Y18" s="76">
        <f>IFERROR(_xll.qlRateHelperRate(W18,Trigger),"")</f>
        <v>1.157E-2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42800</v>
      </c>
      <c r="AB18" s="5">
        <f>IFERROR(_xll.qlRateHelperPillarDate(W18,Trigger),"")</f>
        <v>42983</v>
      </c>
      <c r="AC18" s="84">
        <v>0.98603768390771318</v>
      </c>
    </row>
    <row r="19" spans="1:29" ht="11.25" customHeight="1" x14ac:dyDescent="0.2">
      <c r="A19" s="64" t="s">
        <v>126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obj_0025e#0006</v>
      </c>
      <c r="K19" s="53"/>
      <c r="L19" s="11" t="str">
        <f t="shared" si="8"/>
        <v>FRA</v>
      </c>
      <c r="M19" s="106" t="str">
        <f t="shared" si="9"/>
        <v>obj_0024f#0006</v>
      </c>
      <c r="N19" s="160" t="str">
        <f>IFERROR(_xll.qlRateHelperQuoteName(M19,Trigger),"--")</f>
        <v>USD7x13F_Quote</v>
      </c>
      <c r="O19" s="110">
        <f>IFERROR(_xll.qlRateHelperQuoteValue($M19,Trigger),"--")</f>
        <v>1.1080000000000001E-2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42709</v>
      </c>
      <c r="T19" s="111">
        <f>IFERROR(_xll.qlRateHelperPillarDate(M19,Trigger),"--")</f>
        <v>42891</v>
      </c>
      <c r="V19" s="4" t="str">
        <f t="shared" si="3"/>
        <v>FRA</v>
      </c>
      <c r="W19" s="4" t="str">
        <v>obj_00255</v>
      </c>
      <c r="X19" s="4" t="str">
        <f>IFERROR(_xll.qlRateHelperQuoteName(W19,Trigger),"")</f>
        <v>USD12x18F_Quote</v>
      </c>
      <c r="Y19" s="76">
        <f>IFERROR(_xll.qlRateHelperRate(W19,Trigger),"")</f>
        <v>1.1880000000000002E-2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42860</v>
      </c>
      <c r="AB19" s="5">
        <f>IFERROR(_xll.qlRateHelperPillarDate(W19,Trigger),"")</f>
        <v>43045</v>
      </c>
      <c r="AC19" s="84">
        <v>0.9840002417845346</v>
      </c>
    </row>
    <row r="20" spans="1:29" ht="11.25" customHeight="1" x14ac:dyDescent="0.2">
      <c r="A20" s="64" t="s">
        <v>126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obj_0026c#0006</v>
      </c>
      <c r="K20" s="53"/>
      <c r="L20" s="11" t="str">
        <f t="shared" si="8"/>
        <v>FRA</v>
      </c>
      <c r="M20" s="106" t="str">
        <f t="shared" si="9"/>
        <v>obj_0024e#0006</v>
      </c>
      <c r="N20" s="160" t="str">
        <f>IFERROR(_xll.qlRateHelperQuoteName(M20,Trigger),"--")</f>
        <v>USD8x14F_Quote</v>
      </c>
      <c r="O20" s="110">
        <f>IFERROR(_xll.qlRateHelperQuoteValue($M20,Trigger),"--")</f>
        <v>1.1260000000000001E-2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42740</v>
      </c>
      <c r="T20" s="111">
        <f>IFERROR(_xll.qlRateHelperPillarDate(M20,Trigger),"--")</f>
        <v>42921</v>
      </c>
      <c r="V20" s="4" t="str">
        <f t="shared" si="3"/>
        <v>FRA</v>
      </c>
      <c r="W20" s="4" t="str">
        <v>obj_00253</v>
      </c>
      <c r="X20" s="4" t="str">
        <f>IFERROR(_xll.qlRateHelperQuoteName(W20,Trigger),"")</f>
        <v>USD13x19F_Quote</v>
      </c>
      <c r="Y20" s="76">
        <f>IFERROR(_xll.qlRateHelperRate(W20,Trigger),"")</f>
        <v>1.206E-2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42891</v>
      </c>
      <c r="AB20" s="5">
        <f>IFERROR(_xll.qlRateHelperPillarDate(W20,Trigger),"")</f>
        <v>43074</v>
      </c>
      <c r="AC20" s="84">
        <v>0.98298441643884416</v>
      </c>
    </row>
    <row r="21" spans="1:29" ht="11.25" customHeight="1" x14ac:dyDescent="0.2">
      <c r="A21" s="64" t="s">
        <v>126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obj_0024f#0006</v>
      </c>
      <c r="K21" s="53"/>
      <c r="L21" s="11" t="str">
        <f t="shared" si="8"/>
        <v>FRA</v>
      </c>
      <c r="M21" s="106" t="str">
        <f t="shared" si="9"/>
        <v>obj_00266#0006</v>
      </c>
      <c r="N21" s="160" t="str">
        <f>IFERROR(_xll.qlRateHelperQuoteName(M21,Trigger),"--")</f>
        <v>USD9x15F_Quote</v>
      </c>
      <c r="O21" s="110">
        <f>IFERROR(_xll.qlRateHelperQuoteValue($M21,Trigger),"--")</f>
        <v>1.1420000000000001E-2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42772</v>
      </c>
      <c r="T21" s="111">
        <f>IFERROR(_xll.qlRateHelperPillarDate(M21,Trigger),"--")</f>
        <v>42954</v>
      </c>
      <c r="V21" s="4" t="str">
        <f t="shared" si="3"/>
        <v>BasSw</v>
      </c>
      <c r="W21" s="4" t="str">
        <v>obj_002b0</v>
      </c>
      <c r="X21" s="4" t="str">
        <f>IFERROR(_xll.qlRateHelperQuoteName(W21,Trigger),"")</f>
        <v>USDAM3L2Y_S6L3L_Quote</v>
      </c>
      <c r="Y21" s="76">
        <f>IFERROR(_xll.qlRateHelperRate(W21,Trigger),"")</f>
        <v>1.1260728702062071E-2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42495</v>
      </c>
      <c r="AB21" s="5">
        <f>IFERROR(_xll.qlRateHelperPillarDate(W21,Trigger),"")</f>
        <v>43228</v>
      </c>
      <c r="AC21" s="84">
        <v>0.97742601228303894</v>
      </c>
    </row>
    <row r="22" spans="1:29" ht="11.25" customHeight="1" x14ac:dyDescent="0.2">
      <c r="A22" s="64" t="s">
        <v>126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obj_0024e#0006</v>
      </c>
      <c r="K22" s="53"/>
      <c r="L22" s="11" t="str">
        <f t="shared" si="8"/>
        <v>FRA</v>
      </c>
      <c r="M22" s="106" t="str">
        <f t="shared" si="9"/>
        <v>obj_00267#0006</v>
      </c>
      <c r="N22" s="160" t="str">
        <f>IFERROR(_xll.qlRateHelperQuoteName(M22,Trigger),"--")</f>
        <v>USD10x16F_Quote</v>
      </c>
      <c r="O22" s="110">
        <f>IFERROR(_xll.qlRateHelperQuoteValue($M22,Trigger),"--")</f>
        <v>1.157E-2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42800</v>
      </c>
      <c r="T22" s="111">
        <f>IFERROR(_xll.qlRateHelperPillarDate(M22,Trigger),"--")</f>
        <v>42983</v>
      </c>
      <c r="V22" s="4" t="str">
        <f t="shared" si="3"/>
        <v>BasSw</v>
      </c>
      <c r="W22" s="4" t="str">
        <v>obj_00283</v>
      </c>
      <c r="X22" s="4" t="str">
        <f>IFERROR(_xll.qlRateHelperQuoteName(W22,Trigger),"")</f>
        <v>USDAM3L3Y_S6L3L_Quote</v>
      </c>
      <c r="Y22" s="76">
        <f>IFERROR(_xll.qlRateHelperRate(W22,Trigger),"")</f>
        <v>1.2225316201526537E-2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42495</v>
      </c>
      <c r="AB22" s="5">
        <f>IFERROR(_xll.qlRateHelperPillarDate(W22,Trigger),"")</f>
        <v>43592</v>
      </c>
      <c r="AC22" s="84">
        <v>0.96358184697485882</v>
      </c>
    </row>
    <row r="23" spans="1:29" ht="11.25" customHeight="1" x14ac:dyDescent="0.2">
      <c r="A23" s="64" t="s">
        <v>126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obj_00266#0006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obj_0029b</v>
      </c>
      <c r="X23" s="4" t="str">
        <f>IFERROR(_xll.qlRateHelperQuoteName(W23,Trigger),"")</f>
        <v>USDAM3L4Y_S6L3L_Quote</v>
      </c>
      <c r="Y23" s="76">
        <f>IFERROR(_xll.qlRateHelperRate(W23,Trigger),"")</f>
        <v>1.3195464347106729E-2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42495</v>
      </c>
      <c r="AB23" s="5">
        <f>IFERROR(_xll.qlRateHelperPillarDate(W23,Trigger),"")</f>
        <v>43956</v>
      </c>
      <c r="AC23" s="84">
        <v>0.94805388375804001</v>
      </c>
    </row>
    <row r="24" spans="1:29" ht="11.25" customHeight="1" x14ac:dyDescent="0.2">
      <c r="A24" s="64" t="s">
        <v>126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obj_00267#0006</v>
      </c>
      <c r="K24" s="53"/>
      <c r="L24" s="11" t="str">
        <f t="shared" si="8"/>
        <v>FRA</v>
      </c>
      <c r="M24" s="106" t="str">
        <f t="shared" si="9"/>
        <v>obj_00255#0006</v>
      </c>
      <c r="N24" s="160" t="str">
        <f>IFERROR(_xll.qlRateHelperQuoteName(M24,Trigger),"--")</f>
        <v>USD12x18F_Quote</v>
      </c>
      <c r="O24" s="110">
        <f>IFERROR(_xll.qlRateHelperQuoteValue($M24,Trigger),"--")</f>
        <v>1.1880000000000002E-2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42860</v>
      </c>
      <c r="T24" s="111">
        <f>IFERROR(_xll.qlRateHelperPillarDate(M24,Trigger),"--")</f>
        <v>43045</v>
      </c>
      <c r="V24" s="4" t="str">
        <f t="shared" si="3"/>
        <v>BasSw</v>
      </c>
      <c r="W24" s="4" t="str">
        <v>obj_00277</v>
      </c>
      <c r="X24" s="4" t="str">
        <f>IFERROR(_xll.qlRateHelperQuoteName(W24,Trigger),"")</f>
        <v>USDAM3L5Y_S6L3L_Quote</v>
      </c>
      <c r="Y24" s="76">
        <f>IFERROR(_xll.qlRateHelperRate(W24,Trigger),"")</f>
        <v>1.4155672969023097E-2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42495</v>
      </c>
      <c r="AB24" s="5">
        <f>IFERROR(_xll.qlRateHelperPillarDate(W24,Trigger),"")</f>
        <v>44321</v>
      </c>
      <c r="AC24" s="84">
        <v>0.93093736810266492</v>
      </c>
    </row>
    <row r="25" spans="1:29" ht="11.25" customHeight="1" x14ac:dyDescent="0.2">
      <c r="A25" s="64" t="s">
        <v>126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obj_00253#0006</v>
      </c>
      <c r="N25" s="160" t="str">
        <f>IFERROR(_xll.qlRateHelperQuoteName(M25,Trigger),"--")</f>
        <v>USD13x19F_Quote</v>
      </c>
      <c r="O25" s="110">
        <f>IFERROR(_xll.qlRateHelperQuoteValue($M25,Trigger),"--")</f>
        <v>1.206E-2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42891</v>
      </c>
      <c r="T25" s="111">
        <f>IFERROR(_xll.qlRateHelperPillarDate(M25,Trigger),"--")</f>
        <v>43074</v>
      </c>
      <c r="V25" s="4" t="str">
        <f t="shared" si="3"/>
        <v>BasSw</v>
      </c>
      <c r="W25" s="4" t="str">
        <v>obj_00284</v>
      </c>
      <c r="X25" s="4" t="str">
        <f>IFERROR(_xll.qlRateHelperQuoteName(W25,Trigger),"")</f>
        <v>USDAM3L6Y_S6L3L_Quote</v>
      </c>
      <c r="Y25" s="76">
        <f>IFERROR(_xll.qlRateHelperRate(W25,Trigger),"")</f>
        <v>1.513595976613962E-2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42495</v>
      </c>
      <c r="AB25" s="5">
        <f>IFERROR(_xll.qlRateHelperPillarDate(W25,Trigger),"")</f>
        <v>44686</v>
      </c>
      <c r="AC25" s="84">
        <v>0.91219891399635744</v>
      </c>
    </row>
    <row r="26" spans="1:29" ht="11.25" customHeight="1" x14ac:dyDescent="0.2">
      <c r="A26" s="64" t="s">
        <v>126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obj_00255#0006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obj_00290</v>
      </c>
      <c r="X26" s="4" t="str">
        <f>IFERROR(_xll.qlRateHelperQuoteName(W26,Trigger),"")</f>
        <v>USDAM3L7Y_S6L3L_Quote</v>
      </c>
      <c r="Y26" s="76">
        <f>IFERROR(_xll.qlRateHelperRate(W26,Trigger),"")</f>
        <v>1.6056249577553128E-2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42495</v>
      </c>
      <c r="AB26" s="5">
        <f>IFERROR(_xll.qlRateHelperPillarDate(W26,Trigger),"")</f>
        <v>45051</v>
      </c>
      <c r="AC26" s="84">
        <v>0.89239256552653945</v>
      </c>
    </row>
    <row r="27" spans="1:29" ht="11.25" customHeight="1" x14ac:dyDescent="0.2">
      <c r="A27" s="64" t="s">
        <v>126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obj_00253#0006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obj_002b6</v>
      </c>
      <c r="X27" s="4" t="str">
        <f>IFERROR(_xll.qlRateHelperQuoteName(W27,Trigger),"")</f>
        <v>USDAM3L8Y_S6L3L_Quote</v>
      </c>
      <c r="Y27" s="76">
        <f>IFERROR(_xll.qlRateHelperRate(W27,Trigger),"")</f>
        <v>1.6886564120835851E-2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42495</v>
      </c>
      <c r="AB27" s="5">
        <f>IFERROR(_xll.qlRateHelperPillarDate(W27,Trigger),"")</f>
        <v>45419</v>
      </c>
      <c r="AC27" s="84">
        <v>0.87185168946294522</v>
      </c>
    </row>
    <row r="28" spans="1:29" ht="11.25" customHeight="1" x14ac:dyDescent="0.2">
      <c r="A28" s="64" t="s">
        <v>126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obj_0027a</v>
      </c>
      <c r="X28" s="4" t="str">
        <f>IFERROR(_xll.qlRateHelperQuoteName(W28,Trigger),"")</f>
        <v>USDAM3L9Y_S6L3L_Quote</v>
      </c>
      <c r="Y28" s="76">
        <f>IFERROR(_xll.qlRateHelperRate(W28,Trigger),"")</f>
        <v>1.7656879714716231E-2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42495</v>
      </c>
      <c r="AB28" s="5">
        <f>IFERROR(_xll.qlRateHelperPillarDate(W28,Trigger),"")</f>
        <v>45783</v>
      </c>
      <c r="AC28" s="84">
        <v>0.85090619855728222</v>
      </c>
    </row>
    <row r="29" spans="1:29" ht="11.25" customHeight="1" x14ac:dyDescent="0.2">
      <c r="A29" s="64" t="s">
        <v>126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obj_002ad</v>
      </c>
      <c r="X29" s="4" t="str">
        <f>IFERROR(_xll.qlRateHelperQuoteName(W29,Trigger),"")</f>
        <v>USDAM3L10Y_S6L3L_Quote</v>
      </c>
      <c r="Y29" s="76">
        <f>IFERROR(_xll.qlRateHelperRate(W29,Trigger),"")</f>
        <v>1.8377276120850827E-2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42495</v>
      </c>
      <c r="AB29" s="5">
        <f>IFERROR(_xll.qlRateHelperPillarDate(W29,Trigger),"")</f>
        <v>46147</v>
      </c>
      <c r="AC29" s="84">
        <v>0.82951901453202792</v>
      </c>
    </row>
    <row r="30" spans="1:29" ht="11.25" customHeight="1" x14ac:dyDescent="0.2">
      <c r="A30" s="64" t="s">
        <v>126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obj_0028f</v>
      </c>
      <c r="X30" s="4" t="str">
        <f>IFERROR(_xll.qlRateHelperQuoteName(W30,Trigger),"")</f>
        <v>USDAM3L12Y_S6L3L_Quote</v>
      </c>
      <c r="Y30" s="76">
        <f>IFERROR(_xll.qlRateHelperRate(W30,Trigger),"")</f>
        <v>1.9678118791774175E-2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42495</v>
      </c>
      <c r="AB30" s="5">
        <f>IFERROR(_xll.qlRateHelperPillarDate(W30,Trigger),"")</f>
        <v>46878</v>
      </c>
      <c r="AC30" s="84">
        <v>0.78588832921257601</v>
      </c>
    </row>
    <row r="31" spans="1:29" ht="11.25" customHeight="1" x14ac:dyDescent="0.2">
      <c r="A31" s="64" t="s">
        <v>126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obj_0028d</v>
      </c>
      <c r="X31" s="4" t="str">
        <f>IFERROR(_xll.qlRateHelperQuoteName(W31,Trigger),"")</f>
        <v>USDAM3L15Y_S6L3L_Quote</v>
      </c>
      <c r="Y31" s="76">
        <f>IFERROR(_xll.qlRateHelperRate(W31,Trigger),"")</f>
        <v>2.1079105379679705E-2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42495</v>
      </c>
      <c r="AB31" s="5">
        <f>IFERROR(_xll.qlRateHelperPillarDate(W31,Trigger),"")</f>
        <v>47974</v>
      </c>
      <c r="AC31" s="84">
        <v>0.72335678226827493</v>
      </c>
    </row>
    <row r="32" spans="1:29" ht="11.25" customHeight="1" x14ac:dyDescent="0.2">
      <c r="A32" s="1" t="s">
        <v>126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obj_002b0#0007</v>
      </c>
      <c r="N32" s="160" t="str">
        <f>IFERROR(_xll.qlRateHelperQuoteName(M32,Trigger),"--")</f>
        <v>USDAM3L2Y_S6L3L_Quote</v>
      </c>
      <c r="O32" s="110">
        <f>IFERROR(_xll.qlRateHelperQuoteValue($M32,Trigger),"--")</f>
        <v>1.1260728702062071E-2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42495</v>
      </c>
      <c r="T32" s="111">
        <f>IFERROR(_xll.qlRateHelperPillarDate(M32,Trigger),"--")</f>
        <v>43228</v>
      </c>
      <c r="V32" s="4" t="str">
        <f t="shared" si="3"/>
        <v>BasSw</v>
      </c>
      <c r="W32" s="4" t="str">
        <v>obj_00286</v>
      </c>
      <c r="X32" s="4" t="str">
        <f>IFERROR(_xll.qlRateHelperQuoteName(W32,Trigger),"")</f>
        <v>USDAM3L20Y_S6L3L_Quote</v>
      </c>
      <c r="Y32" s="76">
        <f>IFERROR(_xll.qlRateHelperRate(W32,Trigger),"")</f>
        <v>2.2500090364018357E-2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42495</v>
      </c>
      <c r="AB32" s="5">
        <f>IFERROR(_xll.qlRateHelperPillarDate(W32,Trigger),"")</f>
        <v>49801</v>
      </c>
      <c r="AC32" s="84">
        <v>0.62943120180233603</v>
      </c>
    </row>
    <row r="33" spans="1:29" ht="11.25" customHeight="1" x14ac:dyDescent="0.2">
      <c r="B33" s="51"/>
      <c r="C33" s="51"/>
      <c r="D33" s="51"/>
      <c r="E33" s="51"/>
      <c r="F33" s="51" t="s">
        <v>148</v>
      </c>
      <c r="G33" s="51" t="s">
        <v>147</v>
      </c>
      <c r="H33" s="51" t="s">
        <v>153</v>
      </c>
      <c r="K33" s="53"/>
      <c r="L33" s="11" t="str">
        <f t="shared" si="16"/>
        <v>BasSw</v>
      </c>
      <c r="M33" s="106" t="str">
        <f t="shared" si="17"/>
        <v>obj_00283#0007</v>
      </c>
      <c r="N33" s="160" t="str">
        <f>IFERROR(_xll.qlRateHelperQuoteName(M33,Trigger),"--")</f>
        <v>USDAM3L3Y_S6L3L_Quote</v>
      </c>
      <c r="O33" s="110">
        <f>IFERROR(_xll.qlRateHelperQuoteValue($M33,Trigger),"--")</f>
        <v>1.2225316201526537E-2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42495</v>
      </c>
      <c r="T33" s="111">
        <f>IFERROR(_xll.qlRateHelperPillarDate(M33,Trigger),"--")</f>
        <v>43592</v>
      </c>
      <c r="V33" s="4" t="str">
        <f t="shared" si="3"/>
        <v>BasSw</v>
      </c>
      <c r="W33" s="4" t="str">
        <v>obj_0029a</v>
      </c>
      <c r="X33" s="4" t="str">
        <f>IFERROR(_xll.qlRateHelperQuoteName(W33,Trigger),"")</f>
        <v>USDAM3L25Y_S6L3L_Quote</v>
      </c>
      <c r="Y33" s="76">
        <f>IFERROR(_xll.qlRateHelperRate(W33,Trigger),"")</f>
        <v>2.3190517324657833E-2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42495</v>
      </c>
      <c r="AB33" s="5">
        <f>IFERROR(_xll.qlRateHelperPillarDate(W33,Trigger),"")</f>
        <v>51628</v>
      </c>
      <c r="AC33" s="84">
        <v>0.5502664311442611</v>
      </c>
    </row>
    <row r="34" spans="1:29" ht="11.25" customHeight="1" x14ac:dyDescent="0.2">
      <c r="A34" s="71" t="s">
        <v>9</v>
      </c>
      <c r="B34" s="71" t="s">
        <v>29</v>
      </c>
      <c r="C34" s="71" t="s">
        <v>149</v>
      </c>
      <c r="D34" s="71" t="s">
        <v>5</v>
      </c>
      <c r="E34" s="71" t="s">
        <v>34</v>
      </c>
      <c r="F34" s="71" t="s">
        <v>150</v>
      </c>
      <c r="G34" s="71" t="s">
        <v>4</v>
      </c>
      <c r="H34" s="71" t="s">
        <v>1</v>
      </c>
      <c r="I34" s="71" t="s">
        <v>146</v>
      </c>
      <c r="J34" s="71" t="s">
        <v>24</v>
      </c>
      <c r="K34" s="53"/>
      <c r="L34" s="11" t="str">
        <f t="shared" si="16"/>
        <v>BasSw</v>
      </c>
      <c r="M34" s="106" t="str">
        <f t="shared" si="17"/>
        <v>obj_0029b#0007</v>
      </c>
      <c r="N34" s="160" t="str">
        <f>IFERROR(_xll.qlRateHelperQuoteName(M34,Trigger),"--")</f>
        <v>USDAM3L4Y_S6L3L_Quote</v>
      </c>
      <c r="O34" s="110">
        <f>IFERROR(_xll.qlRateHelperQuoteValue($M34,Trigger),"--")</f>
        <v>1.3195464347106729E-2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42495</v>
      </c>
      <c r="T34" s="111">
        <f>IFERROR(_xll.qlRateHelperPillarDate(M34,Trigger),"--")</f>
        <v>43956</v>
      </c>
      <c r="V34" s="4" t="str">
        <f t="shared" si="3"/>
        <v>BasSw</v>
      </c>
      <c r="W34" s="4" t="str">
        <v>obj_0027f</v>
      </c>
      <c r="X34" s="4" t="str">
        <f>IFERROR(_xll.qlRateHelperQuoteName(W34,Trigger),"")</f>
        <v>USDAM3L30Y_S6L3L_Quote</v>
      </c>
      <c r="Y34" s="76">
        <f>IFERROR(_xll.qlRateHelperRate(W34,Trigger),"")</f>
        <v>2.3600861321911679E-2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42495</v>
      </c>
      <c r="AB34" s="5">
        <f>IFERROR(_xll.qlRateHelperPillarDate(W34,Trigger),"")</f>
        <v>53455</v>
      </c>
      <c r="AC34" s="84">
        <v>0.48190889396690029</v>
      </c>
    </row>
    <row r="35" spans="1:29" ht="11.25" customHeight="1" x14ac:dyDescent="0.2">
      <c r="A35" s="58" t="s">
        <v>157</v>
      </c>
      <c r="B35" s="59" t="s">
        <v>28</v>
      </c>
      <c r="C35" s="60" t="s">
        <v>6</v>
      </c>
      <c r="D35" s="60" t="s">
        <v>8</v>
      </c>
      <c r="E35" s="60" t="s">
        <v>7</v>
      </c>
      <c r="F35" s="60" t="s">
        <v>27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obj_00277#0007</v>
      </c>
      <c r="N35" s="160" t="str">
        <f>IFERROR(_xll.qlRateHelperQuoteName(M35,Trigger),"--")</f>
        <v>USDAM3L5Y_S6L3L_Quote</v>
      </c>
      <c r="O35" s="110">
        <f>IFERROR(_xll.qlRateHelperQuoteValue($M35,Trigger),"--")</f>
        <v>1.4155672969023097E-2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42495</v>
      </c>
      <c r="T35" s="111">
        <f>IFERROR(_xll.qlRateHelperPillarDate(M35,Trigger),"--")</f>
        <v>44321</v>
      </c>
      <c r="V35" s="4" t="str">
        <f t="shared" si="3"/>
        <v>BasSw</v>
      </c>
      <c r="W35" s="4" t="str">
        <v>obj_002bc</v>
      </c>
      <c r="X35" s="4" t="str">
        <f>IFERROR(_xll.qlRateHelperQuoteName(W35,Trigger),"")</f>
        <v>USDAM3L35Y_S6L3L_Quote</v>
      </c>
      <c r="Y35" s="76">
        <f>IFERROR(_xll.qlRateHelperRate(W35,Trigger),"")</f>
        <v>2.3774789675837595E-2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42495</v>
      </c>
      <c r="AB35" s="5">
        <f>IFERROR(_xll.qlRateHelperPillarDate(W35,Trigger),"")</f>
        <v>55278</v>
      </c>
      <c r="AC35" s="84">
        <v>0.42456863456669985</v>
      </c>
    </row>
    <row r="36" spans="1:29" ht="11.25" customHeight="1" x14ac:dyDescent="0.2">
      <c r="A36" s="64" t="s">
        <v>157</v>
      </c>
      <c r="B36" s="65" t="s">
        <v>70</v>
      </c>
      <c r="C36" s="66" t="s">
        <v>6</v>
      </c>
      <c r="D36" s="66" t="s">
        <v>8</v>
      </c>
      <c r="E36" s="66" t="s">
        <v>7</v>
      </c>
      <c r="F36" s="66" t="s">
        <v>27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_xll.qlSwapRateHelper2(,H36,,B36,JoinCalendar,D36,E36,F36,G36,I36,C36,Discounting,PillarDate,,Permanent,Trigger,ObjectOverwrite)</f>
        <v>obj_002b0#0007</v>
      </c>
      <c r="K36" s="53"/>
      <c r="L36" s="11" t="str">
        <f t="shared" si="16"/>
        <v>BasSw</v>
      </c>
      <c r="M36" s="106" t="str">
        <f t="shared" si="17"/>
        <v>obj_00284#0007</v>
      </c>
      <c r="N36" s="160" t="str">
        <f>IFERROR(_xll.qlRateHelperQuoteName(M36,Trigger),"--")</f>
        <v>USDAM3L6Y_S6L3L_Quote</v>
      </c>
      <c r="O36" s="110">
        <f>IFERROR(_xll.qlRateHelperQuoteValue($M36,Trigger),"--")</f>
        <v>1.513595976613962E-2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42495</v>
      </c>
      <c r="T36" s="111">
        <f>IFERROR(_xll.qlRateHelperPillarDate(M36,Trigger),"--")</f>
        <v>44686</v>
      </c>
      <c r="V36" s="4" t="str">
        <f t="shared" si="3"/>
        <v>BasSw</v>
      </c>
      <c r="W36" s="4" t="str">
        <v>obj_0026e</v>
      </c>
      <c r="X36" s="4" t="str">
        <f>IFERROR(_xll.qlRateHelperQuoteName(W36,Trigger),"")</f>
        <v>USDAM3L40Y_S6L3L_Quote</v>
      </c>
      <c r="Y36" s="76">
        <f>IFERROR(_xll.qlRateHelperRate(W36,Trigger),"")</f>
        <v>2.380094993748235E-2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42495</v>
      </c>
      <c r="AB36" s="5">
        <f>IFERROR(_xll.qlRateHelperPillarDate(W36,Trigger),"")</f>
        <v>57105</v>
      </c>
      <c r="AC36" s="84">
        <v>0.37623638029645778</v>
      </c>
    </row>
    <row r="37" spans="1:29" ht="11.25" customHeight="1" x14ac:dyDescent="0.2">
      <c r="A37" s="64" t="s">
        <v>157</v>
      </c>
      <c r="B37" s="65" t="s">
        <v>74</v>
      </c>
      <c r="C37" s="66" t="s">
        <v>6</v>
      </c>
      <c r="D37" s="66" t="s">
        <v>8</v>
      </c>
      <c r="E37" s="66" t="s">
        <v>7</v>
      </c>
      <c r="F37" s="66" t="s">
        <v>27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_xll.qlSwapRateHelper2(,H37,,B37,JoinCalendar,D37,E37,F37,G37,I37,C37,Discounting,PillarDate,,Permanent,Trigger,ObjectOverwrite)</f>
        <v>obj_00283#0007</v>
      </c>
      <c r="K37" s="53"/>
      <c r="L37" s="11" t="str">
        <f t="shared" si="16"/>
        <v>BasSw</v>
      </c>
      <c r="M37" s="106" t="str">
        <f t="shared" si="17"/>
        <v>obj_00290#0007</v>
      </c>
      <c r="N37" s="160" t="str">
        <f>IFERROR(_xll.qlRateHelperQuoteName(M37,Trigger),"--")</f>
        <v>USDAM3L7Y_S6L3L_Quote</v>
      </c>
      <c r="O37" s="110">
        <f>IFERROR(_xll.qlRateHelperQuoteValue($M37,Trigger),"--")</f>
        <v>1.6056249577553128E-2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42495</v>
      </c>
      <c r="T37" s="111">
        <f>IFERROR(_xll.qlRateHelperPillarDate(M37,Trigger),"--")</f>
        <v>45051</v>
      </c>
      <c r="V37" s="4" t="str">
        <f t="shared" si="3"/>
        <v>BasSw</v>
      </c>
      <c r="W37" s="4" t="str">
        <v>obj_00271</v>
      </c>
      <c r="X37" s="4" t="str">
        <f>IFERROR(_xll.qlRateHelperQuoteName(W37,Trigger),"")</f>
        <v>USDAM3L50Y_S6L3L_Quote</v>
      </c>
      <c r="Y37" s="76">
        <f>IFERROR(_xll.qlRateHelperRate(W37,Trigger),"")</f>
        <v>2.365096465790514E-2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42495</v>
      </c>
      <c r="AB37" s="5">
        <f>IFERROR(_xll.qlRateHelperPillarDate(W37,Trigger),"")</f>
        <v>60757</v>
      </c>
      <c r="AC37" s="84">
        <v>0.29984985601898051</v>
      </c>
    </row>
    <row r="38" spans="1:29" ht="11.25" customHeight="1" x14ac:dyDescent="0.2">
      <c r="A38" s="64" t="s">
        <v>157</v>
      </c>
      <c r="B38" s="65" t="s">
        <v>78</v>
      </c>
      <c r="C38" s="66" t="s">
        <v>6</v>
      </c>
      <c r="D38" s="66" t="s">
        <v>8</v>
      </c>
      <c r="E38" s="66" t="s">
        <v>7</v>
      </c>
      <c r="F38" s="66" t="s">
        <v>27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_xll.qlSwapRateHelper2(,H38,,B38,JoinCalendar,D38,E38,F38,G38,I38,C38,Discounting,PillarDate,,Permanent,Trigger,ObjectOverwrite)</f>
        <v>obj_0029b#0007</v>
      </c>
      <c r="K38" s="53"/>
      <c r="L38" s="11" t="str">
        <f t="shared" si="16"/>
        <v>BasSw</v>
      </c>
      <c r="M38" s="106" t="str">
        <f t="shared" si="17"/>
        <v>obj_002b6#0007</v>
      </c>
      <c r="N38" s="160" t="str">
        <f>IFERROR(_xll.qlRateHelperQuoteName(M38,Trigger),"--")</f>
        <v>USDAM3L8Y_S6L3L_Quote</v>
      </c>
      <c r="O38" s="110">
        <f>IFERROR(_xll.qlRateHelperQuoteValue($M38,Trigger),"--")</f>
        <v>1.6886564120835851E-2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42495</v>
      </c>
      <c r="T38" s="111">
        <f>IFERROR(_xll.qlRateHelperPillarDate(M38,Trigger),"--")</f>
        <v>45419</v>
      </c>
      <c r="V38" s="4" t="str">
        <f t="shared" si="3"/>
        <v>BasSw</v>
      </c>
      <c r="W38" s="4" t="str">
        <v>obj_0027c</v>
      </c>
      <c r="X38" s="4" t="str">
        <f>IFERROR(_xll.qlRateHelperQuoteName(W38,Trigger),"")</f>
        <v>USDAM3L60Y_S6L3L_Quote</v>
      </c>
      <c r="Y38" s="76">
        <f>IFERROR(_xll.qlRateHelperRate(W38,Trigger),"")</f>
        <v>2.3511171381566949E-2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42495</v>
      </c>
      <c r="AB38" s="5">
        <f>IFERROR(_xll.qlRateHelperPillarDate(W38,Trigger),"")</f>
        <v>64410</v>
      </c>
      <c r="AC38" s="84">
        <v>0.23996275637651687</v>
      </c>
    </row>
    <row r="39" spans="1:29" ht="11.25" customHeight="1" x14ac:dyDescent="0.2">
      <c r="A39" s="64" t="s">
        <v>157</v>
      </c>
      <c r="B39" s="65" t="s">
        <v>82</v>
      </c>
      <c r="C39" s="66" t="s">
        <v>6</v>
      </c>
      <c r="D39" s="66" t="s">
        <v>8</v>
      </c>
      <c r="E39" s="66" t="s">
        <v>7</v>
      </c>
      <c r="F39" s="66" t="s">
        <v>27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_xll.qlSwapRateHelper2(,H39,,B39,JoinCalendar,D39,E39,F39,G39,I39,C39,Discounting,PillarDate,,Permanent,Trigger,ObjectOverwrite)</f>
        <v>obj_00277#0007</v>
      </c>
      <c r="K39" s="53"/>
      <c r="L39" s="11" t="str">
        <f t="shared" si="16"/>
        <v>BasSw</v>
      </c>
      <c r="M39" s="106" t="str">
        <f t="shared" si="17"/>
        <v>obj_0027a#0007</v>
      </c>
      <c r="N39" s="160" t="str">
        <f>IFERROR(_xll.qlRateHelperQuoteName(M39,Trigger),"--")</f>
        <v>USDAM3L9Y_S6L3L_Quote</v>
      </c>
      <c r="O39" s="110">
        <f>IFERROR(_xll.qlRateHelperQuoteValue($M39,Trigger),"--")</f>
        <v>1.7656879714716231E-2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42495</v>
      </c>
      <c r="T39" s="111">
        <f>IFERROR(_xll.qlRateHelperPillarDate(M39,Trigger),"--")</f>
        <v>45783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157</v>
      </c>
      <c r="B40" s="65" t="s">
        <v>83</v>
      </c>
      <c r="C40" s="66" t="s">
        <v>6</v>
      </c>
      <c r="D40" s="66" t="s">
        <v>8</v>
      </c>
      <c r="E40" s="66" t="s">
        <v>7</v>
      </c>
      <c r="F40" s="66" t="s">
        <v>27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_xll.qlSwapRateHelper2(,H40,,B40,JoinCalendar,D40,E40,F40,G40,I40,C40,Discounting,PillarDate,,Permanent,Trigger,ObjectOverwrite)</f>
        <v>obj_00284#0007</v>
      </c>
      <c r="K40" s="53"/>
      <c r="L40" s="11" t="str">
        <f t="shared" si="16"/>
        <v>BasSw</v>
      </c>
      <c r="M40" s="106" t="str">
        <f t="shared" si="17"/>
        <v>obj_002ad#0007</v>
      </c>
      <c r="N40" s="160" t="str">
        <f>IFERROR(_xll.qlRateHelperQuoteName(M40,Trigger),"--")</f>
        <v>USDAM3L10Y_S6L3L_Quote</v>
      </c>
      <c r="O40" s="110">
        <f>IFERROR(_xll.qlRateHelperQuoteValue($M40,Trigger),"--")</f>
        <v>1.8377276120850827E-2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42495</v>
      </c>
      <c r="T40" s="111">
        <f>IFERROR(_xll.qlRateHelperPillarDate(M40,Trigger),"--")</f>
        <v>46147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157</v>
      </c>
      <c r="B41" s="65" t="s">
        <v>84</v>
      </c>
      <c r="C41" s="66" t="s">
        <v>6</v>
      </c>
      <c r="D41" s="66" t="s">
        <v>8</v>
      </c>
      <c r="E41" s="66" t="s">
        <v>7</v>
      </c>
      <c r="F41" s="66" t="s">
        <v>27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_xll.qlSwapRateHelper2(,H41,,B41,JoinCalendar,D41,E41,F41,G41,I41,C41,Discounting,PillarDate,,Permanent,Trigger,ObjectOverwrite)</f>
        <v>obj_00290#0007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157</v>
      </c>
      <c r="B42" s="65" t="s">
        <v>85</v>
      </c>
      <c r="C42" s="66" t="s">
        <v>6</v>
      </c>
      <c r="D42" s="66" t="s">
        <v>8</v>
      </c>
      <c r="E42" s="66" t="s">
        <v>7</v>
      </c>
      <c r="F42" s="66" t="s">
        <v>27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_xll.qlSwapRateHelper2(,H42,,B42,JoinCalendar,D42,E42,F42,G42,I42,C42,Discounting,PillarDate,,Permanent,Trigger,ObjectOverwrite)</f>
        <v>obj_002b6#0007</v>
      </c>
      <c r="L42" s="11" t="str">
        <f t="shared" si="16"/>
        <v>BasSw</v>
      </c>
      <c r="M42" s="106" t="str">
        <f t="shared" si="17"/>
        <v>obj_0028f#0007</v>
      </c>
      <c r="N42" s="160" t="str">
        <f>IFERROR(_xll.qlRateHelperQuoteName(M42,Trigger),"--")</f>
        <v>USDAM3L12Y_S6L3L_Quote</v>
      </c>
      <c r="O42" s="110">
        <f>IFERROR(_xll.qlRateHelperQuoteValue($M42,Trigger),"--")</f>
        <v>1.9678118791774175E-2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42495</v>
      </c>
      <c r="T42" s="111">
        <f>IFERROR(_xll.qlRateHelperPillarDate(M42,Trigger),"--")</f>
        <v>46878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157</v>
      </c>
      <c r="B43" s="65" t="s">
        <v>86</v>
      </c>
      <c r="C43" s="66" t="s">
        <v>6</v>
      </c>
      <c r="D43" s="66" t="s">
        <v>8</v>
      </c>
      <c r="E43" s="66" t="s">
        <v>7</v>
      </c>
      <c r="F43" s="66" t="s">
        <v>27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_xll.qlSwapRateHelper2(,H43,,B43,JoinCalendar,D43,E43,F43,G43,I43,C43,Discounting,PillarDate,,Permanent,Trigger,ObjectOverwrite)</f>
        <v>obj_0027a#0007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157</v>
      </c>
      <c r="B44" s="65" t="s">
        <v>87</v>
      </c>
      <c r="C44" s="66" t="s">
        <v>6</v>
      </c>
      <c r="D44" s="66" t="s">
        <v>8</v>
      </c>
      <c r="E44" s="66" t="s">
        <v>7</v>
      </c>
      <c r="F44" s="66" t="s">
        <v>27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_xll.qlSwapRateHelper2(,H44,,B44,JoinCalendar,D44,E44,F44,G44,I44,C44,Discounting,PillarDate,,Permanent,Trigger,ObjectOverwrite)</f>
        <v>obj_002ad#0007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157</v>
      </c>
      <c r="B45" s="65" t="s">
        <v>131</v>
      </c>
      <c r="C45" s="66" t="s">
        <v>6</v>
      </c>
      <c r="D45" s="66" t="s">
        <v>8</v>
      </c>
      <c r="E45" s="66" t="s">
        <v>7</v>
      </c>
      <c r="F45" s="66" t="s">
        <v>27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obj_0028d#0007</v>
      </c>
      <c r="N45" s="160" t="str">
        <f>IFERROR(_xll.qlRateHelperQuoteName(M45,Trigger),"--")</f>
        <v>USDAM3L15Y_S6L3L_Quote</v>
      </c>
      <c r="O45" s="110">
        <f>IFERROR(_xll.qlRateHelperQuoteValue($M45,Trigger),"--")</f>
        <v>2.1079105379679705E-2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42495</v>
      </c>
      <c r="T45" s="111">
        <f>IFERROR(_xll.qlRateHelperPillarDate(M45,Trigger),"--")</f>
        <v>47974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157</v>
      </c>
      <c r="B46" s="65" t="s">
        <v>88</v>
      </c>
      <c r="C46" s="66" t="s">
        <v>6</v>
      </c>
      <c r="D46" s="66" t="s">
        <v>8</v>
      </c>
      <c r="E46" s="66" t="s">
        <v>7</v>
      </c>
      <c r="F46" s="66" t="s">
        <v>27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_xll.qlSwapRateHelper2(,H46,,B46,JoinCalendar,D46,E46,F46,G46,I46,C46,Discounting,PillarDate,,Permanent,Trigger,ObjectOverwrite)</f>
        <v>obj_0028f#0007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157</v>
      </c>
      <c r="B47" s="65" t="s">
        <v>132</v>
      </c>
      <c r="C47" s="66" t="s">
        <v>6</v>
      </c>
      <c r="D47" s="66" t="s">
        <v>8</v>
      </c>
      <c r="E47" s="66" t="s">
        <v>7</v>
      </c>
      <c r="F47" s="66" t="s">
        <v>27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157</v>
      </c>
      <c r="B48" s="65" t="s">
        <v>133</v>
      </c>
      <c r="C48" s="66" t="s">
        <v>6</v>
      </c>
      <c r="D48" s="66" t="s">
        <v>8</v>
      </c>
      <c r="E48" s="66" t="s">
        <v>7</v>
      </c>
      <c r="F48" s="66" t="s">
        <v>27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157</v>
      </c>
      <c r="B49" s="65" t="s">
        <v>89</v>
      </c>
      <c r="C49" s="66" t="s">
        <v>6</v>
      </c>
      <c r="D49" s="66" t="s">
        <v>8</v>
      </c>
      <c r="E49" s="66" t="s">
        <v>7</v>
      </c>
      <c r="F49" s="66" t="s">
        <v>27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_xll.qlSwapRateHelper2(,H49,,B49,JoinCalendar,D49,E49,F49,G49,I49,C49,Discounting,PillarDate,,Permanent,Trigger,ObjectOverwrite)</f>
        <v>obj_0028d#0007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157</v>
      </c>
      <c r="B50" s="65" t="s">
        <v>134</v>
      </c>
      <c r="C50" s="66" t="s">
        <v>6</v>
      </c>
      <c r="D50" s="66" t="s">
        <v>8</v>
      </c>
      <c r="E50" s="66" t="s">
        <v>7</v>
      </c>
      <c r="F50" s="66" t="s">
        <v>27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obj_00286#0007</v>
      </c>
      <c r="N50" s="160" t="str">
        <f>IFERROR(_xll.qlRateHelperQuoteName(M50,Trigger),"--")</f>
        <v>USDAM3L20Y_S6L3L_Quote</v>
      </c>
      <c r="O50" s="110">
        <f>IFERROR(_xll.qlRateHelperQuoteValue($M50,Trigger),"--")</f>
        <v>2.2500090364018357E-2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42495</v>
      </c>
      <c r="T50" s="111">
        <f>IFERROR(_xll.qlRateHelperPillarDate(M50,Trigger),"--")</f>
        <v>49801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157</v>
      </c>
      <c r="B51" s="65" t="s">
        <v>135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157</v>
      </c>
      <c r="B52" s="65" t="s">
        <v>136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157</v>
      </c>
      <c r="B53" s="65" t="s">
        <v>137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157</v>
      </c>
      <c r="B54" s="65" t="s">
        <v>90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_xll.qlSwapRateHelper2(,H54,,B54,JoinCalendar,D54,E54,F54,G54,I54,C54,Discounting,PillarDate,,Permanent,Trigger,ObjectOverwrite)</f>
        <v>obj_00286#0007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157</v>
      </c>
      <c r="B55" s="65" t="s">
        <v>138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obj_0029a#0007</v>
      </c>
      <c r="N55" s="160" t="str">
        <f>IFERROR(_xll.qlRateHelperQuoteName(M55,Trigger),"--")</f>
        <v>USDAM3L25Y_S6L3L_Quote</v>
      </c>
      <c r="O55" s="110">
        <f>IFERROR(_xll.qlRateHelperQuoteValue($M55,Trigger),"--")</f>
        <v>2.3190517324657833E-2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42495</v>
      </c>
      <c r="T55" s="111">
        <f>IFERROR(_xll.qlRateHelperPillarDate(M55,Trigger),"--")</f>
        <v>51628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157</v>
      </c>
      <c r="B56" s="65" t="s">
        <v>139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157</v>
      </c>
      <c r="B57" s="65" t="s">
        <v>140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157</v>
      </c>
      <c r="B58" s="65" t="s">
        <v>141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157</v>
      </c>
      <c r="B59" s="65" t="s">
        <v>91</v>
      </c>
      <c r="C59" s="66" t="s">
        <v>6</v>
      </c>
      <c r="D59" s="66" t="s">
        <v>8</v>
      </c>
      <c r="E59" s="66" t="s">
        <v>7</v>
      </c>
      <c r="F59" s="66" t="s">
        <v>27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_xll.qlSwapRateHelper2(,H59,,B59,JoinCalendar,D59,E59,F59,G59,I59,C59,Discounting,PillarDate,,Permanent,Trigger,ObjectOverwrite)</f>
        <v>obj_0029a#0007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157</v>
      </c>
      <c r="B60" s="65" t="s">
        <v>142</v>
      </c>
      <c r="C60" s="66" t="s">
        <v>6</v>
      </c>
      <c r="D60" s="66" t="s">
        <v>8</v>
      </c>
      <c r="E60" s="66" t="s">
        <v>7</v>
      </c>
      <c r="F60" s="66" t="s">
        <v>27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obj_0027f#0007</v>
      </c>
      <c r="N60" s="160" t="str">
        <f>IFERROR(_xll.qlRateHelperQuoteName(M60,Trigger),"--")</f>
        <v>USDAM3L30Y_S6L3L_Quote</v>
      </c>
      <c r="O60" s="110">
        <f>IFERROR(_xll.qlRateHelperQuoteValue($M60,Trigger),"--")</f>
        <v>2.3600861321911679E-2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42495</v>
      </c>
      <c r="T60" s="111">
        <f>IFERROR(_xll.qlRateHelperPillarDate(M60,Trigger),"--")</f>
        <v>53455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157</v>
      </c>
      <c r="B61" s="65" t="s">
        <v>92</v>
      </c>
      <c r="C61" s="66" t="s">
        <v>6</v>
      </c>
      <c r="D61" s="66" t="s">
        <v>8</v>
      </c>
      <c r="E61" s="66" t="s">
        <v>7</v>
      </c>
      <c r="F61" s="66" t="s">
        <v>27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obj_002bc#0007</v>
      </c>
      <c r="N61" s="160" t="str">
        <f>IFERROR(_xll.qlRateHelperQuoteName(M61,Trigger),"--")</f>
        <v>USDAM3L35Y_S6L3L_Quote</v>
      </c>
      <c r="O61" s="110">
        <f>IFERROR(_xll.qlRateHelperQuoteValue($M61,Trigger),"--")</f>
        <v>2.3774789675837595E-2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42495</v>
      </c>
      <c r="T61" s="111">
        <f>IFERROR(_xll.qlRateHelperPillarDate(M61,Trigger),"--")</f>
        <v>55278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157</v>
      </c>
      <c r="B62" s="65" t="s">
        <v>143</v>
      </c>
      <c r="C62" s="66" t="s">
        <v>6</v>
      </c>
      <c r="D62" s="66" t="s">
        <v>8</v>
      </c>
      <c r="E62" s="66" t="s">
        <v>7</v>
      </c>
      <c r="F62" s="66" t="s">
        <v>27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obj_0026e#0007</v>
      </c>
      <c r="N62" s="160" t="str">
        <f>IFERROR(_xll.qlRateHelperQuoteName(M62,Trigger),"--")</f>
        <v>USDAM3L40Y_S6L3L_Quote</v>
      </c>
      <c r="O62" s="110">
        <f>IFERROR(_xll.qlRateHelperQuoteValue($M62,Trigger),"--")</f>
        <v>2.380094993748235E-2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42495</v>
      </c>
      <c r="T62" s="111">
        <f>IFERROR(_xll.qlRateHelperPillarDate(M62,Trigger),"--")</f>
        <v>57105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157</v>
      </c>
      <c r="B63" s="65" t="s">
        <v>144</v>
      </c>
      <c r="C63" s="66" t="s">
        <v>6</v>
      </c>
      <c r="D63" s="66" t="s">
        <v>8</v>
      </c>
      <c r="E63" s="66" t="s">
        <v>7</v>
      </c>
      <c r="F63" s="66" t="s">
        <v>27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157</v>
      </c>
      <c r="B64" s="65" t="s">
        <v>93</v>
      </c>
      <c r="C64" s="66" t="s">
        <v>6</v>
      </c>
      <c r="D64" s="66" t="s">
        <v>8</v>
      </c>
      <c r="E64" s="66" t="s">
        <v>7</v>
      </c>
      <c r="F64" s="66" t="s">
        <v>27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_xll.qlSwapRateHelper2(,H64,,B64,JoinCalendar,D64,E64,F64,G64,I64,C64,Discounting,PillarDate,,Permanent,Trigger,ObjectOverwrite)</f>
        <v>obj_0027f#0007</v>
      </c>
      <c r="L64" s="11" t="str">
        <f t="shared" si="16"/>
        <v>BasSw</v>
      </c>
      <c r="M64" s="106" t="str">
        <f t="shared" si="17"/>
        <v>obj_00271#0007</v>
      </c>
      <c r="N64" s="160" t="str">
        <f>IFERROR(_xll.qlRateHelperQuoteName(M64,Trigger),"--")</f>
        <v>USDAM3L50Y_S6L3L_Quote</v>
      </c>
      <c r="O64" s="110">
        <f>IFERROR(_xll.qlRateHelperQuoteValue($M64,Trigger),"--")</f>
        <v>2.365096465790514E-2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42495</v>
      </c>
      <c r="T64" s="111">
        <f>IFERROR(_xll.qlRateHelperPillarDate(M64,Trigger),"--")</f>
        <v>60757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157</v>
      </c>
      <c r="B65" s="65" t="s">
        <v>94</v>
      </c>
      <c r="C65" s="66" t="s">
        <v>6</v>
      </c>
      <c r="D65" s="66" t="s">
        <v>8</v>
      </c>
      <c r="E65" s="66" t="s">
        <v>7</v>
      </c>
      <c r="F65" s="66" t="s">
        <v>27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_xll.qlSwapRateHelper2(,H65,,B65,JoinCalendar,D65,E65,F65,G65,I65,C65,Discounting,PillarDate,,Permanent,Trigger,ObjectOverwrite)</f>
        <v>obj_002bc#0007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157</v>
      </c>
      <c r="B66" s="65" t="s">
        <v>95</v>
      </c>
      <c r="C66" s="66" t="s">
        <v>6</v>
      </c>
      <c r="D66" s="66" t="s">
        <v>8</v>
      </c>
      <c r="E66" s="66" t="s">
        <v>7</v>
      </c>
      <c r="F66" s="66" t="s">
        <v>27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_xll.qlSwapRateHelper2(,H66,,B66,JoinCalendar,D66,E66,F66,G66,I66,C66,Discounting,PillarDate,,Permanent,Trigger,ObjectOverwrite)</f>
        <v>obj_0026e#0007</v>
      </c>
      <c r="L66" s="12" t="str">
        <f t="shared" si="16"/>
        <v>BasSw</v>
      </c>
      <c r="M66" s="107" t="str">
        <f t="shared" si="17"/>
        <v>obj_0027c#0007</v>
      </c>
      <c r="N66" s="161" t="str">
        <f>IFERROR(_xll.qlRateHelperQuoteName(M66,Trigger),"--")</f>
        <v>USDAM3L60Y_S6L3L_Quote</v>
      </c>
      <c r="O66" s="113">
        <f>IFERROR(_xll.qlRateHelperQuoteValue($M66,Trigger),"--")</f>
        <v>2.3511171381566949E-2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42495</v>
      </c>
      <c r="T66" s="114">
        <f>IFERROR(_xll.qlRateHelperPillarDate(M66,Trigger),"--")</f>
        <v>64410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157</v>
      </c>
      <c r="B67" s="65" t="s">
        <v>96</v>
      </c>
      <c r="C67" s="66" t="s">
        <v>6</v>
      </c>
      <c r="D67" s="66" t="s">
        <v>8</v>
      </c>
      <c r="E67" s="66" t="s">
        <v>7</v>
      </c>
      <c r="F67" s="66" t="s">
        <v>27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157</v>
      </c>
      <c r="B68" s="65" t="s">
        <v>97</v>
      </c>
      <c r="C68" s="66" t="s">
        <v>6</v>
      </c>
      <c r="D68" s="66" t="s">
        <v>8</v>
      </c>
      <c r="E68" s="66" t="s">
        <v>7</v>
      </c>
      <c r="F68" s="66" t="s">
        <v>27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_xll.qlSwapRateHelper2(,H68,,B68,JoinCalendar,D68,E68,F68,G68,I68,C68,Discounting,PillarDate,,Permanent,Trigger,ObjectOverwrite)</f>
        <v>obj_00271#0007</v>
      </c>
    </row>
    <row r="69" spans="1:29" ht="11.25" customHeight="1" x14ac:dyDescent="0.2">
      <c r="A69" s="64" t="s">
        <v>157</v>
      </c>
      <c r="B69" s="65" t="s">
        <v>152</v>
      </c>
      <c r="C69" s="66" t="s">
        <v>6</v>
      </c>
      <c r="D69" s="66" t="s">
        <v>8</v>
      </c>
      <c r="E69" s="66" t="s">
        <v>7</v>
      </c>
      <c r="F69" s="66" t="s">
        <v>27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157</v>
      </c>
      <c r="B70" s="9" t="s">
        <v>145</v>
      </c>
      <c r="C70" s="7" t="s">
        <v>6</v>
      </c>
      <c r="D70" s="7" t="s">
        <v>8</v>
      </c>
      <c r="E70" s="7" t="s">
        <v>7</v>
      </c>
      <c r="F70" s="7" t="s">
        <v>27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_xll.qlSwapRateHelper2(,H70,,B70,JoinCalendar,D70,E70,F70,G70,I70,C70,Discounting,PillarDate,,Permanent,Trigger,ObjectOverwrite)</f>
        <v>obj_0027c#0007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45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1"/>
      <c r="X1" s="72"/>
      <c r="Y1" s="75"/>
      <c r="Z1" s="75"/>
      <c r="AA1" s="72"/>
      <c r="AB1" s="191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55">_xll.qlPiecewiseYieldCurveData(YieldCurve_1M,Trigger)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obj_0028a</v>
      </c>
      <c r="X3" s="4" t="str">
        <f>IFERROR(_xll.qlRateHelperQuoteName(W3,Trigger),"")</f>
        <v>USDSWD_SYNTH1M_Quote</v>
      </c>
      <c r="Y3" s="76">
        <f>IFERROR(_xll.qlRateHelperRate(W3,Trigger),"")</f>
        <v>4.568E-3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42502</v>
      </c>
      <c r="AC3" s="84">
        <v>0.99991118566646398</v>
      </c>
      <c r="AE3" s="119" t="s">
        <v>117</v>
      </c>
      <c r="AF3" s="120">
        <v>0</v>
      </c>
    </row>
    <row r="4" spans="1:32" ht="11.25" customHeight="1" x14ac:dyDescent="0.2">
      <c r="A4" s="58" t="s">
        <v>26</v>
      </c>
      <c r="B4" s="59" t="s">
        <v>122</v>
      </c>
      <c r="C4" s="61" t="s">
        <v>48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obj_0028a#0006</v>
      </c>
      <c r="K4" s="53"/>
      <c r="L4" s="11" t="str">
        <f t="shared" ref="L4:L7" si="1">A4</f>
        <v>Dp</v>
      </c>
      <c r="M4" s="106" t="str">
        <f t="shared" ref="M4:M7" si="2">IF(ISBLANK(J4),"--",J4)</f>
        <v>obj_0028a#0006</v>
      </c>
      <c r="N4" s="160" t="str">
        <f>IFERROR(_xll.qlRateHelperQuoteName(M4,Trigger),"--")</f>
        <v>USDSWD_SYNTH1M_Quote</v>
      </c>
      <c r="O4" s="110">
        <f>IFERROR(_xll.qlRateHelperQuoteValue($M4,Trigger),"--")</f>
        <v>4.568E-3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42495</v>
      </c>
      <c r="T4" s="111">
        <f>IFERROR(_xll.qlRateHelperPillarDate(M4,Trigger),"--")</f>
        <v>42502</v>
      </c>
      <c r="V4" s="4" t="str">
        <f t="shared" ref="V4:V55" si="3">IFERROR(INDEX($L$3:$L$55,MATCH(X4,$N$3:$N$55,0),1),"")</f>
        <v>Dp</v>
      </c>
      <c r="W4" s="4" t="str">
        <v>obj_002af</v>
      </c>
      <c r="X4" s="4" t="str">
        <f>IFERROR(_xll.qlRateHelperQuoteName(W4,Trigger),"")</f>
        <v>USD1MD_SYNTH1M_Quote</v>
      </c>
      <c r="Y4" s="76">
        <f>IFERROR(_xll.qlRateHelperRate(W4,Trigger),"")</f>
        <v>4.3880000000000004E-3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42527</v>
      </c>
      <c r="AC4" s="84">
        <v>0.99961010763090807</v>
      </c>
      <c r="AE4" s="119" t="s">
        <v>118</v>
      </c>
      <c r="AF4" s="120">
        <v>0</v>
      </c>
    </row>
    <row r="5" spans="1:32" ht="11.25" customHeight="1" x14ac:dyDescent="0.2">
      <c r="A5" s="177" t="s">
        <v>26</v>
      </c>
      <c r="B5" s="178" t="s">
        <v>49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obj_00252#0006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obj_0026f</v>
      </c>
      <c r="X5" s="4" t="str">
        <f>IFERROR(_xll.qlRateHelperQuoteName(W5,Trigger),"")</f>
        <v>USD3X1S_Quote</v>
      </c>
      <c r="Y5" s="76">
        <f>IFERROR(_xll.qlRateHelperRate(W5,Trigger),"")</f>
        <v>4.62E-3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4">
        <v>0.99882065128488529</v>
      </c>
      <c r="AD5" s="87"/>
      <c r="AE5" s="119" t="s">
        <v>119</v>
      </c>
      <c r="AF5" s="120">
        <v>0</v>
      </c>
    </row>
    <row r="6" spans="1:32" ht="11.25" customHeight="1" x14ac:dyDescent="0.2">
      <c r="A6" s="184" t="s">
        <v>26</v>
      </c>
      <c r="B6" s="185" t="s">
        <v>50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obj_00262#0006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obj_0028e</v>
      </c>
      <c r="X6" s="4" t="str">
        <f>IFERROR(_xll.qlRateHelperQuoteName(W6,Trigger),"")</f>
        <v>USD6X1S_Quote</v>
      </c>
      <c r="Y6" s="76">
        <f>IFERROR(_xll.qlRateHelperRate(W6,Trigger),"")</f>
        <v>5.1600000000000005E-3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42495</v>
      </c>
      <c r="AB6" s="5">
        <f>IFERROR(_xll.qlRateHelperPillarDate(W6,Trigger),"")</f>
        <v>42681</v>
      </c>
      <c r="AC6" s="84">
        <v>0.99734061207037117</v>
      </c>
      <c r="AE6" s="119" t="s">
        <v>120</v>
      </c>
      <c r="AF6" s="121" t="s">
        <v>121</v>
      </c>
    </row>
    <row r="7" spans="1:32" ht="11.25" customHeight="1" x14ac:dyDescent="0.2">
      <c r="A7" s="1" t="s">
        <v>26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obj_002af#0006</v>
      </c>
      <c r="K7" s="53"/>
      <c r="L7" s="11" t="str">
        <f t="shared" si="1"/>
        <v>Dp</v>
      </c>
      <c r="M7" s="106" t="str">
        <f t="shared" si="2"/>
        <v>obj_002af#0006</v>
      </c>
      <c r="N7" s="160" t="str">
        <f>IFERROR(_xll.qlRateHelperQuoteName(M7,Trigger),"--")</f>
        <v>USD1MD_SYNTH1M_Quote</v>
      </c>
      <c r="O7" s="110">
        <f>IFERROR(_xll.qlRateHelperQuoteValue($M7,Trigger),"--")</f>
        <v>4.3880000000000004E-3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42495</v>
      </c>
      <c r="T7" s="111">
        <f>IFERROR(_xll.qlRateHelperPillarDate(M7,Trigger),"--")</f>
        <v>42527</v>
      </c>
      <c r="V7" s="4" t="str">
        <f t="shared" si="3"/>
        <v>Sw</v>
      </c>
      <c r="W7" s="4" t="str">
        <v>obj_00274</v>
      </c>
      <c r="X7" s="4" t="str">
        <f>IFERROR(_xll.qlRateHelperQuoteName(W7,Trigger),"")</f>
        <v>USD9X1S_Quote</v>
      </c>
      <c r="Y7" s="76">
        <f>IFERROR(_xll.qlRateHelperRate(W7,Trigger),"")</f>
        <v>5.7000000000000002E-3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42495</v>
      </c>
      <c r="AB7" s="5">
        <f>IFERROR(_xll.qlRateHelperPillarDate(W7,Trigger),"")</f>
        <v>42772</v>
      </c>
      <c r="AC7" s="84">
        <v>0.99563186271178405</v>
      </c>
    </row>
    <row r="8" spans="1:32" ht="11.25" customHeight="1" x14ac:dyDescent="0.2">
      <c r="B8" s="51"/>
      <c r="C8" s="51"/>
      <c r="D8" s="51"/>
      <c r="E8" s="51"/>
      <c r="F8" s="51"/>
      <c r="G8" s="51" t="s">
        <v>155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obj_002a0</v>
      </c>
      <c r="X8" s="4" t="str">
        <f>IFERROR(_xll.qlRateHelperQuoteName(W8,Trigger),"")</f>
        <v>USD12X1S_Quote</v>
      </c>
      <c r="Y8" s="76">
        <f>IFERROR(_xll.qlRateHelperRate(W8,Trigger),"")</f>
        <v>6.1399999999999996E-3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42495</v>
      </c>
      <c r="AB8" s="5">
        <f>IFERROR(_xll.qlRateHelperPillarDate(W8,Trigger),"")</f>
        <v>42860</v>
      </c>
      <c r="AC8" s="84">
        <v>0.99381040328235548</v>
      </c>
    </row>
    <row r="9" spans="1:32" ht="11.25" customHeight="1" x14ac:dyDescent="0.2">
      <c r="A9" s="71" t="s">
        <v>9</v>
      </c>
      <c r="B9" s="71" t="s">
        <v>29</v>
      </c>
      <c r="C9" s="71" t="s">
        <v>149</v>
      </c>
      <c r="D9" s="71" t="s">
        <v>5</v>
      </c>
      <c r="E9" s="71" t="s">
        <v>34</v>
      </c>
      <c r="F9" s="71" t="s">
        <v>150</v>
      </c>
      <c r="G9" s="71" t="s">
        <v>4</v>
      </c>
      <c r="H9" s="71" t="s">
        <v>1</v>
      </c>
      <c r="I9" s="71" t="s">
        <v>146</v>
      </c>
      <c r="J9" s="71" t="s">
        <v>24</v>
      </c>
      <c r="K9" s="53"/>
      <c r="L9" s="11" t="str">
        <f t="shared" ref="L9:L18" si="5">A11</f>
        <v>Sw</v>
      </c>
      <c r="M9" s="106" t="str">
        <f t="shared" ref="M9:M18" si="6">IF(ISBLANK(J11),"--",J11)</f>
        <v>obj_0026f#0007</v>
      </c>
      <c r="N9" s="160" t="str">
        <f>IFERROR(_xll.qlRateHelperQuoteName(M9,Trigger),"--")</f>
        <v>USD3X1S_Quote</v>
      </c>
      <c r="O9" s="110">
        <f>IFERROR(_xll.qlRateHelperQuoteValue($M9,Trigger),"--")</f>
        <v>4.62E-3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42495</v>
      </c>
      <c r="T9" s="111">
        <f>IFERROR(_xll.qlRateHelperPillarDate(M9,Trigger),"--")</f>
        <v>42587</v>
      </c>
      <c r="V9" s="4" t="str">
        <f t="shared" si="3"/>
        <v>BasSw</v>
      </c>
      <c r="W9" s="4" t="str">
        <v>obj_002b9</v>
      </c>
      <c r="X9" s="4" t="str">
        <f>IFERROR(_xll.qlRateHelperQuoteName(W9,Trigger),"")</f>
        <v>USDAM3L2Y_Quote</v>
      </c>
      <c r="Y9" s="76">
        <f>IFERROR(_xll.qlRateHelperRate(W9,Trigger),"")</f>
        <v>9.2700000000000005E-3</v>
      </c>
      <c r="Z9" s="116">
        <f>IF(ISERROR(_xll.qlSwapRateHelperSpread($W9)),IF(ISERROR(_xll.qlFuturesRateHelperConvexityAdjustment($W9)),"",_xll.qlFuturesRateHelperConvexityAdjustment($W9)),_xll.qlSwapRateHelperSpread($W9))</f>
        <v>1.6800000000000001E-3</v>
      </c>
      <c r="AA9" s="5">
        <f>IFERROR(_xll.qlRateHelperEarliestDate(W9,Trigger),"")</f>
        <v>42495</v>
      </c>
      <c r="AB9" s="5">
        <f>IFERROR(_xll.qlRateHelperPillarDate(W9,Trigger),"")</f>
        <v>43228</v>
      </c>
      <c r="AC9" s="84">
        <v>0.98471648229391484</v>
      </c>
    </row>
    <row r="10" spans="1:32" ht="11.25" customHeight="1" x14ac:dyDescent="0.2">
      <c r="A10" s="58" t="s">
        <v>25</v>
      </c>
      <c r="B10" s="59" t="s">
        <v>51</v>
      </c>
      <c r="C10" s="60" t="s">
        <v>6</v>
      </c>
      <c r="D10" s="60" t="s">
        <v>8</v>
      </c>
      <c r="E10" s="60" t="s">
        <v>7</v>
      </c>
      <c r="F10" s="60" t="s">
        <v>27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obj_00273</v>
      </c>
      <c r="X10" s="4" t="str">
        <f>IFERROR(_xll.qlRateHelperQuoteName(W10,Trigger),"")</f>
        <v>USDAM3L3Y_Quote</v>
      </c>
      <c r="Y10" s="76">
        <f>IFERROR(_xll.qlRateHelperRate(W10,Trigger),"")</f>
        <v>1.048E-2</v>
      </c>
      <c r="Z10" s="116">
        <f>IF(ISERROR(_xll.qlSwapRateHelperSpread($W10)),IF(ISERROR(_xll.qlFuturesRateHelperConvexityAdjustment($W10)),"",_xll.qlFuturesRateHelperConvexityAdjustment($W10)),_xll.qlSwapRateHelperSpread($W10))</f>
        <v>1.5900000000000001E-3</v>
      </c>
      <c r="AA10" s="5">
        <f>IFERROR(_xll.qlRateHelperEarliestDate(W10,Trigger),"")</f>
        <v>42495</v>
      </c>
      <c r="AB10" s="5">
        <f>IFERROR(_xll.qlRateHelperPillarDate(W10,Trigger),"")</f>
        <v>43592</v>
      </c>
      <c r="AC10" s="84">
        <v>0.9733527118200116</v>
      </c>
    </row>
    <row r="11" spans="1:32" ht="11.25" customHeight="1" x14ac:dyDescent="0.2">
      <c r="A11" s="64" t="s">
        <v>25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27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_xll.qlSwapRateHelper2(,H11,,B11,JoinCalendar,D11,E11,F11,G11,I11,C11,Discounting,PillarDate,,Permanent,Trigger,ObjectOverwrite)</f>
        <v>obj_0026f#0007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obj_0028b</v>
      </c>
      <c r="X11" s="4" t="str">
        <f>IFERROR(_xll.qlRateHelperQuoteName(W11,Trigger),"")</f>
        <v>USDAM3L4Y_Quote</v>
      </c>
      <c r="Y11" s="76">
        <f>IFERROR(_xll.qlRateHelperRate(W11,Trigger),"")</f>
        <v>1.1600000000000001E-2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1.5E-3</v>
      </c>
      <c r="AA11" s="5">
        <f>IFERROR(_xll.qlRateHelperEarliestDate(W11,Trigger),"")</f>
        <v>42495</v>
      </c>
      <c r="AB11" s="5">
        <f>IFERROR(_xll.qlRateHelperPillarDate(W11,Trigger),"")</f>
        <v>43956</v>
      </c>
      <c r="AC11" s="84">
        <v>0.9599298003398512</v>
      </c>
    </row>
    <row r="12" spans="1:32" ht="11.25" customHeight="1" x14ac:dyDescent="0.2">
      <c r="A12" s="64" t="s">
        <v>25</v>
      </c>
      <c r="B12" s="65" t="s">
        <v>52</v>
      </c>
      <c r="C12" s="66" t="s">
        <v>6</v>
      </c>
      <c r="D12" s="66" t="s">
        <v>8</v>
      </c>
      <c r="E12" s="66" t="s">
        <v>7</v>
      </c>
      <c r="F12" s="66" t="s">
        <v>27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45</v>
      </c>
      <c r="L12" s="11" t="str">
        <f t="shared" si="5"/>
        <v>Sw</v>
      </c>
      <c r="M12" s="106" t="str">
        <f t="shared" si="6"/>
        <v>obj_0028e#0007</v>
      </c>
      <c r="N12" s="160" t="str">
        <f>IFERROR(_xll.qlRateHelperQuoteName(M12,Trigger),"--")</f>
        <v>USD6X1S_Quote</v>
      </c>
      <c r="O12" s="110">
        <f>IFERROR(_xll.qlRateHelperQuoteValue($M12,Trigger),"--")</f>
        <v>5.1600000000000005E-3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42495</v>
      </c>
      <c r="T12" s="111">
        <f>IFERROR(_xll.qlRateHelperPillarDate(M12,Trigger),"--")</f>
        <v>42681</v>
      </c>
      <c r="V12" s="4" t="str">
        <f t="shared" si="3"/>
        <v>BasSw</v>
      </c>
      <c r="W12" s="4" t="str">
        <v>obj_00281</v>
      </c>
      <c r="X12" s="4" t="str">
        <f>IFERROR(_xll.qlRateHelperQuoteName(W12,Trigger),"")</f>
        <v>USDAM3L5Y_Quote</v>
      </c>
      <c r="Y12" s="76">
        <f>IFERROR(_xll.qlRateHelperRate(W12,Trigger),"")</f>
        <v>1.2659999999999999E-2</v>
      </c>
      <c r="Z12" s="116">
        <f>IF(ISERROR(_xll.qlSwapRateHelperSpread($W12)),IF(ISERROR(_xll.qlFuturesRateHelperConvexityAdjustment($W12)),"",_xll.qlFuturesRateHelperConvexityAdjustment($W12)),_xll.qlSwapRateHelperSpread($W12))</f>
        <v>1.42E-3</v>
      </c>
      <c r="AA12" s="5">
        <f>IFERROR(_xll.qlRateHelperEarliestDate(W12,Trigger),"")</f>
        <v>42495</v>
      </c>
      <c r="AB12" s="5">
        <f>IFERROR(_xll.qlRateHelperPillarDate(W12,Trigger),"")</f>
        <v>44321</v>
      </c>
      <c r="AC12" s="84">
        <v>0.94465425347736121</v>
      </c>
    </row>
    <row r="13" spans="1:32" ht="11.25" customHeight="1" x14ac:dyDescent="0.2">
      <c r="A13" s="64" t="s">
        <v>25</v>
      </c>
      <c r="B13" s="65" t="s">
        <v>53</v>
      </c>
      <c r="C13" s="66" t="s">
        <v>6</v>
      </c>
      <c r="D13" s="66" t="s">
        <v>8</v>
      </c>
      <c r="E13" s="66" t="s">
        <v>7</v>
      </c>
      <c r="F13" s="66" t="s">
        <v>27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obj_00291</v>
      </c>
      <c r="X13" s="4" t="str">
        <f>IFERROR(_xll.qlRateHelperQuoteName(W13,Trigger),"")</f>
        <v>USDAM3L6Y_Quote</v>
      </c>
      <c r="Y13" s="76">
        <f>IFERROR(_xll.qlRateHelperRate(W13,Trigger),"")</f>
        <v>1.37E-2</v>
      </c>
      <c r="Z13" s="116">
        <f>IF(ISERROR(_xll.qlSwapRateHelperSpread($W13)),IF(ISERROR(_xll.qlFuturesRateHelperConvexityAdjustment($W13)),"",_xll.qlFuturesRateHelperConvexityAdjustment($W13)),_xll.qlSwapRateHelperSpread($W13))</f>
        <v>1.34E-3</v>
      </c>
      <c r="AA13" s="5">
        <f>IFERROR(_xll.qlRateHelperEarliestDate(W13,Trigger),"")</f>
        <v>42495</v>
      </c>
      <c r="AB13" s="5">
        <f>IFERROR(_xll.qlRateHelperPillarDate(W13,Trigger),"")</f>
        <v>44686</v>
      </c>
      <c r="AC13" s="84">
        <v>0.92753637027014924</v>
      </c>
    </row>
    <row r="14" spans="1:32" ht="11.25" customHeight="1" x14ac:dyDescent="0.2">
      <c r="A14" s="64" t="s">
        <v>25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27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_xll.qlSwapRateHelper2(,H14,,B14,JoinCalendar,D14,E14,F14,G14,I14,C14,Discounting,PillarDate,,Permanent,Trigger,ObjectOverwrite)</f>
        <v>obj_0028e#0007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obj_00276</v>
      </c>
      <c r="X14" s="4" t="str">
        <f>IFERROR(_xll.qlRateHelperQuoteName(W14,Trigger),"")</f>
        <v>USDAM3L7Y_Quote</v>
      </c>
      <c r="Y14" s="76">
        <f>IFERROR(_xll.qlRateHelperRate(W14,Trigger),"")</f>
        <v>1.4659999999999999E-2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1.2600000000000001E-3</v>
      </c>
      <c r="AA14" s="5">
        <f>IFERROR(_xll.qlRateHelperEarliestDate(W14,Trigger),"")</f>
        <v>42495</v>
      </c>
      <c r="AB14" s="5">
        <f>IFERROR(_xll.qlRateHelperPillarDate(W14,Trigger),"")</f>
        <v>45051</v>
      </c>
      <c r="AC14" s="84">
        <v>0.90911746068796395</v>
      </c>
    </row>
    <row r="15" spans="1:32" ht="11.25" customHeight="1" x14ac:dyDescent="0.2">
      <c r="A15" s="64" t="s">
        <v>25</v>
      </c>
      <c r="B15" s="65" t="s">
        <v>54</v>
      </c>
      <c r="C15" s="66" t="s">
        <v>6</v>
      </c>
      <c r="D15" s="66" t="s">
        <v>8</v>
      </c>
      <c r="E15" s="66" t="s">
        <v>7</v>
      </c>
      <c r="F15" s="66" t="s">
        <v>27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obj_00274#0007</v>
      </c>
      <c r="N15" s="160" t="str">
        <f>IFERROR(_xll.qlRateHelperQuoteName(M15,Trigger),"--")</f>
        <v>USD9X1S_Quote</v>
      </c>
      <c r="O15" s="110">
        <f>IFERROR(_xll.qlRateHelperQuoteValue($M15,Trigger),"--")</f>
        <v>5.7000000000000002E-3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42495</v>
      </c>
      <c r="T15" s="111">
        <f>IFERROR(_xll.qlRateHelperPillarDate(M15,Trigger),"--")</f>
        <v>42772</v>
      </c>
      <c r="V15" s="4" t="str">
        <f t="shared" si="3"/>
        <v>BasSw</v>
      </c>
      <c r="W15" s="4" t="str">
        <v>obj_002b3</v>
      </c>
      <c r="X15" s="4" t="str">
        <f>IFERROR(_xll.qlRateHelperQuoteName(W15,Trigger),"")</f>
        <v>USDAM3L8Y_Quote</v>
      </c>
      <c r="Y15" s="76">
        <f>IFERROR(_xll.qlRateHelperRate(W15,Trigger),"")</f>
        <v>1.5510000000000001E-2</v>
      </c>
      <c r="Z15" s="116">
        <f>IF(ISERROR(_xll.qlSwapRateHelperSpread($W15)),IF(ISERROR(_xll.qlFuturesRateHelperConvexityAdjustment($W15)),"",_xll.qlFuturesRateHelperConvexityAdjustment($W15)),_xll.qlSwapRateHelperSpread($W15))</f>
        <v>1.1999999999999999E-3</v>
      </c>
      <c r="AA15" s="5">
        <f>IFERROR(_xll.qlRateHelperEarliestDate(W15,Trigger),"")</f>
        <v>42495</v>
      </c>
      <c r="AB15" s="5">
        <f>IFERROR(_xll.qlRateHelperPillarDate(W15,Trigger),"")</f>
        <v>45419</v>
      </c>
      <c r="AC15" s="84">
        <v>0.88996529603626506</v>
      </c>
    </row>
    <row r="16" spans="1:32" ht="11.25" customHeight="1" x14ac:dyDescent="0.2">
      <c r="A16" s="64" t="s">
        <v>25</v>
      </c>
      <c r="B16" s="65" t="s">
        <v>55</v>
      </c>
      <c r="C16" s="66" t="s">
        <v>6</v>
      </c>
      <c r="D16" s="66" t="s">
        <v>8</v>
      </c>
      <c r="E16" s="66" t="s">
        <v>7</v>
      </c>
      <c r="F16" s="66" t="s">
        <v>27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obj_0029f</v>
      </c>
      <c r="X16" s="4" t="str">
        <f>IFERROR(_xll.qlRateHelperQuoteName(W16,Trigger),"")</f>
        <v>USDAM3L9Y_Quote</v>
      </c>
      <c r="Y16" s="76">
        <f>IFERROR(_xll.qlRateHelperRate(W16,Trigger),"")</f>
        <v>1.6289999999999999E-2</v>
      </c>
      <c r="Z16" s="116">
        <f>IF(ISERROR(_xll.qlSwapRateHelperSpread($W16)),IF(ISERROR(_xll.qlFuturesRateHelperConvexityAdjustment($W16)),"",_xll.qlFuturesRateHelperConvexityAdjustment($W16)),_xll.qlSwapRateHelperSpread($W16))</f>
        <v>1.15E-3</v>
      </c>
      <c r="AA16" s="5">
        <f>IFERROR(_xll.qlRateHelperEarliestDate(W16,Trigger),"")</f>
        <v>42495</v>
      </c>
      <c r="AB16" s="5">
        <f>IFERROR(_xll.qlRateHelperPillarDate(W16,Trigger),"")</f>
        <v>45783</v>
      </c>
      <c r="AC16" s="84">
        <v>0.87030961216347202</v>
      </c>
    </row>
    <row r="17" spans="1:29" ht="11.25" customHeight="1" x14ac:dyDescent="0.2">
      <c r="A17" s="64" t="s">
        <v>25</v>
      </c>
      <c r="B17" s="65" t="s">
        <v>56</v>
      </c>
      <c r="C17" s="66" t="s">
        <v>6</v>
      </c>
      <c r="D17" s="66" t="s">
        <v>8</v>
      </c>
      <c r="E17" s="66" t="s">
        <v>7</v>
      </c>
      <c r="F17" s="66" t="s">
        <v>27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_xll.qlSwapRateHelper2(,H17,,B17,JoinCalendar,D17,E17,F17,G17,I17,C17,Discounting,PillarDate,,Permanent,Trigger,ObjectOverwrite)</f>
        <v>obj_00274#0007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obj_00294</v>
      </c>
      <c r="X17" s="4" t="str">
        <f>IFERROR(_xll.qlRateHelperQuoteName(W17,Trigger),"")</f>
        <v>USDAM3L10Y_Quote</v>
      </c>
      <c r="Y17" s="76">
        <f>IFERROR(_xll.qlRateHelperRate(W17,Trigger),"")</f>
        <v>1.7000000000000001E-2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1.1200000000000001E-3</v>
      </c>
      <c r="AA17" s="5">
        <f>IFERROR(_xll.qlRateHelperEarliestDate(W17,Trigger),"")</f>
        <v>42495</v>
      </c>
      <c r="AB17" s="5">
        <f>IFERROR(_xll.qlRateHelperPillarDate(W17,Trigger),"")</f>
        <v>46147</v>
      </c>
      <c r="AC17" s="84">
        <v>0.85037651316470564</v>
      </c>
    </row>
    <row r="18" spans="1:29" ht="11.25" customHeight="1" x14ac:dyDescent="0.2">
      <c r="A18" s="64" t="s">
        <v>25</v>
      </c>
      <c r="B18" s="65" t="s">
        <v>57</v>
      </c>
      <c r="C18" s="66" t="s">
        <v>6</v>
      </c>
      <c r="D18" s="66" t="s">
        <v>8</v>
      </c>
      <c r="E18" s="66" t="s">
        <v>7</v>
      </c>
      <c r="F18" s="66" t="s">
        <v>27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obj_002a0#0007</v>
      </c>
      <c r="N18" s="161" t="str">
        <f>IFERROR(_xll.qlRateHelperQuoteName(M18,Trigger),"--")</f>
        <v>USD12X1S_Quote</v>
      </c>
      <c r="O18" s="113">
        <f>IFERROR(_xll.qlRateHelperQuoteValue($M18,Trigger),"--")</f>
        <v>6.1399999999999996E-3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42495</v>
      </c>
      <c r="T18" s="114">
        <f>IFERROR(_xll.qlRateHelperPillarDate(M18,Trigger),"--")</f>
        <v>42860</v>
      </c>
      <c r="V18" s="4" t="str">
        <f t="shared" si="3"/>
        <v>BasSw</v>
      </c>
      <c r="W18" s="4" t="str">
        <v>obj_0028c</v>
      </c>
      <c r="X18" s="4" t="str">
        <f>IFERROR(_xll.qlRateHelperQuoteName(W18,Trigger),"")</f>
        <v>USDAM3L12Y_Quote</v>
      </c>
      <c r="Y18" s="76">
        <f>IFERROR(_xll.qlRateHelperRate(W18,Trigger),"")</f>
        <v>1.8260000000000002E-2</v>
      </c>
      <c r="Z18" s="116">
        <f>IF(ISERROR(_xll.qlSwapRateHelperSpread($W18)),IF(ISERROR(_xll.qlFuturesRateHelperConvexityAdjustment($W18)),"",_xll.qlFuturesRateHelperConvexityAdjustment($W18)),_xll.qlSwapRateHelperSpread($W18))</f>
        <v>1.08E-3</v>
      </c>
      <c r="AA18" s="5">
        <f>IFERROR(_xll.qlRateHelperEarliestDate(W18,Trigger),"")</f>
        <v>42495</v>
      </c>
      <c r="AB18" s="5">
        <f>IFERROR(_xll.qlRateHelperPillarDate(W18,Trigger),"")</f>
        <v>46878</v>
      </c>
      <c r="AC18" s="84">
        <v>0.80967210069784568</v>
      </c>
    </row>
    <row r="19" spans="1:29" ht="11.25" customHeight="1" x14ac:dyDescent="0.2">
      <c r="A19" s="64" t="s">
        <v>25</v>
      </c>
      <c r="B19" s="65" t="s">
        <v>58</v>
      </c>
      <c r="C19" s="66" t="s">
        <v>6</v>
      </c>
      <c r="D19" s="66" t="s">
        <v>8</v>
      </c>
      <c r="E19" s="66" t="s">
        <v>7</v>
      </c>
      <c r="F19" s="66" t="s">
        <v>27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obj_0027d</v>
      </c>
      <c r="X19" s="4" t="str">
        <f>IFERROR(_xll.qlRateHelperQuoteName(W19,Trigger),"")</f>
        <v>USDAM3L15Y_Quote</v>
      </c>
      <c r="Y19" s="76">
        <f>IFERROR(_xll.qlRateHelperRate(W19,Trigger),"")</f>
        <v>1.9610000000000002E-2</v>
      </c>
      <c r="Z19" s="116">
        <f>IF(ISERROR(_xll.qlSwapRateHelperSpread($W19)),IF(ISERROR(_xll.qlFuturesRateHelperConvexityAdjustment($W19)),"",_xll.qlFuturesRateHelperConvexityAdjustment($W19)),_xll.qlSwapRateHelperSpread($W19))</f>
        <v>1.08E-3</v>
      </c>
      <c r="AA19" s="5">
        <f>IFERROR(_xll.qlRateHelperEarliestDate(W19,Trigger),"")</f>
        <v>42495</v>
      </c>
      <c r="AB19" s="5">
        <f>IFERROR(_xll.qlRateHelperPillarDate(W19,Trigger),"")</f>
        <v>47974</v>
      </c>
      <c r="AC19" s="84">
        <v>0.75147859125063365</v>
      </c>
    </row>
    <row r="20" spans="1:29" ht="11.25" customHeight="1" x14ac:dyDescent="0.2">
      <c r="A20" s="1" t="s">
        <v>25</v>
      </c>
      <c r="B20" s="9" t="s">
        <v>154</v>
      </c>
      <c r="C20" s="7" t="s">
        <v>6</v>
      </c>
      <c r="D20" s="7" t="s">
        <v>8</v>
      </c>
      <c r="E20" s="7" t="s">
        <v>7</v>
      </c>
      <c r="F20" s="7" t="s">
        <v>27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_xll.qlSwapRateHelper2(,H20,,B20,JoinCalendar,D20,E20,F20,G20,I20,C20,Discounting,PillarDate,,Permanent,Trigger,ObjectOverwrite)</f>
        <v>obj_002a0#0007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obj_002b8</v>
      </c>
      <c r="X20" s="4" t="str">
        <f>IFERROR(_xll.qlRateHelperQuoteName(W20,Trigger),"")</f>
        <v>USDAM3L20Y_Quote</v>
      </c>
      <c r="Y20" s="76">
        <f>IFERROR(_xll.qlRateHelperRate(W20,Trigger),"")</f>
        <v>2.0990000000000002E-2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1.23E-3</v>
      </c>
      <c r="AA20" s="5">
        <f>IFERROR(_xll.qlRateHelperEarliestDate(W20,Trigger),"")</f>
        <v>42495</v>
      </c>
      <c r="AB20" s="5">
        <f>IFERROR(_xll.qlRateHelperPillarDate(W20,Trigger),"")</f>
        <v>49801</v>
      </c>
      <c r="AC20" s="84">
        <v>0.6652738271755998</v>
      </c>
    </row>
    <row r="21" spans="1:29" ht="11.25" customHeight="1" x14ac:dyDescent="0.2">
      <c r="F21" s="55" t="s">
        <v>148</v>
      </c>
      <c r="G21" s="55" t="s">
        <v>147</v>
      </c>
      <c r="H21" s="55" t="s">
        <v>156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obj_00296</v>
      </c>
      <c r="X21" s="4" t="str">
        <f>IFERROR(_xll.qlRateHelperQuoteName(W21,Trigger),"")</f>
        <v>USDAM3L25Y_Quote</v>
      </c>
      <c r="Y21" s="76">
        <f>IFERROR(_xll.qlRateHelperRate(W21,Trigger),"")</f>
        <v>2.1669999999999998E-2</v>
      </c>
      <c r="Z21" s="116">
        <f>IF(ISERROR(_xll.qlSwapRateHelperSpread($W21)),IF(ISERROR(_xll.qlFuturesRateHelperConvexityAdjustment($W21)),"",_xll.qlFuturesRateHelperConvexityAdjustment($W21)),_xll.qlSwapRateHelperSpread($W21))</f>
        <v>1.4E-3</v>
      </c>
      <c r="AA21" s="5">
        <f>IFERROR(_xll.qlRateHelperEarliestDate(W21,Trigger),"")</f>
        <v>42495</v>
      </c>
      <c r="AB21" s="5">
        <f>IFERROR(_xll.qlRateHelperPillarDate(W21,Trigger),"")</f>
        <v>51628</v>
      </c>
      <c r="AC21" s="84">
        <v>0.59297867474731225</v>
      </c>
    </row>
    <row r="22" spans="1:29" ht="11.25" customHeight="1" x14ac:dyDescent="0.2">
      <c r="A22" s="71" t="s">
        <v>9</v>
      </c>
      <c r="B22" s="71" t="s">
        <v>29</v>
      </c>
      <c r="C22" s="71" t="s">
        <v>149</v>
      </c>
      <c r="D22" s="71" t="s">
        <v>5</v>
      </c>
      <c r="E22" s="71" t="s">
        <v>34</v>
      </c>
      <c r="F22" s="71" t="s">
        <v>150</v>
      </c>
      <c r="G22" s="71" t="s">
        <v>4</v>
      </c>
      <c r="H22" s="71" t="s">
        <v>1</v>
      </c>
      <c r="I22" s="71" t="s">
        <v>146</v>
      </c>
      <c r="J22" s="71" t="s">
        <v>24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obj_00295</v>
      </c>
      <c r="X22" s="4" t="str">
        <f>IFERROR(_xll.qlRateHelperQuoteName(W22,Trigger),"")</f>
        <v>USDAM3L30Y_Quote</v>
      </c>
      <c r="Y22" s="76">
        <f>IFERROR(_xll.qlRateHelperRate(W22,Trigger),"")</f>
        <v>2.206E-2</v>
      </c>
      <c r="Z22" s="116">
        <f>IF(ISERROR(_xll.qlSwapRateHelperSpread($W22)),IF(ISERROR(_xll.qlFuturesRateHelperConvexityAdjustment($W22)),"",_xll.qlFuturesRateHelperConvexityAdjustment($W22)),_xll.qlSwapRateHelperSpread($W22))</f>
        <v>1.5100000000000001E-3</v>
      </c>
      <c r="AA22" s="5">
        <f>IFERROR(_xll.qlRateHelperEarliestDate(W22,Trigger),"")</f>
        <v>42495</v>
      </c>
      <c r="AB22" s="5">
        <f>IFERROR(_xll.qlRateHelperPillarDate(W22,Trigger),"")</f>
        <v>53455</v>
      </c>
      <c r="AC22" s="84">
        <v>0.52969830682093311</v>
      </c>
    </row>
    <row r="23" spans="1:29" ht="11.25" customHeight="1" x14ac:dyDescent="0.2">
      <c r="A23" s="64" t="s">
        <v>157</v>
      </c>
      <c r="B23" s="65" t="s">
        <v>28</v>
      </c>
      <c r="C23" s="66" t="s">
        <v>6</v>
      </c>
      <c r="D23" s="66" t="s">
        <v>8</v>
      </c>
      <c r="E23" s="66" t="s">
        <v>7</v>
      </c>
      <c r="F23" s="66" t="s">
        <v>27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obj_002b9#0007</v>
      </c>
      <c r="N23" s="160" t="str">
        <f>IFERROR(_xll.qlRateHelperQuoteName(M23,Trigger),"--")</f>
        <v>USDAM3L2Y_Quote</v>
      </c>
      <c r="O23" s="110">
        <f>IFERROR(_xll.qlRateHelperQuoteValue($M23,Trigger),"--")</f>
        <v>9.2700000000000005E-3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42495</v>
      </c>
      <c r="T23" s="111">
        <f>IFERROR(_xll.qlRateHelperPillarDate(M23,Trigger),"--")</f>
        <v>43228</v>
      </c>
      <c r="V23" s="4" t="str">
        <f t="shared" si="3"/>
        <v>BasSw</v>
      </c>
      <c r="W23" s="4" t="str">
        <v>obj_0023c</v>
      </c>
      <c r="X23" s="4" t="str">
        <f>IFERROR(_xll.qlRateHelperQuoteName(W23,Trigger),"")</f>
        <v>USDAM3L40Y_Quote</v>
      </c>
      <c r="Y23" s="76">
        <f>IFERROR(_xll.qlRateHelperRate(W23,Trigger),"")</f>
        <v>2.2259999999999999E-2</v>
      </c>
      <c r="Z23" s="116">
        <f>IF(ISERROR(_xll.qlSwapRateHelperSpread($W23)),IF(ISERROR(_xll.qlFuturesRateHelperConvexityAdjustment($W23)),"",_xll.qlFuturesRateHelperConvexityAdjustment($W23)),_xll.qlSwapRateHelperSpread($W23))</f>
        <v>1.5100000000000001E-3</v>
      </c>
      <c r="AA23" s="5">
        <f>IFERROR(_xll.qlRateHelperEarliestDate(W23,Trigger),"")</f>
        <v>42495</v>
      </c>
      <c r="AB23" s="5">
        <f>IFERROR(_xll.qlRateHelperPillarDate(W23,Trigger),"")</f>
        <v>57105</v>
      </c>
      <c r="AC23" s="84">
        <v>0.42629694766421949</v>
      </c>
    </row>
    <row r="24" spans="1:29" ht="11.25" customHeight="1" x14ac:dyDescent="0.2">
      <c r="A24" s="64" t="s">
        <v>157</v>
      </c>
      <c r="B24" s="65" t="s">
        <v>61</v>
      </c>
      <c r="C24" s="66" t="s">
        <v>6</v>
      </c>
      <c r="D24" s="66" t="s">
        <v>8</v>
      </c>
      <c r="E24" s="66" t="s">
        <v>7</v>
      </c>
      <c r="F24" s="66" t="s">
        <v>27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obj_00273#0007</v>
      </c>
      <c r="N24" s="160" t="str">
        <f>IFERROR(_xll.qlRateHelperQuoteName(M24,Trigger),"--")</f>
        <v>USDAM3L3Y_Quote</v>
      </c>
      <c r="O24" s="110">
        <f>IFERROR(_xll.qlRateHelperQuoteValue($M24,Trigger),"--")</f>
        <v>1.048E-2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42495</v>
      </c>
      <c r="T24" s="111">
        <f>IFERROR(_xll.qlRateHelperPillarDate(M24,Trigger),"--")</f>
        <v>43592</v>
      </c>
      <c r="V24" s="4" t="str">
        <f t="shared" si="3"/>
        <v>BasSw</v>
      </c>
      <c r="W24" s="4" t="str">
        <v>obj_002a5</v>
      </c>
      <c r="X24" s="4" t="str">
        <f>IFERROR(_xll.qlRateHelperQuoteName(W24,Trigger),"")</f>
        <v>USDAM3L50Y_Quote</v>
      </c>
      <c r="Y24" s="76">
        <f>IFERROR(_xll.qlRateHelperRate(W24,Trigger),"")</f>
        <v>2.2109999999999998E-2</v>
      </c>
      <c r="Z24" s="116">
        <f>IF(ISERROR(_xll.qlSwapRateHelperSpread($W24)),IF(ISERROR(_xll.qlFuturesRateHelperConvexityAdjustment($W24)),"",_xll.qlFuturesRateHelperConvexityAdjustment($W24)),_xll.qlSwapRateHelperSpread($W24))</f>
        <v>1.5100000000000001E-3</v>
      </c>
      <c r="AA24" s="5">
        <f>IFERROR(_xll.qlRateHelperEarliestDate(W24,Trigger),"")</f>
        <v>42495</v>
      </c>
      <c r="AB24" s="5">
        <f>IFERROR(_xll.qlRateHelperPillarDate(W24,Trigger),"")</f>
        <v>60757</v>
      </c>
      <c r="AC24" s="84">
        <v>0.3503136734163726</v>
      </c>
    </row>
    <row r="25" spans="1:29" ht="11.25" customHeight="1" x14ac:dyDescent="0.2">
      <c r="A25" s="64" t="s">
        <v>157</v>
      </c>
      <c r="B25" s="65" t="s">
        <v>64</v>
      </c>
      <c r="C25" s="66" t="s">
        <v>6</v>
      </c>
      <c r="D25" s="66" t="s">
        <v>8</v>
      </c>
      <c r="E25" s="66" t="s">
        <v>7</v>
      </c>
      <c r="F25" s="66" t="s">
        <v>27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obj_0028b#0007</v>
      </c>
      <c r="N25" s="160" t="str">
        <f>IFERROR(_xll.qlRateHelperQuoteName(M25,Trigger),"--")</f>
        <v>USDAM3L4Y_Quote</v>
      </c>
      <c r="O25" s="110">
        <f>IFERROR(_xll.qlRateHelperQuoteValue($M25,Trigger),"--")</f>
        <v>1.1600000000000001E-2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42495</v>
      </c>
      <c r="T25" s="111">
        <f>IFERROR(_xll.qlRateHelperPillarDate(M25,Trigger),"--")</f>
        <v>43956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157</v>
      </c>
      <c r="B26" s="65" t="s">
        <v>67</v>
      </c>
      <c r="C26" s="66" t="s">
        <v>6</v>
      </c>
      <c r="D26" s="66" t="s">
        <v>8</v>
      </c>
      <c r="E26" s="66" t="s">
        <v>7</v>
      </c>
      <c r="F26" s="66" t="s">
        <v>27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obj_00281#0007</v>
      </c>
      <c r="N26" s="160" t="str">
        <f>IFERROR(_xll.qlRateHelperQuoteName(M26,Trigger),"--")</f>
        <v>USDAM3L5Y_Quote</v>
      </c>
      <c r="O26" s="110">
        <f>IFERROR(_xll.qlRateHelperQuoteValue($M26,Trigger),"--")</f>
        <v>1.2659999999999999E-2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42495</v>
      </c>
      <c r="T26" s="111">
        <f>IFERROR(_xll.qlRateHelperPillarDate(M26,Trigger),"--")</f>
        <v>44321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157</v>
      </c>
      <c r="B27" s="65" t="s">
        <v>70</v>
      </c>
      <c r="C27" s="66" t="s">
        <v>6</v>
      </c>
      <c r="D27" s="66" t="s">
        <v>8</v>
      </c>
      <c r="E27" s="66" t="s">
        <v>7</v>
      </c>
      <c r="F27" s="66" t="s">
        <v>27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_xll.qlSwapRateHelper2(,H27,,B27,JoinCalendar,D27,E27,F27,G27,I27,C27,Discounting,PillarDate,,Permanent,Trigger,ObjectOverwrite)</f>
        <v>obj_002b9#0007</v>
      </c>
      <c r="K27" s="53"/>
      <c r="L27" s="11" t="str">
        <f t="shared" si="9"/>
        <v>BasSw</v>
      </c>
      <c r="M27" s="106" t="str">
        <f t="shared" si="10"/>
        <v>obj_00291#0007</v>
      </c>
      <c r="N27" s="160" t="str">
        <f>IFERROR(_xll.qlRateHelperQuoteName(M27,Trigger),"--")</f>
        <v>USDAM3L6Y_Quote</v>
      </c>
      <c r="O27" s="110">
        <f>IFERROR(_xll.qlRateHelperQuoteValue($M27,Trigger),"--")</f>
        <v>1.37E-2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42495</v>
      </c>
      <c r="T27" s="111">
        <f>IFERROR(_xll.qlRateHelperPillarDate(M27,Trigger),"--")</f>
        <v>44686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157</v>
      </c>
      <c r="B28" s="65" t="s">
        <v>74</v>
      </c>
      <c r="C28" s="66" t="s">
        <v>6</v>
      </c>
      <c r="D28" s="66" t="s">
        <v>8</v>
      </c>
      <c r="E28" s="66" t="s">
        <v>7</v>
      </c>
      <c r="F28" s="66" t="s">
        <v>27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_xll.qlSwapRateHelper2(,H28,,B28,JoinCalendar,D28,E28,F28,G28,I28,C28,Discounting,PillarDate,,Permanent,Trigger,ObjectOverwrite)</f>
        <v>obj_00273#0007</v>
      </c>
      <c r="K28" s="53"/>
      <c r="L28" s="11" t="str">
        <f t="shared" si="9"/>
        <v>BasSw</v>
      </c>
      <c r="M28" s="106" t="str">
        <f t="shared" si="10"/>
        <v>obj_00276#0007</v>
      </c>
      <c r="N28" s="160" t="str">
        <f>IFERROR(_xll.qlRateHelperQuoteName(M28,Trigger),"--")</f>
        <v>USDAM3L7Y_Quote</v>
      </c>
      <c r="O28" s="110">
        <f>IFERROR(_xll.qlRateHelperQuoteValue($M28,Trigger),"--")</f>
        <v>1.4659999999999999E-2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42495</v>
      </c>
      <c r="T28" s="111">
        <f>IFERROR(_xll.qlRateHelperPillarDate(M28,Trigger),"--")</f>
        <v>45051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157</v>
      </c>
      <c r="B29" s="65" t="s">
        <v>78</v>
      </c>
      <c r="C29" s="66" t="s">
        <v>6</v>
      </c>
      <c r="D29" s="66" t="s">
        <v>8</v>
      </c>
      <c r="E29" s="66" t="s">
        <v>7</v>
      </c>
      <c r="F29" s="66" t="s">
        <v>27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_xll.qlSwapRateHelper2(,H29,,B29,JoinCalendar,D29,E29,F29,G29,I29,C29,Discounting,PillarDate,,Permanent,Trigger,ObjectOverwrite)</f>
        <v>obj_0028b#0007</v>
      </c>
      <c r="K29" s="53"/>
      <c r="L29" s="11" t="str">
        <f t="shared" si="9"/>
        <v>BasSw</v>
      </c>
      <c r="M29" s="106" t="str">
        <f t="shared" si="10"/>
        <v>obj_002b3#0007</v>
      </c>
      <c r="N29" s="160" t="str">
        <f>IFERROR(_xll.qlRateHelperQuoteName(M29,Trigger),"--")</f>
        <v>USDAM3L8Y_Quote</v>
      </c>
      <c r="O29" s="110">
        <f>IFERROR(_xll.qlRateHelperQuoteValue($M29,Trigger),"--")</f>
        <v>1.5510000000000001E-2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42495</v>
      </c>
      <c r="T29" s="111">
        <f>IFERROR(_xll.qlRateHelperPillarDate(M29,Trigger),"--")</f>
        <v>45419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157</v>
      </c>
      <c r="B30" s="65" t="s">
        <v>82</v>
      </c>
      <c r="C30" s="66" t="s">
        <v>6</v>
      </c>
      <c r="D30" s="66" t="s">
        <v>8</v>
      </c>
      <c r="E30" s="66" t="s">
        <v>7</v>
      </c>
      <c r="F30" s="66" t="s">
        <v>27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_xll.qlSwapRateHelper2(,H30,,B30,JoinCalendar,D30,E30,F30,G30,I30,C30,Discounting,PillarDate,,Permanent,Trigger,ObjectOverwrite)</f>
        <v>obj_00281#0007</v>
      </c>
      <c r="K30" s="53"/>
      <c r="L30" s="11" t="str">
        <f t="shared" si="9"/>
        <v>BasSw</v>
      </c>
      <c r="M30" s="106" t="str">
        <f t="shared" si="10"/>
        <v>obj_0029f#0007</v>
      </c>
      <c r="N30" s="160" t="str">
        <f>IFERROR(_xll.qlRateHelperQuoteName(M30,Trigger),"--")</f>
        <v>USDAM3L9Y_Quote</v>
      </c>
      <c r="O30" s="110">
        <f>IFERROR(_xll.qlRateHelperQuoteValue($M30,Trigger),"--")</f>
        <v>1.6289999999999999E-2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42495</v>
      </c>
      <c r="T30" s="111">
        <f>IFERROR(_xll.qlRateHelperPillarDate(M30,Trigger),"--")</f>
        <v>45783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157</v>
      </c>
      <c r="B31" s="65" t="s">
        <v>83</v>
      </c>
      <c r="C31" s="66" t="s">
        <v>6</v>
      </c>
      <c r="D31" s="66" t="s">
        <v>8</v>
      </c>
      <c r="E31" s="66" t="s">
        <v>7</v>
      </c>
      <c r="F31" s="66" t="s">
        <v>27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_xll.qlSwapRateHelper2(,H31,,B31,JoinCalendar,D31,E31,F31,G31,I31,C31,Discounting,PillarDate,,Permanent,Trigger,ObjectOverwrite)</f>
        <v>obj_00291#0007</v>
      </c>
      <c r="K31" s="53"/>
      <c r="L31" s="11" t="str">
        <f t="shared" si="9"/>
        <v>BasSw</v>
      </c>
      <c r="M31" s="106" t="str">
        <f t="shared" si="10"/>
        <v>obj_00294#0007</v>
      </c>
      <c r="N31" s="160" t="str">
        <f>IFERROR(_xll.qlRateHelperQuoteName(M31,Trigger),"--")</f>
        <v>USDAM3L10Y_Quote</v>
      </c>
      <c r="O31" s="110">
        <f>IFERROR(_xll.qlRateHelperQuoteValue($M31,Trigger),"--")</f>
        <v>1.7000000000000001E-2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42495</v>
      </c>
      <c r="T31" s="111">
        <f>IFERROR(_xll.qlRateHelperPillarDate(M31,Trigger),"--")</f>
        <v>46147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157</v>
      </c>
      <c r="B32" s="65" t="s">
        <v>84</v>
      </c>
      <c r="C32" s="66" t="s">
        <v>6</v>
      </c>
      <c r="D32" s="66" t="s">
        <v>8</v>
      </c>
      <c r="E32" s="66" t="s">
        <v>7</v>
      </c>
      <c r="F32" s="66" t="s">
        <v>27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_xll.qlSwapRateHelper2(,H32,,B32,JoinCalendar,D32,E32,F32,G32,I32,C32,Discounting,PillarDate,,Permanent,Trigger,ObjectOverwrite)</f>
        <v>obj_00276#0007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157</v>
      </c>
      <c r="B33" s="65" t="s">
        <v>85</v>
      </c>
      <c r="C33" s="66" t="s">
        <v>6</v>
      </c>
      <c r="D33" s="66" t="s">
        <v>8</v>
      </c>
      <c r="E33" s="66" t="s">
        <v>7</v>
      </c>
      <c r="F33" s="66" t="s">
        <v>27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_xll.qlSwapRateHelper2(,H33,,B33,JoinCalendar,D33,E33,F33,G33,I33,C33,Discounting,PillarDate,,Permanent,Trigger,ObjectOverwrite)</f>
        <v>obj_002b3#0007</v>
      </c>
      <c r="K33" s="53"/>
      <c r="L33" s="11" t="str">
        <f t="shared" si="9"/>
        <v>BasSw</v>
      </c>
      <c r="M33" s="106" t="str">
        <f t="shared" si="10"/>
        <v>obj_0028c#0007</v>
      </c>
      <c r="N33" s="160" t="str">
        <f>IFERROR(_xll.qlRateHelperQuoteName(M33,Trigger),"--")</f>
        <v>USDAM3L12Y_Quote</v>
      </c>
      <c r="O33" s="110">
        <f>IFERROR(_xll.qlRateHelperQuoteValue($M33,Trigger),"--")</f>
        <v>1.8260000000000002E-2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42495</v>
      </c>
      <c r="T33" s="111">
        <f>IFERROR(_xll.qlRateHelperPillarDate(M33,Trigger),"--")</f>
        <v>46878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157</v>
      </c>
      <c r="B34" s="65" t="s">
        <v>86</v>
      </c>
      <c r="C34" s="66" t="s">
        <v>6</v>
      </c>
      <c r="D34" s="66" t="s">
        <v>8</v>
      </c>
      <c r="E34" s="66" t="s">
        <v>7</v>
      </c>
      <c r="F34" s="66" t="s">
        <v>27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_xll.qlSwapRateHelper2(,H34,,B34,JoinCalendar,D34,E34,F34,G34,I34,C34,Discounting,PillarDate,,Permanent,Trigger,ObjectOverwrite)</f>
        <v>obj_0029f#0007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157</v>
      </c>
      <c r="B35" s="65" t="s">
        <v>87</v>
      </c>
      <c r="C35" s="66" t="s">
        <v>6</v>
      </c>
      <c r="D35" s="66" t="s">
        <v>8</v>
      </c>
      <c r="E35" s="66" t="s">
        <v>7</v>
      </c>
      <c r="F35" s="66" t="s">
        <v>27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_xll.qlSwapRateHelper2(,H35,,B35,JoinCalendar,D35,E35,F35,G35,I35,C35,Discounting,PillarDate,,Permanent,Trigger,ObjectOverwrite)</f>
        <v>obj_00294#0007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157</v>
      </c>
      <c r="B36" s="65" t="s">
        <v>131</v>
      </c>
      <c r="C36" s="66" t="s">
        <v>6</v>
      </c>
      <c r="D36" s="66" t="s">
        <v>8</v>
      </c>
      <c r="E36" s="66" t="s">
        <v>7</v>
      </c>
      <c r="F36" s="66" t="s">
        <v>27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obj_0027d#0007</v>
      </c>
      <c r="N36" s="160" t="str">
        <f>IFERROR(_xll.qlRateHelperQuoteName(M36,Trigger),"--")</f>
        <v>USDAM3L15Y_Quote</v>
      </c>
      <c r="O36" s="110">
        <f>IFERROR(_xll.qlRateHelperQuoteValue($M36,Trigger),"--")</f>
        <v>1.9610000000000002E-2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42495</v>
      </c>
      <c r="T36" s="111">
        <f>IFERROR(_xll.qlRateHelperPillarDate(M36,Trigger),"--")</f>
        <v>47974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157</v>
      </c>
      <c r="B37" s="65" t="s">
        <v>88</v>
      </c>
      <c r="C37" s="66" t="s">
        <v>6</v>
      </c>
      <c r="D37" s="66" t="s">
        <v>8</v>
      </c>
      <c r="E37" s="66" t="s">
        <v>7</v>
      </c>
      <c r="F37" s="66" t="s">
        <v>27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_xll.qlSwapRateHelper2(,H37,,B37,JoinCalendar,D37,E37,F37,G37,I37,C37,Discounting,PillarDate,,Permanent,Trigger,ObjectOverwrite)</f>
        <v>obj_0028c#0007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157</v>
      </c>
      <c r="B38" s="65" t="s">
        <v>132</v>
      </c>
      <c r="C38" s="66" t="s">
        <v>6</v>
      </c>
      <c r="D38" s="66" t="s">
        <v>8</v>
      </c>
      <c r="E38" s="66" t="s">
        <v>7</v>
      </c>
      <c r="F38" s="66" t="s">
        <v>27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157</v>
      </c>
      <c r="B39" s="65" t="s">
        <v>133</v>
      </c>
      <c r="C39" s="66" t="s">
        <v>6</v>
      </c>
      <c r="D39" s="66" t="s">
        <v>8</v>
      </c>
      <c r="E39" s="66" t="s">
        <v>7</v>
      </c>
      <c r="F39" s="66" t="s">
        <v>27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157</v>
      </c>
      <c r="B40" s="65" t="s">
        <v>89</v>
      </c>
      <c r="C40" s="66" t="s">
        <v>6</v>
      </c>
      <c r="D40" s="66" t="s">
        <v>8</v>
      </c>
      <c r="E40" s="66" t="s">
        <v>7</v>
      </c>
      <c r="F40" s="66" t="s">
        <v>27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_xll.qlSwapRateHelper2(,H40,,B40,JoinCalendar,D40,E40,F40,G40,I40,C40,Discounting,PillarDate,,Permanent,Trigger,ObjectOverwrite)</f>
        <v>obj_0027d#0007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157</v>
      </c>
      <c r="B41" s="65" t="s">
        <v>134</v>
      </c>
      <c r="C41" s="66" t="s">
        <v>6</v>
      </c>
      <c r="D41" s="66" t="s">
        <v>8</v>
      </c>
      <c r="E41" s="66" t="s">
        <v>7</v>
      </c>
      <c r="F41" s="66" t="s">
        <v>27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obj_002b8#0007</v>
      </c>
      <c r="N41" s="160" t="str">
        <f>IFERROR(_xll.qlRateHelperQuoteName(M41,Trigger),"--")</f>
        <v>USDAM3L20Y_Quote</v>
      </c>
      <c r="O41" s="110">
        <f>IFERROR(_xll.qlRateHelperQuoteValue($M41,Trigger),"--")</f>
        <v>2.0990000000000002E-2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42495</v>
      </c>
      <c r="T41" s="111">
        <f>IFERROR(_xll.qlRateHelperPillarDate(M41,Trigger),"--")</f>
        <v>49801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157</v>
      </c>
      <c r="B42" s="65" t="s">
        <v>135</v>
      </c>
      <c r="C42" s="66" t="s">
        <v>6</v>
      </c>
      <c r="D42" s="66" t="s">
        <v>8</v>
      </c>
      <c r="E42" s="66" t="s">
        <v>7</v>
      </c>
      <c r="F42" s="66" t="s">
        <v>27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157</v>
      </c>
      <c r="B43" s="65" t="s">
        <v>136</v>
      </c>
      <c r="C43" s="66" t="s">
        <v>6</v>
      </c>
      <c r="D43" s="66" t="s">
        <v>8</v>
      </c>
      <c r="E43" s="66" t="s">
        <v>7</v>
      </c>
      <c r="F43" s="66" t="s">
        <v>27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157</v>
      </c>
      <c r="B44" s="65" t="s">
        <v>137</v>
      </c>
      <c r="C44" s="66" t="s">
        <v>6</v>
      </c>
      <c r="D44" s="66" t="s">
        <v>8</v>
      </c>
      <c r="E44" s="66" t="s">
        <v>7</v>
      </c>
      <c r="F44" s="66" t="s">
        <v>27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157</v>
      </c>
      <c r="B45" s="65" t="s">
        <v>90</v>
      </c>
      <c r="C45" s="66" t="s">
        <v>6</v>
      </c>
      <c r="D45" s="66" t="s">
        <v>8</v>
      </c>
      <c r="E45" s="66" t="s">
        <v>7</v>
      </c>
      <c r="F45" s="66" t="s">
        <v>27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_xll.qlSwapRateHelper2(,H45,,B45,JoinCalendar,D45,E45,F45,G45,I45,C45,Discounting,PillarDate,,Permanent,Trigger,ObjectOverwrite)</f>
        <v>obj_002b8#0007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157</v>
      </c>
      <c r="B46" s="65" t="s">
        <v>138</v>
      </c>
      <c r="C46" s="66" t="s">
        <v>6</v>
      </c>
      <c r="D46" s="66" t="s">
        <v>8</v>
      </c>
      <c r="E46" s="66" t="s">
        <v>7</v>
      </c>
      <c r="F46" s="66" t="s">
        <v>27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obj_00296#0007</v>
      </c>
      <c r="N46" s="160" t="str">
        <f>IFERROR(_xll.qlRateHelperQuoteName(M46,Trigger),"--")</f>
        <v>USDAM3L25Y_Quote</v>
      </c>
      <c r="O46" s="110">
        <f>IFERROR(_xll.qlRateHelperQuoteValue($M46,Trigger),"--")</f>
        <v>2.1669999999999998E-2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42495</v>
      </c>
      <c r="T46" s="111">
        <f>IFERROR(_xll.qlRateHelperPillarDate(M46,Trigger),"--")</f>
        <v>51628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157</v>
      </c>
      <c r="B47" s="65" t="s">
        <v>139</v>
      </c>
      <c r="C47" s="66" t="s">
        <v>6</v>
      </c>
      <c r="D47" s="66" t="s">
        <v>8</v>
      </c>
      <c r="E47" s="66" t="s">
        <v>7</v>
      </c>
      <c r="F47" s="66" t="s">
        <v>27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157</v>
      </c>
      <c r="B48" s="65" t="s">
        <v>140</v>
      </c>
      <c r="C48" s="66" t="s">
        <v>6</v>
      </c>
      <c r="D48" s="66" t="s">
        <v>8</v>
      </c>
      <c r="E48" s="66" t="s">
        <v>7</v>
      </c>
      <c r="F48" s="66" t="s">
        <v>27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157</v>
      </c>
      <c r="B49" s="65" t="s">
        <v>141</v>
      </c>
      <c r="C49" s="66" t="s">
        <v>6</v>
      </c>
      <c r="D49" s="66" t="s">
        <v>8</v>
      </c>
      <c r="E49" s="66" t="s">
        <v>7</v>
      </c>
      <c r="F49" s="66" t="s">
        <v>27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157</v>
      </c>
      <c r="B50" s="65" t="s">
        <v>91</v>
      </c>
      <c r="C50" s="66" t="s">
        <v>6</v>
      </c>
      <c r="D50" s="66" t="s">
        <v>8</v>
      </c>
      <c r="E50" s="66" t="s">
        <v>7</v>
      </c>
      <c r="F50" s="66" t="s">
        <v>27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_xll.qlSwapRateHelper2(,H50,,B50,JoinCalendar,D50,E50,F50,G50,I50,C50,Discounting,PillarDate,,Permanent,Trigger,ObjectOverwrite)</f>
        <v>obj_00296#0007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157</v>
      </c>
      <c r="B51" s="65" t="s">
        <v>142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obj_00295#0007</v>
      </c>
      <c r="N51" s="160" t="str">
        <f>IFERROR(_xll.qlRateHelperQuoteName(M51,Trigger),"--")</f>
        <v>USDAM3L30Y_Quote</v>
      </c>
      <c r="O51" s="110">
        <f>IFERROR(_xll.qlRateHelperQuoteValue($M51,Trigger),"--")</f>
        <v>2.206E-2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42495</v>
      </c>
      <c r="T51" s="111">
        <f>IFERROR(_xll.qlRateHelperPillarDate(M51,Trigger),"--")</f>
        <v>53455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157</v>
      </c>
      <c r="B52" s="65" t="s">
        <v>92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157</v>
      </c>
      <c r="B53" s="65" t="s">
        <v>143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obj_0023c#0007</v>
      </c>
      <c r="N53" s="160" t="str">
        <f>IFERROR(_xll.qlRateHelperQuoteName(M53,Trigger),"--")</f>
        <v>USDAM3L40Y_Quote</v>
      </c>
      <c r="O53" s="110">
        <f>IFERROR(_xll.qlRateHelperQuoteValue($M53,Trigger),"--")</f>
        <v>2.2259999999999999E-2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42495</v>
      </c>
      <c r="T53" s="111">
        <f>IFERROR(_xll.qlRateHelperPillarDate(M53,Trigger),"--")</f>
        <v>57105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157</v>
      </c>
      <c r="B54" s="65" t="s">
        <v>144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obj_002a5#0007</v>
      </c>
      <c r="N54" s="160" t="str">
        <f>IFERROR(_xll.qlRateHelperQuoteName(M54,Trigger),"--")</f>
        <v>USDAM3L50Y_Quote</v>
      </c>
      <c r="O54" s="110">
        <f>IFERROR(_xll.qlRateHelperQuoteValue($M54,Trigger),"--")</f>
        <v>2.2109999999999998E-2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42495</v>
      </c>
      <c r="T54" s="111">
        <f>IFERROR(_xll.qlRateHelperPillarDate(M54,Trigger),"--")</f>
        <v>60757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157</v>
      </c>
      <c r="B55" s="65" t="s">
        <v>93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_xll.qlSwapRateHelper2(,H55,,B55,JoinCalendar,D55,E55,F55,G55,I55,C55,Discounting,PillarDate,,Permanent,Trigger,ObjectOverwrite)</f>
        <v>obj_00295#0007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157</v>
      </c>
      <c r="B56" s="65" t="s">
        <v>94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157</v>
      </c>
      <c r="B57" s="65" t="s">
        <v>95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_xll.qlSwapRateHelper2(,H57,,B57,JoinCalendar,D57,E57,F57,G57,I57,C57,Discounting,PillarDate,,Permanent,Trigger,ObjectOverwrite)</f>
        <v>obj_0023c#0007</v>
      </c>
    </row>
    <row r="58" spans="1:29" ht="11.25" customHeight="1" x14ac:dyDescent="0.2">
      <c r="A58" s="64" t="s">
        <v>157</v>
      </c>
      <c r="B58" s="65" t="s">
        <v>97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_xll.qlSwapRateHelper2(,H58,,B58,JoinCalendar,D58,E58,F58,G58,I58,C58,Discounting,PillarDate,,Permanent,Trigger,ObjectOverwrite)</f>
        <v>obj_002a5#0007</v>
      </c>
    </row>
    <row r="59" spans="1:29" ht="11.25" customHeight="1" x14ac:dyDescent="0.2">
      <c r="A59" s="1" t="s">
        <v>157</v>
      </c>
      <c r="B59" s="9" t="s">
        <v>145</v>
      </c>
      <c r="C59" s="7" t="s">
        <v>6</v>
      </c>
      <c r="D59" s="7" t="s">
        <v>8</v>
      </c>
      <c r="E59" s="7" t="s">
        <v>7</v>
      </c>
      <c r="F59" s="7" t="s">
        <v>27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45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28</v>
      </c>
      <c r="H1" s="55" t="str">
        <f>"_SYNTH"&amp;Tenor</f>
        <v>_SYNTH1Y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78">_xll.qlPiecewiseYieldCurveData(YieldCurve_1Y,Trigger)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obj_0025b</v>
      </c>
      <c r="X3" s="4" t="str">
        <f>IFERROR(_xll.qlRateHelperQuoteName(W3,Trigger),"")</f>
        <v>USD1MD_SYNTH1Y_Quote</v>
      </c>
      <c r="Y3" s="76">
        <f>IFERROR(_xll.qlRateHelperRate(W3,Trigger),"")</f>
        <v>1.1908E-2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42527</v>
      </c>
      <c r="AC3" s="84">
        <v>0.99894263032516351</v>
      </c>
      <c r="AE3" s="119" t="s">
        <v>117</v>
      </c>
      <c r="AF3" s="120">
        <v>0</v>
      </c>
    </row>
    <row r="4" spans="1:32" ht="11.25" customHeight="1" x14ac:dyDescent="0.2">
      <c r="A4" s="58" t="s">
        <v>26</v>
      </c>
      <c r="B4" s="59" t="s">
        <v>122</v>
      </c>
      <c r="C4" s="61" t="s">
        <v>48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obj_00263</v>
      </c>
      <c r="X4" s="4" t="str">
        <f>IFERROR(_xll.qlRateHelperQuoteName(W4,Trigger),"")</f>
        <v>USD2MD_SYNTH1Y_Quote</v>
      </c>
      <c r="Y4" s="76">
        <f>IFERROR(_xll.qlRateHelperRate(W4,Trigger),"")</f>
        <v>1.1926000000000001E-2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42556</v>
      </c>
      <c r="AC4" s="84">
        <v>0.99798328093022326</v>
      </c>
      <c r="AE4" s="119" t="s">
        <v>118</v>
      </c>
      <c r="AF4" s="120">
        <v>0</v>
      </c>
    </row>
    <row r="5" spans="1:32" ht="11.25" customHeight="1" x14ac:dyDescent="0.2">
      <c r="A5" s="177" t="s">
        <v>26</v>
      </c>
      <c r="B5" s="178" t="s">
        <v>49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obj_00265#0006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obj_0023f</v>
      </c>
      <c r="X5" s="4" t="str">
        <f>IFERROR(_xll.qlRateHelperQuoteName(W5,Trigger),"")</f>
        <v>USD3MD_SYNTH1Y_Quote</v>
      </c>
      <c r="Y5" s="76">
        <f>IFERROR(_xll.qlRateHelperRate(W5,Trigger),"")</f>
        <v>1.1939E-2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4">
        <v>0.99695820298148996</v>
      </c>
      <c r="AD5" s="87"/>
      <c r="AE5" s="119" t="s">
        <v>119</v>
      </c>
      <c r="AF5" s="120">
        <v>0</v>
      </c>
    </row>
    <row r="6" spans="1:32" ht="11.25" customHeight="1" x14ac:dyDescent="0.2">
      <c r="A6" s="184" t="s">
        <v>26</v>
      </c>
      <c r="B6" s="185" t="s">
        <v>50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obj_00261#0006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obj_002a4</v>
      </c>
      <c r="X6" s="4" t="str">
        <f>IFERROR(_xll.qlRateHelperQuoteName(W6,Trigger),"")</f>
        <v>USD4MD_SYNTH1Y_Quote</v>
      </c>
      <c r="Y6" s="76">
        <f>IFERROR(_xll.qlRateHelperRate(W6,Trigger),"")</f>
        <v>1.1989E-2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42495</v>
      </c>
      <c r="AB6" s="5">
        <f>IFERROR(_xll.qlRateHelperPillarDate(W6,Trigger),"")</f>
        <v>42619</v>
      </c>
      <c r="AC6" s="84">
        <v>0.9958874385607992</v>
      </c>
      <c r="AE6" s="119" t="s">
        <v>120</v>
      </c>
      <c r="AF6" s="121" t="s">
        <v>121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obj_0025b#0006</v>
      </c>
      <c r="K7" s="53"/>
      <c r="L7" s="11" t="str">
        <f t="shared" si="1"/>
        <v>Dp</v>
      </c>
      <c r="M7" s="106" t="str">
        <f t="shared" si="2"/>
        <v>obj_0025b#0006</v>
      </c>
      <c r="N7" s="160" t="str">
        <f>IFERROR(_xll.qlRateHelperQuoteName(M7,Trigger),"--")</f>
        <v>USD1MD_SYNTH1Y_Quote</v>
      </c>
      <c r="O7" s="110">
        <f>IFERROR(_xll.qlRateHelperQuoteValue($M7,Trigger),"--")</f>
        <v>1.1908E-2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42495</v>
      </c>
      <c r="T7" s="111">
        <f>IFERROR(_xll.qlRateHelperPillarDate(M7,Trigger),"--")</f>
        <v>42527</v>
      </c>
      <c r="V7" s="4" t="str">
        <f t="shared" si="3"/>
        <v>Dp</v>
      </c>
      <c r="W7" s="4" t="str">
        <v>obj_002a3</v>
      </c>
      <c r="X7" s="4" t="str">
        <f>IFERROR(_xll.qlRateHelperQuoteName(W7,Trigger),"")</f>
        <v>USD5MD_SYNTH1Y_Quote</v>
      </c>
      <c r="Y7" s="76">
        <f>IFERROR(_xll.qlRateHelperRate(W7,Trigger),"")</f>
        <v>1.2030000000000001E-2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42495</v>
      </c>
      <c r="AB7" s="5">
        <f>IFERROR(_xll.qlRateHelperPillarDate(W7,Trigger),"")</f>
        <v>42648</v>
      </c>
      <c r="AC7" s="84">
        <v>0.99491325724402557</v>
      </c>
    </row>
    <row r="8" spans="1:32" ht="11.25" customHeight="1" x14ac:dyDescent="0.25">
      <c r="A8" s="64" t="s">
        <v>26</v>
      </c>
      <c r="B8" s="65" t="s">
        <v>51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obj_00263#0006</v>
      </c>
      <c r="K8" s="53"/>
      <c r="L8" s="11" t="str">
        <f t="shared" si="1"/>
        <v>Dp</v>
      </c>
      <c r="M8" s="106" t="str">
        <f t="shared" si="2"/>
        <v>obj_00263#0006</v>
      </c>
      <c r="N8" s="160" t="str">
        <f>IFERROR(_xll.qlRateHelperQuoteName(M8,Trigger),"--")</f>
        <v>USD2MD_SYNTH1Y_Quote</v>
      </c>
      <c r="O8" s="110">
        <f>IFERROR(_xll.qlRateHelperQuoteValue($M8,Trigger),"--")</f>
        <v>1.1926000000000001E-2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42495</v>
      </c>
      <c r="T8" s="111">
        <f>IFERROR(_xll.qlRateHelperPillarDate(M8,Trigger),"--")</f>
        <v>42556</v>
      </c>
      <c r="V8" s="4" t="str">
        <f t="shared" si="3"/>
        <v>Dp</v>
      </c>
      <c r="W8" s="4" t="str">
        <v>obj_00244</v>
      </c>
      <c r="X8" s="4" t="str">
        <f>IFERROR(_xll.qlRateHelperQuoteName(W8,Trigger),"")</f>
        <v>USD6MD_SYNTH1Y_Quote</v>
      </c>
      <c r="Y8" s="76">
        <f>IFERROR(_xll.qlRateHelperRate(W8,Trigger),"")</f>
        <v>1.2081E-2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42495</v>
      </c>
      <c r="AB8" s="5">
        <f>IFERROR(_xll.qlRateHelperPillarDate(W8,Trigger),"")</f>
        <v>42681</v>
      </c>
      <c r="AC8" s="84">
        <v>0.99379686901315023</v>
      </c>
    </row>
    <row r="9" spans="1:32" ht="11.25" customHeight="1" x14ac:dyDescent="0.25">
      <c r="A9" s="64" t="s">
        <v>26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obj_0023f#0006</v>
      </c>
      <c r="K9" s="53"/>
      <c r="L9" s="11" t="str">
        <f t="shared" si="1"/>
        <v>Dp</v>
      </c>
      <c r="M9" s="106" t="str">
        <f t="shared" si="2"/>
        <v>obj_0023f#0006</v>
      </c>
      <c r="N9" s="160" t="str">
        <f>IFERROR(_xll.qlRateHelperQuoteName(M9,Trigger),"--")</f>
        <v>USD3MD_SYNTH1Y_Quote</v>
      </c>
      <c r="O9" s="110">
        <f>IFERROR(_xll.qlRateHelperQuoteValue($M9,Trigger),"--")</f>
        <v>1.1939E-2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42495</v>
      </c>
      <c r="T9" s="111">
        <f>IFERROR(_xll.qlRateHelperPillarDate(M9,Trigger),"--")</f>
        <v>42587</v>
      </c>
      <c r="V9" s="4" t="str">
        <f t="shared" si="3"/>
        <v>Dp</v>
      </c>
      <c r="W9" s="4" t="str">
        <v>obj_00287</v>
      </c>
      <c r="X9" s="4" t="str">
        <f>IFERROR(_xll.qlRateHelperQuoteName(W9,Trigger),"")</f>
        <v>USD9MD_SYNTH1Y_Quote</v>
      </c>
      <c r="Y9" s="76">
        <f>IFERROR(_xll.qlRateHelperRate(W9,Trigger),"")</f>
        <v>1.2197E-2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42495</v>
      </c>
      <c r="AB9" s="5">
        <f>IFERROR(_xll.qlRateHelperPillarDate(W9,Trigger),"")</f>
        <v>42772</v>
      </c>
      <c r="AC9" s="84">
        <v>0.99070234381379152</v>
      </c>
    </row>
    <row r="10" spans="1:32" ht="11.25" customHeight="1" x14ac:dyDescent="0.25">
      <c r="A10" s="177" t="s">
        <v>26</v>
      </c>
      <c r="B10" s="178" t="s">
        <v>52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obj_00241#0006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obj_002a4#0006</v>
      </c>
      <c r="K10" s="53"/>
      <c r="L10" s="11" t="str">
        <f t="shared" si="1"/>
        <v>Dp</v>
      </c>
      <c r="M10" s="106" t="str">
        <f t="shared" si="2"/>
        <v>obj_002a4#0006</v>
      </c>
      <c r="N10" s="160" t="str">
        <f>IFERROR(_xll.qlRateHelperQuoteName(M10,Trigger),"--")</f>
        <v>USD4MD_SYNTH1Y_Quote</v>
      </c>
      <c r="O10" s="110">
        <f>IFERROR(_xll.qlRateHelperQuoteValue($M10,Trigger),"--")</f>
        <v>1.1989E-2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42495</v>
      </c>
      <c r="T10" s="111">
        <f>IFERROR(_xll.qlRateHelperPillarDate(M10,Trigger),"--")</f>
        <v>42619</v>
      </c>
      <c r="V10" s="4" t="str">
        <f t="shared" si="3"/>
        <v>Dp</v>
      </c>
      <c r="W10" s="4" t="str">
        <v>obj_00268</v>
      </c>
      <c r="X10" s="4" t="str">
        <f>IFERROR(_xll.qlRateHelperQuoteName(W10,Trigger),"")</f>
        <v>USD1YD_SYNTH1Y_Quote</v>
      </c>
      <c r="Y10" s="76">
        <f>IFERROR(_xll.qlRateHelperRate(W10,Trigger),"")</f>
        <v>1.23E-2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42495</v>
      </c>
      <c r="AB10" s="5">
        <f>IFERROR(_xll.qlRateHelperPillarDate(W10,Trigger),"")</f>
        <v>42860</v>
      </c>
      <c r="AC10" s="84">
        <v>0.98768277275477645</v>
      </c>
    </row>
    <row r="11" spans="1:32" ht="11.25" customHeight="1" x14ac:dyDescent="0.25">
      <c r="A11" s="184" t="s">
        <v>26</v>
      </c>
      <c r="B11" s="185" t="s">
        <v>53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obj_00257#0006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obj_002a3#0006</v>
      </c>
      <c r="K11" s="53"/>
      <c r="L11" s="11" t="str">
        <f t="shared" si="1"/>
        <v>Dp</v>
      </c>
      <c r="M11" s="106" t="str">
        <f t="shared" si="2"/>
        <v>obj_002a3#0006</v>
      </c>
      <c r="N11" s="160" t="str">
        <f>IFERROR(_xll.qlRateHelperQuoteName(M11,Trigger),"--")</f>
        <v>USD5MD_SYNTH1Y_Quote</v>
      </c>
      <c r="O11" s="110">
        <f>IFERROR(_xll.qlRateHelperQuoteValue($M11,Trigger),"--")</f>
        <v>1.2030000000000001E-2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42495</v>
      </c>
      <c r="T11" s="111">
        <f>IFERROR(_xll.qlRateHelperPillarDate(M11,Trigger),"--")</f>
        <v>42648</v>
      </c>
      <c r="V11" s="4" t="str">
        <f t="shared" si="3"/>
        <v>FRA</v>
      </c>
      <c r="W11" s="4" t="str">
        <v>obj_00260</v>
      </c>
      <c r="X11" s="4" t="str">
        <f>IFERROR(_xll.qlRateHelperQuoteName(W11,Trigger),"")</f>
        <v>USD1x13F_Quote</v>
      </c>
      <c r="Y11" s="76">
        <f>IFERROR(_xll.qlRateHelperRate(W11,Trigger),"")</f>
        <v>1.234E-2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42527</v>
      </c>
      <c r="AB11" s="5">
        <f>IFERROR(_xll.qlRateHelperPillarDate(W11,Trigger),"")</f>
        <v>42891</v>
      </c>
      <c r="AC11" s="84">
        <v>0.9866321050035024</v>
      </c>
    </row>
    <row r="12" spans="1:32" ht="11.25" customHeight="1" x14ac:dyDescent="0.25">
      <c r="A12" s="64" t="s">
        <v>26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obj_00244#0006</v>
      </c>
      <c r="K12" s="53" t="s">
        <v>45</v>
      </c>
      <c r="L12" s="11" t="str">
        <f t="shared" si="1"/>
        <v>Dp</v>
      </c>
      <c r="M12" s="106" t="str">
        <f t="shared" si="2"/>
        <v>obj_00244#0006</v>
      </c>
      <c r="N12" s="160" t="str">
        <f>IFERROR(_xll.qlRateHelperQuoteName(M12,Trigger),"--")</f>
        <v>USD6MD_SYNTH1Y_Quote</v>
      </c>
      <c r="O12" s="110">
        <f>IFERROR(_xll.qlRateHelperQuoteValue($M12,Trigger),"--")</f>
        <v>1.2081E-2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42495</v>
      </c>
      <c r="T12" s="111">
        <f>IFERROR(_xll.qlRateHelperPillarDate(M12,Trigger),"--")</f>
        <v>42681</v>
      </c>
      <c r="V12" s="4" t="str">
        <f t="shared" si="3"/>
        <v>FRA</v>
      </c>
      <c r="W12" s="4" t="str">
        <v>obj_0025f</v>
      </c>
      <c r="X12" s="4" t="str">
        <f>IFERROR(_xll.qlRateHelperQuoteName(W12,Trigger),"")</f>
        <v>USD2x14F_Quote</v>
      </c>
      <c r="Y12" s="76">
        <f>IFERROR(_xll.qlRateHelperRate(W12,Trigger),"")</f>
        <v>1.2319999999999999E-2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42556</v>
      </c>
      <c r="AB12" s="5">
        <f>IFERROR(_xll.qlRateHelperPillarDate(W12,Trigger),"")</f>
        <v>42921</v>
      </c>
      <c r="AC12" s="84">
        <v>0.98567115303860109</v>
      </c>
    </row>
    <row r="13" spans="1:32" ht="11.25" customHeight="1" x14ac:dyDescent="0.2">
      <c r="A13" s="177" t="s">
        <v>26</v>
      </c>
      <c r="B13" s="178" t="s">
        <v>54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obj_00240#0006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obj_0023e</v>
      </c>
      <c r="X13" s="4" t="str">
        <f>IFERROR(_xll.qlRateHelperQuoteName(W13,Trigger),"")</f>
        <v>USD3x15F_Quote</v>
      </c>
      <c r="Y13" s="76">
        <f>IFERROR(_xll.qlRateHelperRate(W13,Trigger),"")</f>
        <v>1.23E-2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42587</v>
      </c>
      <c r="AB13" s="5">
        <f>IFERROR(_xll.qlRateHelperPillarDate(W13,Trigger),"")</f>
        <v>42954</v>
      </c>
      <c r="AC13" s="84">
        <v>0.98461198914757042</v>
      </c>
    </row>
    <row r="14" spans="1:32" ht="11.25" customHeight="1" x14ac:dyDescent="0.2">
      <c r="A14" s="64" t="s">
        <v>26</v>
      </c>
      <c r="B14" s="65" t="s">
        <v>55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obj_00250#0006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obj_0024b</v>
      </c>
      <c r="X14" s="4" t="str">
        <f>IFERROR(_xll.qlRateHelperQuoteName(W14,Trigger),"")</f>
        <v>USD4x16F_Quote</v>
      </c>
      <c r="Y14" s="76">
        <f>IFERROR(_xll.qlRateHelperRate(W14,Trigger),"")</f>
        <v>1.2540000000000001E-2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42618</v>
      </c>
      <c r="AB14" s="5">
        <f>IFERROR(_xll.qlRateHelperPillarDate(W14,Trigger),"")</f>
        <v>42983</v>
      </c>
      <c r="AC14" s="84">
        <v>0.98342564138485156</v>
      </c>
    </row>
    <row r="15" spans="1:32" ht="11.25" customHeight="1" x14ac:dyDescent="0.2">
      <c r="A15" s="64" t="s">
        <v>26</v>
      </c>
      <c r="B15" s="65" t="s">
        <v>56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obj_00246#0006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obj_00287#0006</v>
      </c>
      <c r="K15" s="53"/>
      <c r="L15" s="11" t="str">
        <f t="shared" si="1"/>
        <v>Dp</v>
      </c>
      <c r="M15" s="106" t="str">
        <f t="shared" si="2"/>
        <v>obj_00287#0006</v>
      </c>
      <c r="N15" s="160" t="str">
        <f>IFERROR(_xll.qlRateHelperQuoteName(M15,Trigger),"--")</f>
        <v>USD9MD_SYNTH1Y_Quote</v>
      </c>
      <c r="O15" s="110">
        <f>IFERROR(_xll.qlRateHelperQuoteValue($M15,Trigger),"--")</f>
        <v>1.2197E-2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42495</v>
      </c>
      <c r="T15" s="111">
        <f>IFERROR(_xll.qlRateHelperPillarDate(M15,Trigger),"--")</f>
        <v>42772</v>
      </c>
      <c r="V15" s="4" t="str">
        <f t="shared" si="3"/>
        <v>FRA</v>
      </c>
      <c r="W15" s="4" t="str">
        <v>obj_00264</v>
      </c>
      <c r="X15" s="4" t="str">
        <f>IFERROR(_xll.qlRateHelperQuoteName(W15,Trigger),"")</f>
        <v>USD5x17F_Quote</v>
      </c>
      <c r="Y15" s="76">
        <f>IFERROR(_xll.qlRateHelperRate(W15,Trigger),"")</f>
        <v>1.272E-2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42648</v>
      </c>
      <c r="AB15" s="5">
        <f>IFERROR(_xll.qlRateHelperPillarDate(W15,Trigger),"")</f>
        <v>43013</v>
      </c>
      <c r="AC15" s="84">
        <v>0.98224556362514248</v>
      </c>
    </row>
    <row r="16" spans="1:32" ht="11.25" customHeight="1" x14ac:dyDescent="0.2">
      <c r="A16" s="64" t="s">
        <v>26</v>
      </c>
      <c r="B16" s="65" t="s">
        <v>57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obj_0024a#0006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obj_0025d</v>
      </c>
      <c r="X16" s="4" t="str">
        <f>IFERROR(_xll.qlRateHelperQuoteName(W16,Trigger),"")</f>
        <v>USD6x18F_Quote</v>
      </c>
      <c r="Y16" s="76">
        <f>IFERROR(_xll.qlRateHelperRate(W16,Trigger),"")</f>
        <v>1.2920000000000001E-2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42681</v>
      </c>
      <c r="AB16" s="5">
        <f>IFERROR(_xll.qlRateHelperPillarDate(W16,Trigger),"")</f>
        <v>43045</v>
      </c>
      <c r="AC16" s="84">
        <v>0.98098628698435109</v>
      </c>
    </row>
    <row r="17" spans="1:29" ht="11.25" customHeight="1" x14ac:dyDescent="0.2">
      <c r="A17" s="184" t="s">
        <v>26</v>
      </c>
      <c r="B17" s="185" t="s">
        <v>58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obj_00249#0006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obj_00243</v>
      </c>
      <c r="X17" s="4" t="str">
        <f>IFERROR(_xll.qlRateHelperQuoteName(W17,Trigger),"")</f>
        <v>USD9x21F_Quote</v>
      </c>
      <c r="Y17" s="76">
        <f>IFERROR(_xll.qlRateHelperRate(W17,Trigger),"")</f>
        <v>1.355E-2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42772</v>
      </c>
      <c r="AB17" s="5">
        <f>IFERROR(_xll.qlRateHelperPillarDate(W17,Trigger),"")</f>
        <v>43136</v>
      </c>
      <c r="AC17" s="84">
        <v>0.97732033683839847</v>
      </c>
    </row>
    <row r="18" spans="1:29" ht="11.25" customHeight="1" x14ac:dyDescent="0.2">
      <c r="A18" s="1" t="s">
        <v>26</v>
      </c>
      <c r="B18" s="9" t="s">
        <v>28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obj_00268#0006</v>
      </c>
      <c r="K18" s="53"/>
      <c r="L18" s="12" t="str">
        <f t="shared" si="1"/>
        <v>Dp</v>
      </c>
      <c r="M18" s="107" t="str">
        <f t="shared" si="2"/>
        <v>obj_00268#0006</v>
      </c>
      <c r="N18" s="161" t="str">
        <f>IFERROR(_xll.qlRateHelperQuoteName(M18,Trigger),"--")</f>
        <v>USD1YD_SYNTH1Y_Quote</v>
      </c>
      <c r="O18" s="113">
        <f>IFERROR(_xll.qlRateHelperQuoteValue($M18,Trigger),"--")</f>
        <v>1.23E-2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42495</v>
      </c>
      <c r="T18" s="114">
        <f>IFERROR(_xll.qlRateHelperPillarDate(M18,Trigger),"--")</f>
        <v>42860</v>
      </c>
      <c r="V18" s="4" t="str">
        <f t="shared" si="3"/>
        <v>BasSw</v>
      </c>
      <c r="W18" s="4" t="str">
        <v>obj_002ab</v>
      </c>
      <c r="X18" s="4" t="str">
        <f>IFERROR(_xll.qlRateHelperQuoteName(W18,Trigger),"")</f>
        <v>USDAM3L2Y_S12L3L_Quote</v>
      </c>
      <c r="Y18" s="76">
        <f>IFERROR(_xll.qlRateHelperRate(W18,Trigger),"")</f>
        <v>1.3556825315896885E-2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42495</v>
      </c>
      <c r="AB18" s="5">
        <f>IFERROR(_xll.qlRateHelperPillarDate(W18,Trigger),"")</f>
        <v>43228</v>
      </c>
      <c r="AC18" s="84">
        <v>0.97295003188727369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obj_00260#0006</v>
      </c>
      <c r="N19" s="159" t="str">
        <f>IFERROR(_xll.qlRateHelperQuoteName(M19,Trigger),"--")</f>
        <v>USD1x13F_Quote</v>
      </c>
      <c r="O19" s="147">
        <f>IFERROR(_xll.qlRateHelperQuoteValue($M19,Trigger),"--")</f>
        <v>1.234E-2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42527</v>
      </c>
      <c r="T19" s="148">
        <f>IFERROR(_xll.qlRateHelperPillarDate(M19,Trigger),"--")</f>
        <v>42891</v>
      </c>
      <c r="V19" s="4" t="str">
        <f t="shared" si="3"/>
        <v>BasSw</v>
      </c>
      <c r="W19" s="4" t="str">
        <v>obj_002b1</v>
      </c>
      <c r="X19" s="4" t="str">
        <f>IFERROR(_xll.qlRateHelperQuoteName(W19,Trigger),"")</f>
        <v>USDAM3L3Y_S12L3L_Quote</v>
      </c>
      <c r="Y19" s="76">
        <f>IFERROR(_xll.qlRateHelperRate(W19,Trigger),"")</f>
        <v>1.4605064873365468E-2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42495</v>
      </c>
      <c r="AB19" s="5">
        <f>IFERROR(_xll.qlRateHelperPillarDate(W19,Trigger),"")</f>
        <v>43592</v>
      </c>
      <c r="AC19" s="84">
        <v>0.95675112245377569</v>
      </c>
    </row>
    <row r="20" spans="1:29" ht="11.25" customHeight="1" x14ac:dyDescent="0.2">
      <c r="A20" s="71" t="s">
        <v>9</v>
      </c>
      <c r="B20" s="71" t="s">
        <v>124</v>
      </c>
      <c r="C20" s="71" t="s">
        <v>125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24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obj_0025f#0006</v>
      </c>
      <c r="N20" s="160" t="str">
        <f>IFERROR(_xll.qlRateHelperQuoteName(M20,Trigger),"--")</f>
        <v>USD2x14F_Quote</v>
      </c>
      <c r="O20" s="110">
        <f>IFERROR(_xll.qlRateHelperQuoteValue($M20,Trigger),"--")</f>
        <v>1.2319999999999999E-2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42556</v>
      </c>
      <c r="T20" s="111">
        <f>IFERROR(_xll.qlRateHelperPillarDate(M20,Trigger),"--")</f>
        <v>42921</v>
      </c>
      <c r="V20" s="4" t="str">
        <f t="shared" si="3"/>
        <v>BasSw</v>
      </c>
      <c r="W20" s="4" t="str">
        <v>obj_002a8</v>
      </c>
      <c r="X20" s="4" t="str">
        <f>IFERROR(_xll.qlRateHelperQuoteName(W20,Trigger),"")</f>
        <v>USDAM3L4Y_S12L3L_Quote</v>
      </c>
      <c r="Y20" s="76">
        <f>IFERROR(_xll.qlRateHelperRate(W20,Trigger),"")</f>
        <v>1.5563574950818558E-2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42495</v>
      </c>
      <c r="AB20" s="5">
        <f>IFERROR(_xll.qlRateHelperPillarDate(W20,Trigger),"")</f>
        <v>43956</v>
      </c>
      <c r="AC20" s="84">
        <v>0.93917042359152503</v>
      </c>
    </row>
    <row r="21" spans="1:29" ht="11.25" customHeight="1" x14ac:dyDescent="0.2">
      <c r="A21" s="58" t="s">
        <v>126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obj_00260#0006</v>
      </c>
      <c r="K21" s="53"/>
      <c r="L21" s="11" t="str">
        <f t="shared" si="5"/>
        <v>FRA</v>
      </c>
      <c r="M21" s="106" t="str">
        <f t="shared" si="6"/>
        <v>obj_0023e#0006</v>
      </c>
      <c r="N21" s="160" t="str">
        <f>IFERROR(_xll.qlRateHelperQuoteName(M21,Trigger),"--")</f>
        <v>USD3x15F_Quote</v>
      </c>
      <c r="O21" s="110">
        <f>IFERROR(_xll.qlRateHelperQuoteValue($M21,Trigger),"--")</f>
        <v>1.23E-2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42587</v>
      </c>
      <c r="T21" s="111">
        <f>IFERROR(_xll.qlRateHelperPillarDate(M21,Trigger),"--")</f>
        <v>42954</v>
      </c>
      <c r="V21" s="4" t="str">
        <f t="shared" si="3"/>
        <v>BasSw</v>
      </c>
      <c r="W21" s="4" t="str">
        <v>obj_002bb</v>
      </c>
      <c r="X21" s="4" t="str">
        <f>IFERROR(_xll.qlRateHelperQuoteName(W21,Trigger),"")</f>
        <v>USDAM3L5Y_S12L3L_Quote</v>
      </c>
      <c r="Y21" s="76">
        <f>IFERROR(_xll.qlRateHelperRate(W21,Trigger),"")</f>
        <v>1.6524658343061324E-2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42495</v>
      </c>
      <c r="AB21" s="5">
        <f>IFERROR(_xll.qlRateHelperPillarDate(W21,Trigger),"")</f>
        <v>44321</v>
      </c>
      <c r="AC21" s="84">
        <v>0.92005915677312478</v>
      </c>
    </row>
    <row r="22" spans="1:29" ht="11.25" customHeight="1" x14ac:dyDescent="0.2">
      <c r="A22" s="64" t="s">
        <v>126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obj_0025f#0006</v>
      </c>
      <c r="K22" s="53"/>
      <c r="L22" s="11" t="str">
        <f t="shared" si="5"/>
        <v>FRA</v>
      </c>
      <c r="M22" s="106" t="str">
        <f t="shared" si="6"/>
        <v>obj_0024b#0006</v>
      </c>
      <c r="N22" s="160" t="str">
        <f>IFERROR(_xll.qlRateHelperQuoteName(M22,Trigger),"--")</f>
        <v>USD4x16F_Quote</v>
      </c>
      <c r="O22" s="110">
        <f>IFERROR(_xll.qlRateHelperQuoteValue($M22,Trigger),"--")</f>
        <v>1.2540000000000001E-2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42618</v>
      </c>
      <c r="T22" s="111">
        <f>IFERROR(_xll.qlRateHelperPillarDate(M22,Trigger),"--")</f>
        <v>42983</v>
      </c>
      <c r="V22" s="4" t="str">
        <f t="shared" si="3"/>
        <v>BasSw</v>
      </c>
      <c r="W22" s="4" t="str">
        <v>obj_00279</v>
      </c>
      <c r="X22" s="4" t="str">
        <f>IFERROR(_xll.qlRateHelperQuoteName(W22,Trigger),"")</f>
        <v>USDAM3L6Y_S12L3L_Quote</v>
      </c>
      <c r="Y22" s="76">
        <f>IFERROR(_xll.qlRateHelperRate(W22,Trigger),"")</f>
        <v>1.7377764086734436E-2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42495</v>
      </c>
      <c r="AB22" s="5">
        <f>IFERROR(_xll.qlRateHelperPillarDate(W22,Trigger),"")</f>
        <v>44686</v>
      </c>
      <c r="AC22" s="84">
        <v>0.90014764368834643</v>
      </c>
    </row>
    <row r="23" spans="1:29" ht="11.25" customHeight="1" x14ac:dyDescent="0.2">
      <c r="A23" s="64" t="s">
        <v>126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obj_0023e#0006</v>
      </c>
      <c r="K23" s="53"/>
      <c r="L23" s="11" t="str">
        <f t="shared" si="5"/>
        <v>FRA</v>
      </c>
      <c r="M23" s="106" t="str">
        <f t="shared" si="6"/>
        <v>obj_00264#0006</v>
      </c>
      <c r="N23" s="160" t="str">
        <f>IFERROR(_xll.qlRateHelperQuoteName(M23,Trigger),"--")</f>
        <v>USD5x17F_Quote</v>
      </c>
      <c r="O23" s="110">
        <f>IFERROR(_xll.qlRateHelperQuoteValue($M23,Trigger),"--")</f>
        <v>1.272E-2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42648</v>
      </c>
      <c r="T23" s="111">
        <f>IFERROR(_xll.qlRateHelperPillarDate(M23,Trigger),"--")</f>
        <v>43013</v>
      </c>
      <c r="V23" s="4" t="str">
        <f t="shared" si="3"/>
        <v>BasSw</v>
      </c>
      <c r="W23" s="4" t="str">
        <v>obj_002a9</v>
      </c>
      <c r="X23" s="4" t="str">
        <f>IFERROR(_xll.qlRateHelperQuoteName(W23,Trigger),"")</f>
        <v>USDAM3L7Y_S12L3L_Quote</v>
      </c>
      <c r="Y23" s="76">
        <f>IFERROR(_xll.qlRateHelperRate(W23,Trigger),"")</f>
        <v>1.8150623944065553E-2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42495</v>
      </c>
      <c r="AB23" s="5">
        <f>IFERROR(_xll.qlRateHelperPillarDate(W23,Trigger),"")</f>
        <v>45051</v>
      </c>
      <c r="AC23" s="84">
        <v>0.87961017961510135</v>
      </c>
    </row>
    <row r="24" spans="1:29" ht="11.25" customHeight="1" x14ac:dyDescent="0.2">
      <c r="A24" s="64" t="s">
        <v>126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obj_0024b#0006</v>
      </c>
      <c r="K24" s="53"/>
      <c r="L24" s="11" t="str">
        <f t="shared" si="5"/>
        <v>FRA</v>
      </c>
      <c r="M24" s="106" t="str">
        <f t="shared" si="6"/>
        <v>obj_0025d#0006</v>
      </c>
      <c r="N24" s="160" t="str">
        <f>IFERROR(_xll.qlRateHelperQuoteName(M24,Trigger),"--")</f>
        <v>USD6x18F_Quote</v>
      </c>
      <c r="O24" s="110">
        <f>IFERROR(_xll.qlRateHelperQuoteValue($M24,Trigger),"--")</f>
        <v>1.2920000000000001E-2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42681</v>
      </c>
      <c r="T24" s="111">
        <f>IFERROR(_xll.qlRateHelperPillarDate(M24,Trigger),"--")</f>
        <v>43045</v>
      </c>
      <c r="V24" s="4" t="str">
        <f t="shared" si="3"/>
        <v>BasSw</v>
      </c>
      <c r="W24" s="4" t="str">
        <v>obj_00292</v>
      </c>
      <c r="X24" s="4" t="str">
        <f>IFERROR(_xll.qlRateHelperQuoteName(W24,Trigger),"")</f>
        <v>USDAM3L8Y_S12L3L_Quote</v>
      </c>
      <c r="Y24" s="76">
        <f>IFERROR(_xll.qlRateHelperRate(W24,Trigger),"")</f>
        <v>1.8863491061119134E-2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42495</v>
      </c>
      <c r="AB24" s="5">
        <f>IFERROR(_xll.qlRateHelperPillarDate(W24,Trigger),"")</f>
        <v>45419</v>
      </c>
      <c r="AC24" s="84">
        <v>0.8584370950302177</v>
      </c>
    </row>
    <row r="25" spans="1:29" ht="11.25" customHeight="1" x14ac:dyDescent="0.2">
      <c r="A25" s="64" t="s">
        <v>126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obj_00264#0006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obj_002b5</v>
      </c>
      <c r="X25" s="4" t="str">
        <f>IFERROR(_xll.qlRateHelperQuoteName(W25,Trigger),"")</f>
        <v>USDAM3L9Y_S12L3L_Quote</v>
      </c>
      <c r="Y25" s="76">
        <f>IFERROR(_xll.qlRateHelperRate(W25,Trigger),"")</f>
        <v>1.9506187563952219E-2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42495</v>
      </c>
      <c r="AB25" s="5">
        <f>IFERROR(_xll.qlRateHelperPillarDate(W25,Trigger),"")</f>
        <v>45783</v>
      </c>
      <c r="AC25" s="84">
        <v>0.83722239667980458</v>
      </c>
    </row>
    <row r="26" spans="1:29" ht="11.25" customHeight="1" x14ac:dyDescent="0.2">
      <c r="A26" s="64" t="s">
        <v>126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obj_0025d#0006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obj_0029d</v>
      </c>
      <c r="X26" s="4" t="str">
        <f>IFERROR(_xll.qlRateHelperQuoteName(W26,Trigger),"")</f>
        <v>USDAM3L10Y_S12L3L_Quote</v>
      </c>
      <c r="Y26" s="76">
        <f>IFERROR(_xll.qlRateHelperRate(W26,Trigger),"")</f>
        <v>2.0091331439131416E-2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42495</v>
      </c>
      <c r="AB26" s="5">
        <f>IFERROR(_xll.qlRateHelperPillarDate(W26,Trigger),"")</f>
        <v>46147</v>
      </c>
      <c r="AC26" s="84">
        <v>0.81589685792952082</v>
      </c>
    </row>
    <row r="27" spans="1:29" ht="11.25" customHeight="1" x14ac:dyDescent="0.2">
      <c r="A27" s="64" t="s">
        <v>126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obj_00243#0006</v>
      </c>
      <c r="N27" s="160" t="str">
        <f>IFERROR(_xll.qlRateHelperQuoteName(M27,Trigger),"--")</f>
        <v>USD9x21F_Quote</v>
      </c>
      <c r="O27" s="110">
        <f>IFERROR(_xll.qlRateHelperQuoteValue($M27,Trigger),"--")</f>
        <v>1.355E-2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42772</v>
      </c>
      <c r="T27" s="111">
        <f>IFERROR(_xll.qlRateHelperPillarDate(M27,Trigger),"--")</f>
        <v>43136</v>
      </c>
      <c r="V27" s="4" t="str">
        <f t="shared" si="3"/>
        <v>BasSw</v>
      </c>
      <c r="W27" s="4" t="str">
        <v>obj_002ac</v>
      </c>
      <c r="X27" s="4" t="str">
        <f>IFERROR(_xll.qlRateHelperQuoteName(W27,Trigger),"")</f>
        <v>USDAM3L11Y_S12L3L_Quote</v>
      </c>
      <c r="Y27" s="76">
        <f>IFERROR(_xll.qlRateHelperRate(W27,Trigger),"")</f>
        <v>2.0754823124323862E-2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42495</v>
      </c>
      <c r="AB27" s="5">
        <f>IFERROR(_xll.qlRateHelperPillarDate(W27,Trigger),"")</f>
        <v>46512</v>
      </c>
      <c r="AC27" s="84">
        <v>0.79330802719346316</v>
      </c>
    </row>
    <row r="28" spans="1:29" ht="11.25" customHeight="1" x14ac:dyDescent="0.2">
      <c r="A28" s="64" t="s">
        <v>126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obj_002a7</v>
      </c>
      <c r="X28" s="4" t="str">
        <f>IFERROR(_xll.qlRateHelperQuoteName(W28,Trigger),"")</f>
        <v>USDAM3L12Y_S12L3L_Quote</v>
      </c>
      <c r="Y28" s="76">
        <f>IFERROR(_xll.qlRateHelperRate(W28,Trigger),"")</f>
        <v>2.1365277850761061E-2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42495</v>
      </c>
      <c r="AB28" s="5">
        <f>IFERROR(_xll.qlRateHelperPillarDate(W28,Trigger),"")</f>
        <v>46878</v>
      </c>
      <c r="AC28" s="84">
        <v>0.77069301747286434</v>
      </c>
    </row>
    <row r="29" spans="1:29" ht="11.25" customHeight="1" x14ac:dyDescent="0.2">
      <c r="A29" s="64" t="s">
        <v>126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obj_00243#0006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obj_002a1</v>
      </c>
      <c r="X29" s="4" t="str">
        <f>IFERROR(_xll.qlRateHelperQuoteName(W29,Trigger),"")</f>
        <v>USDAM3L13Y_S12L3L_Quote</v>
      </c>
      <c r="Y29" s="76">
        <f>IFERROR(_xll.qlRateHelperRate(W29,Trigger),"")</f>
        <v>2.1913978905634259E-2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42495</v>
      </c>
      <c r="AB29" s="5">
        <f>IFERROR(_xll.qlRateHelperPillarDate(W29,Trigger),"")</f>
        <v>47246</v>
      </c>
      <c r="AC29" s="84">
        <v>0.74826175441745202</v>
      </c>
    </row>
    <row r="30" spans="1:29" ht="11.25" customHeight="1" x14ac:dyDescent="0.2">
      <c r="A30" s="64" t="s">
        <v>126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obj_0023d#0006</v>
      </c>
      <c r="N30" s="160" t="str">
        <f>IFERROR(_xll.qlRateHelperQuoteName(M30,Trigger),"--")</f>
        <v>USD12x24F_Quote</v>
      </c>
      <c r="O30" s="110">
        <f>IFERROR(_xll.qlRateHelperQuoteValue($M30,Trigger),"--")</f>
        <v>1.409E-2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42860</v>
      </c>
      <c r="T30" s="111">
        <f>IFERROR(_xll.qlRateHelperPillarDate(M30,Trigger),"--")</f>
        <v>43228</v>
      </c>
      <c r="V30" s="4" t="str">
        <f t="shared" si="3"/>
        <v>BasSw</v>
      </c>
      <c r="W30" s="4" t="str">
        <v>obj_00299</v>
      </c>
      <c r="X30" s="4" t="str">
        <f>IFERROR(_xll.qlRateHelperQuoteName(W30,Trigger),"")</f>
        <v>USDAM3L14Y_S12L3L_Quote</v>
      </c>
      <c r="Y30" s="76">
        <f>IFERROR(_xll.qlRateHelperRate(W30,Trigger),"")</f>
        <v>2.2404878923910652E-2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42495</v>
      </c>
      <c r="AB30" s="5">
        <f>IFERROR(_xll.qlRateHelperPillarDate(W30,Trigger),"")</f>
        <v>47610</v>
      </c>
      <c r="AC30" s="84">
        <v>0.7263983097543123</v>
      </c>
    </row>
    <row r="31" spans="1:29" ht="11.25" customHeight="1" x14ac:dyDescent="0.2">
      <c r="A31" s="64" t="s">
        <v>126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obj_0026d</v>
      </c>
      <c r="X31" s="4" t="str">
        <f>IFERROR(_xll.qlRateHelperQuoteName(W31,Trigger),"")</f>
        <v>USDAM3L15Y_S12L3L_Quote</v>
      </c>
      <c r="Y31" s="76">
        <f>IFERROR(_xll.qlRateHelperRate(W31,Trigger),"")</f>
        <v>2.2842534953698812E-2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42495</v>
      </c>
      <c r="AB31" s="5">
        <f>IFERROR(_xll.qlRateHelperPillarDate(W31,Trigger),"")</f>
        <v>47974</v>
      </c>
      <c r="AC31" s="84">
        <v>0.70501063093710992</v>
      </c>
    </row>
    <row r="32" spans="1:29" ht="11.25" customHeight="1" x14ac:dyDescent="0.2">
      <c r="A32" s="64" t="s">
        <v>126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obj_0023d#0006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obj_00289</v>
      </c>
      <c r="X32" s="4" t="str">
        <f>IFERROR(_xll.qlRateHelperQuoteName(W32,Trigger),"")</f>
        <v>USDAM3L20Y_S12L3L_Quote</v>
      </c>
      <c r="Y32" s="76">
        <f>IFERROR(_xll.qlRateHelperRate(W32,Trigger),"")</f>
        <v>2.4299614714476413E-2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42495</v>
      </c>
      <c r="AB32" s="5">
        <f>IFERROR(_xll.qlRateHelperPillarDate(W32,Trigger),"")</f>
        <v>49801</v>
      </c>
      <c r="AC32" s="84">
        <v>0.60776381628698473</v>
      </c>
    </row>
    <row r="33" spans="1:29" ht="11.25" customHeight="1" x14ac:dyDescent="0.2">
      <c r="A33" s="64" t="s">
        <v>126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obj_00282</v>
      </c>
      <c r="X33" s="4" t="str">
        <f>IFERROR(_xll.qlRateHelperQuoteName(W33,Trigger),"")</f>
        <v>USDAM3L25Y_S12L3L_Quote</v>
      </c>
      <c r="Y33" s="76">
        <f>IFERROR(_xll.qlRateHelperRate(W33,Trigger),"")</f>
        <v>2.5043333137485971E-2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42495</v>
      </c>
      <c r="AB33" s="5">
        <f>IFERROR(_xll.qlRateHelperPillarDate(W33,Trigger),"")</f>
        <v>51628</v>
      </c>
      <c r="AC33" s="84">
        <v>0.52584447772328546</v>
      </c>
    </row>
    <row r="34" spans="1:29" ht="11.25" customHeight="1" x14ac:dyDescent="0.2">
      <c r="A34" s="64" t="s">
        <v>126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obj_002b2</v>
      </c>
      <c r="X34" s="4" t="str">
        <f>IFERROR(_xll.qlRateHelperQuoteName(W34,Trigger),"")</f>
        <v>USDAM3L30Y_S12L3L_Quote</v>
      </c>
      <c r="Y34" s="76">
        <f>IFERROR(_xll.qlRateHelperRate(W34,Trigger),"")</f>
        <v>2.5484136270928666E-2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42495</v>
      </c>
      <c r="AB34" s="5">
        <f>IFERROR(_xll.qlRateHelperPillarDate(W34,Trigger),"")</f>
        <v>53455</v>
      </c>
      <c r="AC34" s="84">
        <v>0.45586398294804731</v>
      </c>
    </row>
    <row r="35" spans="1:29" ht="11.25" customHeight="1" x14ac:dyDescent="0.2">
      <c r="A35" s="64" t="s">
        <v>126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obj_002ae</v>
      </c>
      <c r="X35" s="4" t="str">
        <f>IFERROR(_xll.qlRateHelperQuoteName(W35,Trigger),"")</f>
        <v>USDAM3L35Y_S12L3L_Quote</v>
      </c>
      <c r="Y35" s="76">
        <f>IFERROR(_xll.qlRateHelperRate(W35,Trigger),"")</f>
        <v>2.5658151447389754E-2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42495</v>
      </c>
      <c r="AB35" s="5">
        <f>IFERROR(_xll.qlRateHelperPillarDate(W35,Trigger),"")</f>
        <v>55278</v>
      </c>
      <c r="AC35" s="84">
        <v>0.39797492252416555</v>
      </c>
    </row>
    <row r="36" spans="1:29" ht="11.25" customHeight="1" x14ac:dyDescent="0.2">
      <c r="A36" s="64" t="s">
        <v>126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obj_00285</v>
      </c>
      <c r="X36" s="4" t="str">
        <f>IFERROR(_xll.qlRateHelperQuoteName(W36,Trigger),"")</f>
        <v>USDAM3L40Y_S12L3L_Quote</v>
      </c>
      <c r="Y36" s="76">
        <f>IFERROR(_xll.qlRateHelperRate(W36,Trigger),"")</f>
        <v>2.568433319444656E-2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42495</v>
      </c>
      <c r="AB36" s="5">
        <f>IFERROR(_xll.qlRateHelperPillarDate(W36,Trigger),"")</f>
        <v>57105</v>
      </c>
      <c r="AC36" s="84">
        <v>0.34944766102782743</v>
      </c>
    </row>
    <row r="37" spans="1:29" ht="11.25" customHeight="1" x14ac:dyDescent="0.2">
      <c r="A37" s="64" t="s">
        <v>126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obj_002ba</v>
      </c>
      <c r="X37" s="4" t="str">
        <f>IFERROR(_xll.qlRateHelperQuoteName(W37,Trigger),"")</f>
        <v>USDAM3L50Y_S12L3L_Quote</v>
      </c>
      <c r="Y37" s="76">
        <f>IFERROR(_xll.qlRateHelperRate(W37,Trigger),"")</f>
        <v>2.5534365906453468E-2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42495</v>
      </c>
      <c r="AB37" s="5">
        <f>IFERROR(_xll.qlRateHelperPillarDate(W37,Trigger),"")</f>
        <v>60757</v>
      </c>
      <c r="AC37" s="84">
        <v>0.27340527308249646</v>
      </c>
    </row>
    <row r="38" spans="1:29" ht="11.25" customHeight="1" x14ac:dyDescent="0.2">
      <c r="A38" s="64" t="s">
        <v>126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obj_00275</v>
      </c>
      <c r="X38" s="4" t="str">
        <f>IFERROR(_xll.qlRateHelperQuoteName(W38,Trigger),"")</f>
        <v>USDAM3L60Y_S12L3L_Quote</v>
      </c>
      <c r="Y38" s="76">
        <f>IFERROR(_xll.qlRateHelperRate(W38,Trigger),"")</f>
        <v>2.5394584722545178E-2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42495</v>
      </c>
      <c r="AB38" s="5">
        <f>IFERROR(_xll.qlRateHelperPillarDate(W38,Trigger),"")</f>
        <v>64410</v>
      </c>
      <c r="AC38" s="84">
        <v>0.21478844268922523</v>
      </c>
    </row>
    <row r="39" spans="1:29" ht="11.25" customHeight="1" x14ac:dyDescent="0.2">
      <c r="A39" s="64" t="s">
        <v>126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126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126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126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126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126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obj_002ab#0007</v>
      </c>
      <c r="N44" s="160" t="str">
        <f>IFERROR(_xll.qlRateHelperQuoteName(M44,Trigger),"--")</f>
        <v>USDAM3L2Y_S12L3L_Quote</v>
      </c>
      <c r="O44" s="110">
        <f>IFERROR(_xll.qlRateHelperQuoteValue($M44,Trigger),"--")</f>
        <v>1.3556825315896885E-2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42495</v>
      </c>
      <c r="T44" s="111">
        <f>IFERROR(_xll.qlRateHelperPillarDate(M44,Trigger),"--")</f>
        <v>43228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148</v>
      </c>
      <c r="G45" s="51" t="s">
        <v>147</v>
      </c>
      <c r="H45" s="51" t="s">
        <v>158</v>
      </c>
      <c r="L45" s="11" t="str">
        <f t="shared" si="11"/>
        <v>BasSw</v>
      </c>
      <c r="M45" s="106" t="str">
        <f t="shared" si="12"/>
        <v>obj_002b1#0007</v>
      </c>
      <c r="N45" s="160" t="str">
        <f>IFERROR(_xll.qlRateHelperQuoteName(M45,Trigger),"--")</f>
        <v>USDAM3L3Y_S12L3L_Quote</v>
      </c>
      <c r="O45" s="110">
        <f>IFERROR(_xll.qlRateHelperQuoteValue($M45,Trigger),"--")</f>
        <v>1.4605064873365468E-2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42495</v>
      </c>
      <c r="T45" s="111">
        <f>IFERROR(_xll.qlRateHelperPillarDate(M45,Trigger),"--")</f>
        <v>43592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29</v>
      </c>
      <c r="C46" s="71" t="s">
        <v>149</v>
      </c>
      <c r="D46" s="71" t="s">
        <v>5</v>
      </c>
      <c r="E46" s="71" t="s">
        <v>34</v>
      </c>
      <c r="F46" s="71" t="s">
        <v>150</v>
      </c>
      <c r="G46" s="71" t="s">
        <v>4</v>
      </c>
      <c r="H46" s="71" t="s">
        <v>1</v>
      </c>
      <c r="I46" s="71" t="s">
        <v>146</v>
      </c>
      <c r="J46" s="71" t="s">
        <v>24</v>
      </c>
      <c r="L46" s="11" t="str">
        <f t="shared" si="11"/>
        <v>BasSw</v>
      </c>
      <c r="M46" s="106" t="str">
        <f t="shared" si="12"/>
        <v>obj_002a8#0007</v>
      </c>
      <c r="N46" s="160" t="str">
        <f>IFERROR(_xll.qlRateHelperQuoteName(M46,Trigger),"--")</f>
        <v>USDAM3L4Y_S12L3L_Quote</v>
      </c>
      <c r="O46" s="110">
        <f>IFERROR(_xll.qlRateHelperQuoteValue($M46,Trigger),"--")</f>
        <v>1.5563574950818558E-2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42495</v>
      </c>
      <c r="T46" s="111">
        <f>IFERROR(_xll.qlRateHelperPillarDate(M46,Trigger),"--")</f>
        <v>43956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157</v>
      </c>
      <c r="B47" s="59" t="s">
        <v>28</v>
      </c>
      <c r="C47" s="60" t="s">
        <v>6</v>
      </c>
      <c r="D47" s="60" t="s">
        <v>8</v>
      </c>
      <c r="E47" s="60" t="s">
        <v>7</v>
      </c>
      <c r="F47" s="60" t="s">
        <v>27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obj_002bb#0007</v>
      </c>
      <c r="N47" s="160" t="str">
        <f>IFERROR(_xll.qlRateHelperQuoteName(M47,Trigger),"--")</f>
        <v>USDAM3L5Y_S12L3L_Quote</v>
      </c>
      <c r="O47" s="110">
        <f>IFERROR(_xll.qlRateHelperQuoteValue($M47,Trigger),"--")</f>
        <v>1.6524658343061324E-2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42495</v>
      </c>
      <c r="T47" s="111">
        <f>IFERROR(_xll.qlRateHelperPillarDate(M47,Trigger),"--")</f>
        <v>44321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157</v>
      </c>
      <c r="B48" s="65" t="s">
        <v>70</v>
      </c>
      <c r="C48" s="66" t="s">
        <v>6</v>
      </c>
      <c r="D48" s="66" t="s">
        <v>8</v>
      </c>
      <c r="E48" s="66" t="s">
        <v>7</v>
      </c>
      <c r="F48" s="66" t="s">
        <v>27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_xll.qlSwapRateHelper2(,H48,,B48,JoinCalendar,D48,E48,F48,G48,I48,C48,Discounting,PillarDate,,Permanent,Trigger,ObjectOverwrite)</f>
        <v>obj_002ab#0007</v>
      </c>
      <c r="L48" s="11" t="str">
        <f t="shared" si="11"/>
        <v>BasSw</v>
      </c>
      <c r="M48" s="106" t="str">
        <f t="shared" si="12"/>
        <v>obj_00279#0007</v>
      </c>
      <c r="N48" s="160" t="str">
        <f>IFERROR(_xll.qlRateHelperQuoteName(M48,Trigger),"--")</f>
        <v>USDAM3L6Y_S12L3L_Quote</v>
      </c>
      <c r="O48" s="110">
        <f>IFERROR(_xll.qlRateHelperQuoteValue($M48,Trigger),"--")</f>
        <v>1.7377764086734436E-2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42495</v>
      </c>
      <c r="T48" s="111">
        <f>IFERROR(_xll.qlRateHelperPillarDate(M48,Trigger),"--")</f>
        <v>44686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157</v>
      </c>
      <c r="B49" s="65" t="s">
        <v>74</v>
      </c>
      <c r="C49" s="66" t="s">
        <v>6</v>
      </c>
      <c r="D49" s="66" t="s">
        <v>8</v>
      </c>
      <c r="E49" s="66" t="s">
        <v>7</v>
      </c>
      <c r="F49" s="66" t="s">
        <v>27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_xll.qlSwapRateHelper2(,H49,,B49,JoinCalendar,D49,E49,F49,G49,I49,C49,Discounting,PillarDate,,Permanent,Trigger,ObjectOverwrite)</f>
        <v>obj_002b1#0007</v>
      </c>
      <c r="L49" s="11" t="str">
        <f t="shared" si="11"/>
        <v>BasSw</v>
      </c>
      <c r="M49" s="106" t="str">
        <f t="shared" si="12"/>
        <v>obj_002a9#0007</v>
      </c>
      <c r="N49" s="160" t="str">
        <f>IFERROR(_xll.qlRateHelperQuoteName(M49,Trigger),"--")</f>
        <v>USDAM3L7Y_S12L3L_Quote</v>
      </c>
      <c r="O49" s="110">
        <f>IFERROR(_xll.qlRateHelperQuoteValue($M49,Trigger),"--")</f>
        <v>1.8150623944065553E-2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42495</v>
      </c>
      <c r="T49" s="111">
        <f>IFERROR(_xll.qlRateHelperPillarDate(M49,Trigger),"--")</f>
        <v>45051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157</v>
      </c>
      <c r="B50" s="65" t="s">
        <v>78</v>
      </c>
      <c r="C50" s="66" t="s">
        <v>6</v>
      </c>
      <c r="D50" s="66" t="s">
        <v>8</v>
      </c>
      <c r="E50" s="66" t="s">
        <v>7</v>
      </c>
      <c r="F50" s="66" t="s">
        <v>27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_xll.qlSwapRateHelper2(,H50,,B50,JoinCalendar,D50,E50,F50,G50,I50,C50,Discounting,PillarDate,,Permanent,Trigger,ObjectOverwrite)</f>
        <v>obj_002a8#0007</v>
      </c>
      <c r="L50" s="11" t="str">
        <f t="shared" si="11"/>
        <v>BasSw</v>
      </c>
      <c r="M50" s="106" t="str">
        <f t="shared" si="12"/>
        <v>obj_00292#0007</v>
      </c>
      <c r="N50" s="160" t="str">
        <f>IFERROR(_xll.qlRateHelperQuoteName(M50,Trigger),"--")</f>
        <v>USDAM3L8Y_S12L3L_Quote</v>
      </c>
      <c r="O50" s="110">
        <f>IFERROR(_xll.qlRateHelperQuoteValue($M50,Trigger),"--")</f>
        <v>1.8863491061119134E-2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42495</v>
      </c>
      <c r="T50" s="111">
        <f>IFERROR(_xll.qlRateHelperPillarDate(M50,Trigger),"--")</f>
        <v>45419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157</v>
      </c>
      <c r="B51" s="65" t="s">
        <v>82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_xll.qlSwapRateHelper2(,H51,,B51,JoinCalendar,D51,E51,F51,G51,I51,C51,Discounting,PillarDate,,Permanent,Trigger,ObjectOverwrite)</f>
        <v>obj_002bb#0007</v>
      </c>
      <c r="L51" s="11" t="str">
        <f t="shared" si="11"/>
        <v>BasSw</v>
      </c>
      <c r="M51" s="106" t="str">
        <f t="shared" si="12"/>
        <v>obj_002b5#0007</v>
      </c>
      <c r="N51" s="160" t="str">
        <f>IFERROR(_xll.qlRateHelperQuoteName(M51,Trigger),"--")</f>
        <v>USDAM3L9Y_S12L3L_Quote</v>
      </c>
      <c r="O51" s="110">
        <f>IFERROR(_xll.qlRateHelperQuoteValue($M51,Trigger),"--")</f>
        <v>1.9506187563952219E-2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42495</v>
      </c>
      <c r="T51" s="111">
        <f>IFERROR(_xll.qlRateHelperPillarDate(M51,Trigger),"--")</f>
        <v>45783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157</v>
      </c>
      <c r="B52" s="65" t="s">
        <v>83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_xll.qlSwapRateHelper2(,H52,,B52,JoinCalendar,D52,E52,F52,G52,I52,C52,Discounting,PillarDate,,Permanent,Trigger,ObjectOverwrite)</f>
        <v>obj_00279#0007</v>
      </c>
      <c r="L52" s="11" t="str">
        <f t="shared" si="11"/>
        <v>BasSw</v>
      </c>
      <c r="M52" s="106" t="str">
        <f t="shared" si="12"/>
        <v>obj_0029d#0007</v>
      </c>
      <c r="N52" s="160" t="str">
        <f>IFERROR(_xll.qlRateHelperQuoteName(M52,Trigger),"--")</f>
        <v>USDAM3L10Y_S12L3L_Quote</v>
      </c>
      <c r="O52" s="110">
        <f>IFERROR(_xll.qlRateHelperQuoteValue($M52,Trigger),"--")</f>
        <v>2.0091331439131416E-2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42495</v>
      </c>
      <c r="T52" s="111">
        <f>IFERROR(_xll.qlRateHelperPillarDate(M52,Trigger),"--")</f>
        <v>46147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157</v>
      </c>
      <c r="B53" s="65" t="s">
        <v>84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_xll.qlSwapRateHelper2(,H53,,B53,JoinCalendar,D53,E53,F53,G53,I53,C53,Discounting,PillarDate,,Permanent,Trigger,ObjectOverwrite)</f>
        <v>obj_002a9#0007</v>
      </c>
      <c r="L53" s="11" t="str">
        <f t="shared" si="11"/>
        <v>BasSw</v>
      </c>
      <c r="M53" s="106" t="str">
        <f t="shared" si="12"/>
        <v>obj_002ac#0007</v>
      </c>
      <c r="N53" s="160" t="str">
        <f>IFERROR(_xll.qlRateHelperQuoteName(M53,Trigger),"--")</f>
        <v>USDAM3L11Y_S12L3L_Quote</v>
      </c>
      <c r="O53" s="110">
        <f>IFERROR(_xll.qlRateHelperQuoteValue($M53,Trigger),"--")</f>
        <v>2.0754823124323862E-2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42495</v>
      </c>
      <c r="T53" s="111">
        <f>IFERROR(_xll.qlRateHelperPillarDate(M53,Trigger),"--")</f>
        <v>46512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157</v>
      </c>
      <c r="B54" s="65" t="s">
        <v>85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_xll.qlSwapRateHelper2(,H54,,B54,JoinCalendar,D54,E54,F54,G54,I54,C54,Discounting,PillarDate,,Permanent,Trigger,ObjectOverwrite)</f>
        <v>obj_00292#0007</v>
      </c>
      <c r="L54" s="11" t="str">
        <f t="shared" si="11"/>
        <v>BasSw</v>
      </c>
      <c r="M54" s="106" t="str">
        <f t="shared" si="12"/>
        <v>obj_002a7#0007</v>
      </c>
      <c r="N54" s="160" t="str">
        <f>IFERROR(_xll.qlRateHelperQuoteName(M54,Trigger),"--")</f>
        <v>USDAM3L12Y_S12L3L_Quote</v>
      </c>
      <c r="O54" s="110">
        <f>IFERROR(_xll.qlRateHelperQuoteValue($M54,Trigger),"--")</f>
        <v>2.1365277850761061E-2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42495</v>
      </c>
      <c r="T54" s="111">
        <f>IFERROR(_xll.qlRateHelperPillarDate(M54,Trigger),"--")</f>
        <v>46878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157</v>
      </c>
      <c r="B55" s="65" t="s">
        <v>86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_xll.qlSwapRateHelper2(,H55,,B55,JoinCalendar,D55,E55,F55,G55,I55,C55,Discounting,PillarDate,,Permanent,Trigger,ObjectOverwrite)</f>
        <v>obj_002b5#0007</v>
      </c>
      <c r="L55" s="11" t="str">
        <f t="shared" si="11"/>
        <v>BasSw</v>
      </c>
      <c r="M55" s="106" t="str">
        <f t="shared" si="12"/>
        <v>obj_002a1#0007</v>
      </c>
      <c r="N55" s="160" t="str">
        <f>IFERROR(_xll.qlRateHelperQuoteName(M55,Trigger),"--")</f>
        <v>USDAM3L13Y_S12L3L_Quote</v>
      </c>
      <c r="O55" s="110">
        <f>IFERROR(_xll.qlRateHelperQuoteValue($M55,Trigger),"--")</f>
        <v>2.1913978905634259E-2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42495</v>
      </c>
      <c r="T55" s="111">
        <f>IFERROR(_xll.qlRateHelperPillarDate(M55,Trigger),"--")</f>
        <v>47246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157</v>
      </c>
      <c r="B56" s="65" t="s">
        <v>87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_xll.qlSwapRateHelper2(,H56,,B56,JoinCalendar,D56,E56,F56,G56,I56,C56,Discounting,PillarDate,,Permanent,Trigger,ObjectOverwrite)</f>
        <v>obj_0029d#0007</v>
      </c>
      <c r="L56" s="11" t="str">
        <f t="shared" si="11"/>
        <v>BasSw</v>
      </c>
      <c r="M56" s="106" t="str">
        <f t="shared" si="12"/>
        <v>obj_00299#0007</v>
      </c>
      <c r="N56" s="160" t="str">
        <f>IFERROR(_xll.qlRateHelperQuoteName(M56,Trigger),"--")</f>
        <v>USDAM3L14Y_S12L3L_Quote</v>
      </c>
      <c r="O56" s="110">
        <f>IFERROR(_xll.qlRateHelperQuoteValue($M56,Trigger),"--")</f>
        <v>2.2404878923910652E-2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42495</v>
      </c>
      <c r="T56" s="111">
        <f>IFERROR(_xll.qlRateHelperPillarDate(M56,Trigger),"--")</f>
        <v>47610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157</v>
      </c>
      <c r="B57" s="65" t="s">
        <v>131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_xll.qlSwapRateHelper2(,H57,,B57,JoinCalendar,D57,E57,F57,G57,I57,C57,Discounting,PillarDate,,Permanent,Trigger,ObjectOverwrite)</f>
        <v>obj_002ac#0007</v>
      </c>
      <c r="L57" s="11" t="str">
        <f t="shared" si="11"/>
        <v>BasSw</v>
      </c>
      <c r="M57" s="106" t="str">
        <f t="shared" si="12"/>
        <v>obj_0026d#0007</v>
      </c>
      <c r="N57" s="160" t="str">
        <f>IFERROR(_xll.qlRateHelperQuoteName(M57,Trigger),"--")</f>
        <v>USDAM3L15Y_S12L3L_Quote</v>
      </c>
      <c r="O57" s="110">
        <f>IFERROR(_xll.qlRateHelperQuoteValue($M57,Trigger),"--")</f>
        <v>2.2842534953698812E-2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42495</v>
      </c>
      <c r="T57" s="111">
        <f>IFERROR(_xll.qlRateHelperPillarDate(M57,Trigger),"--")</f>
        <v>47974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157</v>
      </c>
      <c r="B58" s="65" t="s">
        <v>88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_xll.qlSwapRateHelper2(,H58,,B58,JoinCalendar,D58,E58,F58,G58,I58,C58,Discounting,PillarDate,,Permanent,Trigger,ObjectOverwrite)</f>
        <v>obj_002a7#0007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157</v>
      </c>
      <c r="B59" s="65" t="s">
        <v>132</v>
      </c>
      <c r="C59" s="66" t="s">
        <v>6</v>
      </c>
      <c r="D59" s="66" t="s">
        <v>8</v>
      </c>
      <c r="E59" s="66" t="s">
        <v>7</v>
      </c>
      <c r="F59" s="66" t="s">
        <v>27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_xll.qlSwapRateHelper2(,H59,,B59,JoinCalendar,D59,E59,F59,G59,I59,C59,Discounting,PillarDate,,Permanent,Trigger,ObjectOverwrite)</f>
        <v>obj_002a1#0007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157</v>
      </c>
      <c r="B60" s="65" t="s">
        <v>133</v>
      </c>
      <c r="C60" s="66" t="s">
        <v>6</v>
      </c>
      <c r="D60" s="66" t="s">
        <v>8</v>
      </c>
      <c r="E60" s="66" t="s">
        <v>7</v>
      </c>
      <c r="F60" s="66" t="s">
        <v>27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_xll.qlSwapRateHelper2(,H60,,B60,JoinCalendar,D60,E60,F60,G60,I60,C60,Discounting,PillarDate,,Permanent,Trigger,ObjectOverwrite)</f>
        <v>obj_00299#0007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157</v>
      </c>
      <c r="B61" s="65" t="s">
        <v>89</v>
      </c>
      <c r="C61" s="66" t="s">
        <v>6</v>
      </c>
      <c r="D61" s="66" t="s">
        <v>8</v>
      </c>
      <c r="E61" s="66" t="s">
        <v>7</v>
      </c>
      <c r="F61" s="66" t="s">
        <v>27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_xll.qlSwapRateHelper2(,H61,,B61,JoinCalendar,D61,E61,F61,G61,I61,C61,Discounting,PillarDate,,Permanent,Trigger,ObjectOverwrite)</f>
        <v>obj_0026d#0007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157</v>
      </c>
      <c r="B62" s="65" t="s">
        <v>134</v>
      </c>
      <c r="C62" s="66" t="s">
        <v>6</v>
      </c>
      <c r="D62" s="66" t="s">
        <v>8</v>
      </c>
      <c r="E62" s="66" t="s">
        <v>7</v>
      </c>
      <c r="F62" s="66" t="s">
        <v>27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obj_00289#0007</v>
      </c>
      <c r="N62" s="160" t="str">
        <f>IFERROR(_xll.qlRateHelperQuoteName(M62,Trigger),"--")</f>
        <v>USDAM3L20Y_S12L3L_Quote</v>
      </c>
      <c r="O62" s="110">
        <f>IFERROR(_xll.qlRateHelperQuoteValue($M62,Trigger),"--")</f>
        <v>2.4299614714476413E-2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42495</v>
      </c>
      <c r="T62" s="111">
        <f>IFERROR(_xll.qlRateHelperPillarDate(M62,Trigger),"--")</f>
        <v>49801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157</v>
      </c>
      <c r="B63" s="65" t="s">
        <v>135</v>
      </c>
      <c r="C63" s="66" t="s">
        <v>6</v>
      </c>
      <c r="D63" s="66" t="s">
        <v>8</v>
      </c>
      <c r="E63" s="66" t="s">
        <v>7</v>
      </c>
      <c r="F63" s="66" t="s">
        <v>27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157</v>
      </c>
      <c r="B64" s="65" t="s">
        <v>136</v>
      </c>
      <c r="C64" s="66" t="s">
        <v>6</v>
      </c>
      <c r="D64" s="66" t="s">
        <v>8</v>
      </c>
      <c r="E64" s="66" t="s">
        <v>7</v>
      </c>
      <c r="F64" s="66" t="s">
        <v>27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157</v>
      </c>
      <c r="B65" s="65" t="s">
        <v>137</v>
      </c>
      <c r="C65" s="66" t="s">
        <v>6</v>
      </c>
      <c r="D65" s="66" t="s">
        <v>8</v>
      </c>
      <c r="E65" s="66" t="s">
        <v>7</v>
      </c>
      <c r="F65" s="66" t="s">
        <v>27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157</v>
      </c>
      <c r="B66" s="65" t="s">
        <v>90</v>
      </c>
      <c r="C66" s="66" t="s">
        <v>6</v>
      </c>
      <c r="D66" s="66" t="s">
        <v>8</v>
      </c>
      <c r="E66" s="66" t="s">
        <v>7</v>
      </c>
      <c r="F66" s="66" t="s">
        <v>27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_xll.qlSwapRateHelper2(,H66,,B66,JoinCalendar,D66,E66,F66,G66,I66,C66,Discounting,PillarDate,,Permanent,Trigger,ObjectOverwrite)</f>
        <v>obj_00289#0007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157</v>
      </c>
      <c r="B67" s="65" t="s">
        <v>138</v>
      </c>
      <c r="C67" s="66" t="s">
        <v>6</v>
      </c>
      <c r="D67" s="66" t="s">
        <v>8</v>
      </c>
      <c r="E67" s="66" t="s">
        <v>7</v>
      </c>
      <c r="F67" s="66" t="s">
        <v>27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obj_00282#0007</v>
      </c>
      <c r="N67" s="160" t="str">
        <f>IFERROR(_xll.qlRateHelperQuoteName(M67,Trigger),"--")</f>
        <v>USDAM3L25Y_S12L3L_Quote</v>
      </c>
      <c r="O67" s="110">
        <f>IFERROR(_xll.qlRateHelperQuoteValue($M67,Trigger),"--")</f>
        <v>2.5043333137485971E-2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42495</v>
      </c>
      <c r="T67" s="111">
        <f>IFERROR(_xll.qlRateHelperPillarDate(M67,Trigger),"--")</f>
        <v>51628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157</v>
      </c>
      <c r="B68" s="65" t="s">
        <v>139</v>
      </c>
      <c r="C68" s="66" t="s">
        <v>6</v>
      </c>
      <c r="D68" s="66" t="s">
        <v>8</v>
      </c>
      <c r="E68" s="66" t="s">
        <v>7</v>
      </c>
      <c r="F68" s="66" t="s">
        <v>27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157</v>
      </c>
      <c r="B69" s="65" t="s">
        <v>140</v>
      </c>
      <c r="C69" s="66" t="s">
        <v>6</v>
      </c>
      <c r="D69" s="66" t="s">
        <v>8</v>
      </c>
      <c r="E69" s="66" t="s">
        <v>7</v>
      </c>
      <c r="F69" s="66" t="s">
        <v>27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157</v>
      </c>
      <c r="B70" s="65" t="s">
        <v>141</v>
      </c>
      <c r="C70" s="66" t="s">
        <v>6</v>
      </c>
      <c r="D70" s="66" t="s">
        <v>8</v>
      </c>
      <c r="E70" s="66" t="s">
        <v>7</v>
      </c>
      <c r="F70" s="66" t="s">
        <v>27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157</v>
      </c>
      <c r="B71" s="65" t="s">
        <v>91</v>
      </c>
      <c r="C71" s="66" t="s">
        <v>6</v>
      </c>
      <c r="D71" s="66" t="s">
        <v>8</v>
      </c>
      <c r="E71" s="66" t="s">
        <v>7</v>
      </c>
      <c r="F71" s="66" t="s">
        <v>27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_xll.qlSwapRateHelper2(,H71,,B71,JoinCalendar,D71,E71,F71,G71,I71,C71,Discounting,PillarDate,,Permanent,Trigger,ObjectOverwrite)</f>
        <v>obj_00282#0007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157</v>
      </c>
      <c r="B72" s="65" t="s">
        <v>142</v>
      </c>
      <c r="C72" s="66" t="s">
        <v>6</v>
      </c>
      <c r="D72" s="66" t="s">
        <v>8</v>
      </c>
      <c r="E72" s="66" t="s">
        <v>7</v>
      </c>
      <c r="F72" s="66" t="s">
        <v>27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obj_002b2#0008</v>
      </c>
      <c r="N72" s="160" t="str">
        <f>IFERROR(_xll.qlRateHelperQuoteName(M72,Trigger),"--")</f>
        <v>USDAM3L30Y_S12L3L_Quote</v>
      </c>
      <c r="O72" s="110">
        <f>IFERROR(_xll.qlRateHelperQuoteValue($M72,Trigger),"--")</f>
        <v>2.5484136270928666E-2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42495</v>
      </c>
      <c r="T72" s="111">
        <f>IFERROR(_xll.qlRateHelperPillarDate(M72,Trigger),"--")</f>
        <v>53455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157</v>
      </c>
      <c r="B73" s="65" t="s">
        <v>92</v>
      </c>
      <c r="C73" s="66" t="s">
        <v>6</v>
      </c>
      <c r="D73" s="66" t="s">
        <v>8</v>
      </c>
      <c r="E73" s="66" t="s">
        <v>7</v>
      </c>
      <c r="F73" s="66" t="s">
        <v>27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obj_002ae#0007</v>
      </c>
      <c r="N73" s="160" t="str">
        <f>IFERROR(_xll.qlRateHelperQuoteName(M73,Trigger),"--")</f>
        <v>USDAM3L35Y_S12L3L_Quote</v>
      </c>
      <c r="O73" s="110">
        <f>IFERROR(_xll.qlRateHelperQuoteValue($M73,Trigger),"--")</f>
        <v>2.5658151447389754E-2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42495</v>
      </c>
      <c r="T73" s="111">
        <f>IFERROR(_xll.qlRateHelperPillarDate(M73,Trigger),"--")</f>
        <v>55278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157</v>
      </c>
      <c r="B74" s="65" t="s">
        <v>143</v>
      </c>
      <c r="C74" s="66" t="s">
        <v>6</v>
      </c>
      <c r="D74" s="66" t="s">
        <v>8</v>
      </c>
      <c r="E74" s="66" t="s">
        <v>7</v>
      </c>
      <c r="F74" s="66" t="s">
        <v>27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obj_00285#0007</v>
      </c>
      <c r="N74" s="160" t="str">
        <f>IFERROR(_xll.qlRateHelperQuoteName(M74,Trigger),"--")</f>
        <v>USDAM3L40Y_S12L3L_Quote</v>
      </c>
      <c r="O74" s="110">
        <f>IFERROR(_xll.qlRateHelperQuoteValue($M74,Trigger),"--")</f>
        <v>2.568433319444656E-2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42495</v>
      </c>
      <c r="T74" s="111">
        <f>IFERROR(_xll.qlRateHelperPillarDate(M74,Trigger),"--")</f>
        <v>57105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157</v>
      </c>
      <c r="B75" s="65" t="s">
        <v>144</v>
      </c>
      <c r="C75" s="66" t="s">
        <v>6</v>
      </c>
      <c r="D75" s="66" t="s">
        <v>8</v>
      </c>
      <c r="E75" s="66" t="s">
        <v>7</v>
      </c>
      <c r="F75" s="66" t="s">
        <v>27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157</v>
      </c>
      <c r="B76" s="65" t="s">
        <v>93</v>
      </c>
      <c r="C76" s="66" t="s">
        <v>6</v>
      </c>
      <c r="D76" s="66" t="s">
        <v>8</v>
      </c>
      <c r="E76" s="66" t="s">
        <v>7</v>
      </c>
      <c r="F76" s="66" t="s">
        <v>27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_xll.qlSwapRateHelper2(,H76,,B76,JoinCalendar,D76,E76,F76,G76,I76,C76,Discounting,PillarDate,,Permanent,Trigger,ObjectOverwrite)</f>
        <v>obj_002b2#0008</v>
      </c>
      <c r="L76" s="11" t="str">
        <f>A80</f>
        <v>BasSw</v>
      </c>
      <c r="M76" s="106" t="str">
        <f t="shared" si="12"/>
        <v>obj_002ba#0007</v>
      </c>
      <c r="N76" s="160" t="str">
        <f>IFERROR(_xll.qlRateHelperQuoteName(M76,Trigger),"--")</f>
        <v>USDAM3L50Y_S12L3L_Quote</v>
      </c>
      <c r="O76" s="110">
        <f>IFERROR(_xll.qlRateHelperQuoteValue($M76,Trigger),"--")</f>
        <v>2.5534365906453468E-2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42495</v>
      </c>
      <c r="T76" s="111">
        <f>IFERROR(_xll.qlRateHelperPillarDate(M76,Trigger),"--")</f>
        <v>60757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157</v>
      </c>
      <c r="B77" s="65" t="s">
        <v>94</v>
      </c>
      <c r="C77" s="66" t="s">
        <v>6</v>
      </c>
      <c r="D77" s="66" t="s">
        <v>8</v>
      </c>
      <c r="E77" s="66" t="s">
        <v>7</v>
      </c>
      <c r="F77" s="66" t="s">
        <v>27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_xll.qlSwapRateHelper2(,H77,,B77,JoinCalendar,D77,E77,F77,G77,I77,C77,Discounting,PillarDate,,Permanent,Trigger,ObjectOverwrite)</f>
        <v>obj_002ae#0007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157</v>
      </c>
      <c r="B78" s="65" t="s">
        <v>95</v>
      </c>
      <c r="C78" s="66" t="s">
        <v>6</v>
      </c>
      <c r="D78" s="66" t="s">
        <v>8</v>
      </c>
      <c r="E78" s="66" t="s">
        <v>7</v>
      </c>
      <c r="F78" s="66" t="s">
        <v>27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_xll.qlSwapRateHelper2(,H78,,B78,JoinCalendar,D78,E78,F78,G78,I78,C78,Discounting,PillarDate,,Permanent,Trigger,ObjectOverwrite)</f>
        <v>obj_00285#0007</v>
      </c>
      <c r="L78" s="12" t="str">
        <f t="shared" si="11"/>
        <v>BasSw</v>
      </c>
      <c r="M78" s="107" t="str">
        <f t="shared" si="12"/>
        <v>obj_00275#0007</v>
      </c>
      <c r="N78" s="161" t="str">
        <f>IFERROR(_xll.qlRateHelperQuoteName(M78,Trigger),"--")</f>
        <v>USDAM3L60Y_S12L3L_Quote</v>
      </c>
      <c r="O78" s="113">
        <f>IFERROR(_xll.qlRateHelperQuoteValue($M78,Trigger),"--")</f>
        <v>2.5394584722545178E-2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42495</v>
      </c>
      <c r="T78" s="114">
        <f>IFERROR(_xll.qlRateHelperPillarDate(M78,Trigger),"--")</f>
        <v>64410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157</v>
      </c>
      <c r="B79" s="65" t="s">
        <v>96</v>
      </c>
      <c r="C79" s="66" t="s">
        <v>6</v>
      </c>
      <c r="D79" s="66" t="s">
        <v>8</v>
      </c>
      <c r="E79" s="66" t="s">
        <v>7</v>
      </c>
      <c r="F79" s="66" t="s">
        <v>27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157</v>
      </c>
      <c r="B80" s="65" t="s">
        <v>97</v>
      </c>
      <c r="C80" s="66" t="s">
        <v>6</v>
      </c>
      <c r="D80" s="66" t="s">
        <v>8</v>
      </c>
      <c r="E80" s="66" t="s">
        <v>7</v>
      </c>
      <c r="F80" s="66" t="s">
        <v>27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_xll.qlSwapRateHelper2(,H80,,B80,JoinCalendar,D80,E80,F80,G80,I80,C80,Discounting,PillarDate,,Permanent,Trigger,ObjectOverwrite)</f>
        <v>obj_002ba#0007</v>
      </c>
    </row>
    <row r="81" spans="1:11" x14ac:dyDescent="0.2">
      <c r="A81" s="64" t="s">
        <v>157</v>
      </c>
      <c r="B81" s="65" t="s">
        <v>152</v>
      </c>
      <c r="C81" s="66" t="s">
        <v>6</v>
      </c>
      <c r="D81" s="66" t="s">
        <v>8</v>
      </c>
      <c r="E81" s="66" t="s">
        <v>7</v>
      </c>
      <c r="F81" s="66" t="s">
        <v>27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157</v>
      </c>
      <c r="B82" s="9" t="s">
        <v>145</v>
      </c>
      <c r="C82" s="7" t="s">
        <v>6</v>
      </c>
      <c r="D82" s="7" t="s">
        <v>8</v>
      </c>
      <c r="E82" s="7" t="s">
        <v>7</v>
      </c>
      <c r="F82" s="7" t="s">
        <v>27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_xll.qlSwapRateHelper2(,H82,,B82,JoinCalendar,D82,E82,F82,G82,I82,C82,Discounting,PillarDate,,Permanent,Trigger,ObjectOverwrite)</f>
        <v>obj_00275#0007</v>
      </c>
    </row>
    <row r="90" spans="1:11" x14ac:dyDescent="0.2">
      <c r="K90" s="51" t="s">
        <v>45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2016-04-28T13:58:54Z</dcterms:modified>
</cp:coreProperties>
</file>