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EUR6M!$M$3:$M$391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EUR6M!$W$3:$W$391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D13" i="1" l="1"/>
  <c r="C53" i="1" l="1"/>
  <c r="C38" i="1"/>
  <c r="H23" i="1"/>
  <c r="H38" i="1"/>
  <c r="C23" i="1"/>
  <c r="H40" i="14"/>
  <c r="H34" i="14"/>
  <c r="H35" i="14"/>
  <c r="H38" i="14"/>
  <c r="H36" i="14"/>
  <c r="H33" i="14"/>
  <c r="H37" i="14"/>
  <c r="H39" i="14"/>
  <c r="H42" i="14"/>
  <c r="H41" i="14"/>
  <c r="J14" i="14" l="1"/>
  <c r="J15" i="14"/>
  <c r="J16" i="14"/>
  <c r="E18" i="14"/>
  <c r="E17" i="14"/>
  <c r="AL23" i="16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AJ11" i="14"/>
  <c r="AI23" i="16"/>
  <c r="AI15" i="16"/>
  <c r="AI12" i="16"/>
  <c r="AI11" i="16"/>
  <c r="AI14" i="16"/>
  <c r="AI18" i="16"/>
  <c r="AI16" i="16"/>
  <c r="AI17" i="16"/>
  <c r="AI22" i="16"/>
  <c r="AI20" i="16"/>
  <c r="AI13" i="16"/>
  <c r="AI19" i="16"/>
  <c r="AI21" i="16"/>
  <c r="L78" i="18" l="1"/>
  <c r="L79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G82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5" i="18"/>
  <c r="G7" i="18"/>
  <c r="G8" i="18"/>
  <c r="G9" i="18"/>
  <c r="G12" i="18"/>
  <c r="G15" i="18"/>
  <c r="G18" i="18"/>
  <c r="G4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57" i="17"/>
  <c r="M57" i="17"/>
  <c r="L58" i="17"/>
  <c r="M58" i="17"/>
  <c r="L59" i="17"/>
  <c r="M59" i="17"/>
  <c r="L60" i="17"/>
  <c r="L61" i="17"/>
  <c r="L62" i="17"/>
  <c r="L63" i="17"/>
  <c r="L64" i="17"/>
  <c r="L65" i="17"/>
  <c r="L66" i="17"/>
  <c r="L67" i="17"/>
  <c r="L68" i="17"/>
  <c r="L69" i="17"/>
  <c r="M69" i="17"/>
  <c r="L70" i="17"/>
  <c r="L71" i="17"/>
  <c r="M71" i="17"/>
  <c r="L72" i="17"/>
  <c r="M72" i="17"/>
  <c r="L73" i="17"/>
  <c r="L74" i="17"/>
  <c r="M74" i="17"/>
  <c r="L75" i="17"/>
  <c r="M75" i="17"/>
  <c r="L76" i="17"/>
  <c r="M76" i="17"/>
  <c r="L77" i="17"/>
  <c r="M77" i="17"/>
  <c r="L78" i="17"/>
  <c r="L79" i="17"/>
  <c r="M79" i="17"/>
  <c r="L80" i="17"/>
  <c r="M80" i="17"/>
  <c r="L81" i="17"/>
  <c r="M81" i="17"/>
  <c r="L82" i="17"/>
  <c r="M82" i="17"/>
  <c r="L83" i="17"/>
  <c r="L84" i="17"/>
  <c r="M84" i="17"/>
  <c r="L85" i="17"/>
  <c r="M85" i="17"/>
  <c r="L86" i="17"/>
  <c r="M86" i="17"/>
  <c r="L87" i="17"/>
  <c r="M87" i="17"/>
  <c r="L88" i="17"/>
  <c r="L89" i="17"/>
  <c r="M89" i="17"/>
  <c r="L90" i="17"/>
  <c r="L91" i="17"/>
  <c r="L92" i="17"/>
  <c r="M56" i="17"/>
  <c r="L56" i="17"/>
  <c r="L19" i="17"/>
  <c r="M19" i="17"/>
  <c r="L20" i="17"/>
  <c r="M20" i="17"/>
  <c r="L21" i="17"/>
  <c r="M21" i="17"/>
  <c r="L22" i="17"/>
  <c r="M22" i="17"/>
  <c r="L23" i="17"/>
  <c r="L24" i="17"/>
  <c r="L25" i="17"/>
  <c r="L26" i="17"/>
  <c r="L27" i="17"/>
  <c r="L28" i="17"/>
  <c r="L29" i="17"/>
  <c r="L30" i="17"/>
  <c r="L31" i="17"/>
  <c r="L32" i="17"/>
  <c r="M32" i="17"/>
  <c r="L33" i="17"/>
  <c r="L34" i="17"/>
  <c r="M34" i="17"/>
  <c r="L35" i="17"/>
  <c r="M35" i="17"/>
  <c r="L36" i="17"/>
  <c r="L37" i="17"/>
  <c r="M37" i="17"/>
  <c r="L38" i="17"/>
  <c r="M38" i="17"/>
  <c r="L39" i="17"/>
  <c r="M39" i="17"/>
  <c r="L40" i="17"/>
  <c r="M40" i="17"/>
  <c r="L41" i="17"/>
  <c r="L42" i="17"/>
  <c r="M42" i="17"/>
  <c r="L43" i="17"/>
  <c r="M43" i="17"/>
  <c r="L44" i="17"/>
  <c r="M44" i="17"/>
  <c r="L45" i="17"/>
  <c r="M45" i="17"/>
  <c r="L46" i="17"/>
  <c r="L47" i="17"/>
  <c r="M47" i="17"/>
  <c r="L48" i="17"/>
  <c r="M48" i="17"/>
  <c r="L49" i="17"/>
  <c r="M49" i="17"/>
  <c r="L50" i="17"/>
  <c r="M50" i="17"/>
  <c r="L51" i="17"/>
  <c r="L52" i="17"/>
  <c r="M52" i="17"/>
  <c r="L53" i="17"/>
  <c r="L54" i="17"/>
  <c r="L55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G20" i="17"/>
  <c r="G19" i="17"/>
  <c r="G18" i="17"/>
  <c r="G17" i="17"/>
  <c r="G16" i="17"/>
  <c r="G15" i="17"/>
  <c r="G14" i="17"/>
  <c r="G13" i="17"/>
  <c r="G12" i="17"/>
  <c r="G11" i="17"/>
  <c r="G10" i="17"/>
  <c r="G5" i="17"/>
  <c r="G7" i="17"/>
  <c r="G4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L259" i="16"/>
  <c r="M259" i="16"/>
  <c r="L260" i="16"/>
  <c r="M260" i="16"/>
  <c r="L261" i="16"/>
  <c r="M261" i="16"/>
  <c r="L262" i="16"/>
  <c r="M262" i="16"/>
  <c r="L263" i="16"/>
  <c r="M263" i="16"/>
  <c r="L264" i="16"/>
  <c r="M264" i="16"/>
  <c r="L265" i="16"/>
  <c r="M265" i="16"/>
  <c r="L266" i="16"/>
  <c r="M266" i="16"/>
  <c r="L267" i="16"/>
  <c r="M267" i="16"/>
  <c r="L268" i="16"/>
  <c r="M268" i="16"/>
  <c r="L269" i="16"/>
  <c r="M269" i="16"/>
  <c r="L270" i="16"/>
  <c r="M270" i="16"/>
  <c r="L271" i="16"/>
  <c r="M271" i="16"/>
  <c r="L272" i="16"/>
  <c r="M272" i="16"/>
  <c r="L273" i="16"/>
  <c r="M273" i="16"/>
  <c r="L274" i="16"/>
  <c r="M274" i="16"/>
  <c r="L275" i="16"/>
  <c r="M275" i="16"/>
  <c r="L276" i="16"/>
  <c r="M276" i="16"/>
  <c r="L277" i="16"/>
  <c r="M277" i="16"/>
  <c r="L278" i="16"/>
  <c r="M278" i="16"/>
  <c r="L279" i="16"/>
  <c r="M279" i="16"/>
  <c r="L280" i="16"/>
  <c r="M280" i="16"/>
  <c r="L281" i="16"/>
  <c r="M281" i="16"/>
  <c r="L282" i="16"/>
  <c r="M282" i="16"/>
  <c r="L283" i="16"/>
  <c r="M283" i="16"/>
  <c r="L284" i="16"/>
  <c r="M284" i="16"/>
  <c r="L285" i="16"/>
  <c r="M285" i="16"/>
  <c r="L286" i="16"/>
  <c r="M286" i="16"/>
  <c r="L287" i="16"/>
  <c r="M287" i="16"/>
  <c r="L288" i="16"/>
  <c r="M288" i="16"/>
  <c r="L289" i="16"/>
  <c r="M289" i="16"/>
  <c r="L290" i="16"/>
  <c r="M290" i="16"/>
  <c r="L291" i="16"/>
  <c r="M291" i="16"/>
  <c r="L292" i="16"/>
  <c r="M292" i="16"/>
  <c r="L293" i="16"/>
  <c r="M293" i="16"/>
  <c r="L294" i="16"/>
  <c r="M294" i="16"/>
  <c r="L295" i="16"/>
  <c r="M295" i="16"/>
  <c r="L296" i="16"/>
  <c r="M296" i="16"/>
  <c r="L297" i="16"/>
  <c r="M297" i="16"/>
  <c r="L298" i="16"/>
  <c r="M298" i="16"/>
  <c r="L299" i="16"/>
  <c r="M299" i="16"/>
  <c r="L300" i="16"/>
  <c r="M300" i="16"/>
  <c r="L301" i="16"/>
  <c r="M301" i="16"/>
  <c r="L302" i="16"/>
  <c r="M302" i="16"/>
  <c r="L303" i="16"/>
  <c r="M303" i="16"/>
  <c r="L304" i="16"/>
  <c r="M304" i="16"/>
  <c r="L305" i="16"/>
  <c r="M305" i="16"/>
  <c r="L306" i="16"/>
  <c r="M306" i="16"/>
  <c r="L307" i="16"/>
  <c r="M307" i="16"/>
  <c r="L308" i="16"/>
  <c r="M308" i="16"/>
  <c r="L309" i="16"/>
  <c r="M309" i="16"/>
  <c r="L310" i="16"/>
  <c r="M310" i="16"/>
  <c r="L311" i="16"/>
  <c r="M311" i="16"/>
  <c r="L312" i="16"/>
  <c r="M312" i="16"/>
  <c r="L313" i="16"/>
  <c r="M313" i="16"/>
  <c r="L314" i="16"/>
  <c r="M314" i="16"/>
  <c r="L315" i="16"/>
  <c r="M315" i="16"/>
  <c r="L316" i="16"/>
  <c r="M316" i="16"/>
  <c r="L317" i="16"/>
  <c r="M317" i="16"/>
  <c r="L318" i="16"/>
  <c r="M318" i="16"/>
  <c r="L319" i="16"/>
  <c r="M319" i="16"/>
  <c r="L320" i="16"/>
  <c r="M320" i="16"/>
  <c r="L321" i="16"/>
  <c r="M321" i="16"/>
  <c r="L322" i="16"/>
  <c r="M322" i="16"/>
  <c r="L323" i="16"/>
  <c r="M323" i="16"/>
  <c r="L324" i="16"/>
  <c r="M324" i="16"/>
  <c r="L325" i="16"/>
  <c r="M325" i="16"/>
  <c r="L326" i="16"/>
  <c r="M326" i="16"/>
  <c r="L327" i="16"/>
  <c r="M327" i="16"/>
  <c r="L328" i="16"/>
  <c r="M328" i="16"/>
  <c r="L329" i="16"/>
  <c r="M329" i="16"/>
  <c r="L330" i="16"/>
  <c r="M330" i="16"/>
  <c r="L331" i="16"/>
  <c r="M331" i="16"/>
  <c r="L332" i="16"/>
  <c r="M332" i="16"/>
  <c r="L333" i="16"/>
  <c r="M333" i="16"/>
  <c r="L334" i="16"/>
  <c r="M334" i="16"/>
  <c r="L335" i="16"/>
  <c r="M335" i="16"/>
  <c r="L336" i="16"/>
  <c r="M336" i="16"/>
  <c r="L337" i="16"/>
  <c r="L338" i="16"/>
  <c r="M338" i="16"/>
  <c r="L339" i="16"/>
  <c r="M339" i="16"/>
  <c r="L340" i="16"/>
  <c r="M340" i="16"/>
  <c r="L341" i="16"/>
  <c r="M341" i="16"/>
  <c r="L342" i="16"/>
  <c r="M342" i="16"/>
  <c r="L343" i="16"/>
  <c r="M343" i="16"/>
  <c r="L344" i="16"/>
  <c r="M344" i="16"/>
  <c r="L345" i="16"/>
  <c r="M345" i="16"/>
  <c r="L346" i="16"/>
  <c r="M346" i="16"/>
  <c r="L347" i="16"/>
  <c r="M347" i="16"/>
  <c r="L348" i="16"/>
  <c r="M348" i="16"/>
  <c r="L349" i="16"/>
  <c r="M349" i="16"/>
  <c r="L350" i="16"/>
  <c r="M350" i="16"/>
  <c r="L351" i="16"/>
  <c r="M351" i="16"/>
  <c r="L352" i="16"/>
  <c r="M352" i="16"/>
  <c r="L353" i="16"/>
  <c r="M353" i="16"/>
  <c r="L354" i="16"/>
  <c r="M354" i="16"/>
  <c r="L355" i="16"/>
  <c r="M355" i="16"/>
  <c r="L356" i="16"/>
  <c r="M356" i="16"/>
  <c r="L357" i="16"/>
  <c r="M357" i="16"/>
  <c r="L358" i="16"/>
  <c r="M358" i="16"/>
  <c r="L359" i="16"/>
  <c r="M359" i="16"/>
  <c r="L360" i="16"/>
  <c r="M360" i="16"/>
  <c r="L361" i="16"/>
  <c r="M361" i="16"/>
  <c r="L362" i="16"/>
  <c r="M362" i="16"/>
  <c r="L363" i="16"/>
  <c r="M363" i="16"/>
  <c r="L364" i="16"/>
  <c r="M364" i="16"/>
  <c r="L365" i="16"/>
  <c r="M365" i="16"/>
  <c r="L366" i="16"/>
  <c r="M366" i="16"/>
  <c r="L367" i="16"/>
  <c r="M367" i="16"/>
  <c r="L368" i="16"/>
  <c r="M368" i="16"/>
  <c r="L369" i="16"/>
  <c r="M369" i="16"/>
  <c r="L370" i="16"/>
  <c r="M370" i="16"/>
  <c r="L371" i="16"/>
  <c r="M371" i="16"/>
  <c r="L372" i="16"/>
  <c r="M372" i="16"/>
  <c r="L373" i="16"/>
  <c r="L374" i="16"/>
  <c r="M374" i="16"/>
  <c r="L375" i="16"/>
  <c r="M375" i="16"/>
  <c r="L376" i="16"/>
  <c r="M376" i="16"/>
  <c r="L377" i="16"/>
  <c r="M377" i="16"/>
  <c r="L378" i="16"/>
  <c r="M378" i="16"/>
  <c r="L379" i="16"/>
  <c r="M379" i="16"/>
  <c r="L380" i="16"/>
  <c r="M380" i="16"/>
  <c r="L381" i="16"/>
  <c r="M381" i="16"/>
  <c r="L382" i="16"/>
  <c r="M382" i="16"/>
  <c r="L383" i="16"/>
  <c r="M383" i="16"/>
  <c r="L384" i="16"/>
  <c r="M384" i="16"/>
  <c r="L385" i="16"/>
  <c r="M385" i="16"/>
  <c r="L386" i="16"/>
  <c r="M386" i="16"/>
  <c r="L387" i="16"/>
  <c r="M387" i="16"/>
  <c r="L388" i="16"/>
  <c r="M388" i="16"/>
  <c r="L389" i="16"/>
  <c r="M389" i="16"/>
  <c r="L390" i="16"/>
  <c r="M390" i="16"/>
  <c r="L391" i="16"/>
  <c r="M391" i="16"/>
  <c r="M68" i="16"/>
  <c r="L68" i="16"/>
  <c r="H397" i="16"/>
  <c r="H396" i="16"/>
  <c r="H395" i="16"/>
  <c r="H394" i="16"/>
  <c r="H393" i="16"/>
  <c r="H392" i="16"/>
  <c r="H391" i="16"/>
  <c r="H390" i="16"/>
  <c r="H389" i="16"/>
  <c r="H388" i="16"/>
  <c r="H387" i="16"/>
  <c r="H386" i="16"/>
  <c r="H385" i="16"/>
  <c r="H384" i="16"/>
  <c r="H383" i="16"/>
  <c r="H382" i="16"/>
  <c r="H381" i="16"/>
  <c r="H380" i="16"/>
  <c r="H379" i="16"/>
  <c r="H378" i="16"/>
  <c r="H377" i="16"/>
  <c r="H376" i="16"/>
  <c r="H375" i="16"/>
  <c r="H374" i="16"/>
  <c r="H373" i="16"/>
  <c r="H372" i="16"/>
  <c r="H371" i="16"/>
  <c r="H370" i="16"/>
  <c r="H369" i="16"/>
  <c r="H368" i="16"/>
  <c r="H367" i="16"/>
  <c r="H366" i="16"/>
  <c r="H365" i="16"/>
  <c r="H364" i="16"/>
  <c r="H363" i="16"/>
  <c r="H362" i="16"/>
  <c r="H361" i="16"/>
  <c r="H360" i="16"/>
  <c r="H359" i="16"/>
  <c r="H358" i="16"/>
  <c r="H357" i="16"/>
  <c r="H356" i="16"/>
  <c r="H355" i="16"/>
  <c r="H354" i="16"/>
  <c r="H353" i="16"/>
  <c r="H352" i="16"/>
  <c r="H351" i="16"/>
  <c r="H350" i="16"/>
  <c r="H349" i="16"/>
  <c r="H348" i="16"/>
  <c r="H347" i="16"/>
  <c r="H346" i="16"/>
  <c r="H345" i="16"/>
  <c r="H344" i="16"/>
  <c r="H343" i="16"/>
  <c r="H342" i="16"/>
  <c r="H341" i="16"/>
  <c r="H340" i="16"/>
  <c r="H339" i="16"/>
  <c r="H338" i="16"/>
  <c r="H337" i="16"/>
  <c r="H336" i="16"/>
  <c r="H335" i="16"/>
  <c r="H334" i="16"/>
  <c r="H333" i="16"/>
  <c r="H332" i="16"/>
  <c r="H331" i="16"/>
  <c r="H330" i="16"/>
  <c r="H329" i="16"/>
  <c r="H328" i="16"/>
  <c r="H327" i="16"/>
  <c r="H326" i="16"/>
  <c r="H325" i="16"/>
  <c r="H324" i="16"/>
  <c r="H323" i="16"/>
  <c r="H322" i="16"/>
  <c r="H321" i="16"/>
  <c r="H320" i="16"/>
  <c r="H319" i="16"/>
  <c r="H318" i="16"/>
  <c r="H317" i="16"/>
  <c r="H316" i="16"/>
  <c r="H315" i="16"/>
  <c r="H314" i="16"/>
  <c r="H313" i="16"/>
  <c r="H312" i="16"/>
  <c r="H311" i="16"/>
  <c r="H310" i="16"/>
  <c r="H309" i="16"/>
  <c r="H308" i="16"/>
  <c r="H307" i="16"/>
  <c r="H306" i="16"/>
  <c r="H305" i="16"/>
  <c r="H304" i="16"/>
  <c r="H303" i="16"/>
  <c r="H302" i="16"/>
  <c r="H301" i="16"/>
  <c r="H300" i="16"/>
  <c r="H299" i="16"/>
  <c r="H298" i="16"/>
  <c r="H297" i="16"/>
  <c r="H296" i="16"/>
  <c r="H295" i="16"/>
  <c r="H294" i="16"/>
  <c r="H293" i="16"/>
  <c r="H292" i="16"/>
  <c r="H291" i="16"/>
  <c r="H290" i="16"/>
  <c r="H289" i="16"/>
  <c r="H288" i="16"/>
  <c r="H287" i="16"/>
  <c r="H286" i="16"/>
  <c r="H285" i="16"/>
  <c r="H284" i="16"/>
  <c r="H283" i="16"/>
  <c r="H282" i="16"/>
  <c r="H281" i="16"/>
  <c r="H280" i="16"/>
  <c r="H279" i="16"/>
  <c r="H278" i="16"/>
  <c r="H277" i="16"/>
  <c r="H276" i="16"/>
  <c r="H275" i="16"/>
  <c r="H274" i="16"/>
  <c r="H273" i="16"/>
  <c r="H272" i="16"/>
  <c r="H271" i="16"/>
  <c r="H270" i="16"/>
  <c r="H269" i="16"/>
  <c r="H268" i="16"/>
  <c r="H267" i="16"/>
  <c r="H266" i="16"/>
  <c r="H265" i="16"/>
  <c r="H264" i="16"/>
  <c r="H263" i="16"/>
  <c r="H262" i="16"/>
  <c r="H261" i="16"/>
  <c r="H260" i="16"/>
  <c r="H259" i="16"/>
  <c r="H258" i="16"/>
  <c r="H257" i="16"/>
  <c r="H256" i="16"/>
  <c r="H255" i="16"/>
  <c r="H254" i="16"/>
  <c r="H253" i="16"/>
  <c r="H252" i="16"/>
  <c r="H251" i="16"/>
  <c r="H250" i="16"/>
  <c r="H249" i="16"/>
  <c r="H248" i="16"/>
  <c r="H247" i="16"/>
  <c r="H246" i="16"/>
  <c r="H245" i="16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L32" i="16"/>
  <c r="M32" i="16"/>
  <c r="L33" i="16"/>
  <c r="M33" i="16"/>
  <c r="L34" i="16"/>
  <c r="M34" i="16"/>
  <c r="L35" i="16"/>
  <c r="M35" i="16"/>
  <c r="L36" i="16"/>
  <c r="L37" i="16"/>
  <c r="L38" i="16"/>
  <c r="L39" i="16"/>
  <c r="L40" i="16"/>
  <c r="L41" i="16"/>
  <c r="L42" i="16"/>
  <c r="L43" i="16"/>
  <c r="L44" i="16"/>
  <c r="M44" i="16"/>
  <c r="L45" i="16"/>
  <c r="L46" i="16"/>
  <c r="M46" i="16"/>
  <c r="L47" i="16"/>
  <c r="M47" i="16"/>
  <c r="L48" i="16"/>
  <c r="L49" i="16"/>
  <c r="M49" i="16"/>
  <c r="L50" i="16"/>
  <c r="M50" i="16"/>
  <c r="L51" i="16"/>
  <c r="M51" i="16"/>
  <c r="L52" i="16"/>
  <c r="M52" i="16"/>
  <c r="L53" i="16"/>
  <c r="L54" i="16"/>
  <c r="M54" i="16"/>
  <c r="L55" i="16"/>
  <c r="M55" i="16"/>
  <c r="L56" i="16"/>
  <c r="M56" i="16"/>
  <c r="L57" i="16"/>
  <c r="M57" i="16"/>
  <c r="L58" i="16"/>
  <c r="L59" i="16"/>
  <c r="M59" i="16"/>
  <c r="L60" i="16"/>
  <c r="M60" i="16"/>
  <c r="L61" i="16"/>
  <c r="M61" i="16"/>
  <c r="L62" i="16"/>
  <c r="M62" i="16"/>
  <c r="L63" i="16"/>
  <c r="L64" i="16"/>
  <c r="L65" i="16"/>
  <c r="L66" i="16"/>
  <c r="L67" i="16"/>
  <c r="G36" i="16"/>
  <c r="H36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5" i="16"/>
  <c r="G5" i="16"/>
  <c r="G7" i="16"/>
  <c r="G8" i="16"/>
  <c r="G9" i="16"/>
  <c r="G12" i="16"/>
  <c r="G4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O354" i="16"/>
  <c r="N213" i="16"/>
  <c r="N134" i="16"/>
  <c r="N124" i="16"/>
  <c r="N199" i="16"/>
  <c r="N348" i="16"/>
  <c r="S229" i="16"/>
  <c r="N54" i="16"/>
  <c r="T284" i="16"/>
  <c r="T52" i="17"/>
  <c r="J69" i="16"/>
  <c r="O122" i="16"/>
  <c r="N170" i="16"/>
  <c r="N82" i="17"/>
  <c r="O260" i="16"/>
  <c r="T71" i="16"/>
  <c r="N371" i="16"/>
  <c r="S319" i="16"/>
  <c r="O88" i="16"/>
  <c r="N281" i="16"/>
  <c r="N75" i="17"/>
  <c r="T188" i="16"/>
  <c r="J31" i="18"/>
  <c r="N292" i="16"/>
  <c r="T275" i="16"/>
  <c r="N216" i="16"/>
  <c r="O84" i="17"/>
  <c r="O342" i="16"/>
  <c r="O189" i="16"/>
  <c r="N367" i="16"/>
  <c r="G10" i="16"/>
  <c r="N69" i="17"/>
  <c r="N32" i="16"/>
  <c r="T86" i="17"/>
  <c r="O39" i="17"/>
  <c r="T82" i="17"/>
  <c r="O75" i="16"/>
  <c r="T171" i="16"/>
  <c r="S147" i="16"/>
  <c r="S268" i="16"/>
  <c r="S324" i="16"/>
  <c r="S356" i="16"/>
  <c r="S34" i="17"/>
  <c r="S168" i="16"/>
  <c r="O127" i="16"/>
  <c r="O347" i="16"/>
  <c r="T293" i="16"/>
  <c r="T50" i="16"/>
  <c r="T161" i="16"/>
  <c r="T130" i="16"/>
  <c r="S21" i="17"/>
  <c r="S164" i="16"/>
  <c r="T258" i="16"/>
  <c r="O319" i="16"/>
  <c r="O237" i="16"/>
  <c r="S45" i="17"/>
  <c r="AI21" i="17"/>
  <c r="O68" i="16"/>
  <c r="O262" i="16"/>
  <c r="S271" i="16"/>
  <c r="S131" i="16"/>
  <c r="J68" i="16"/>
  <c r="T189" i="16"/>
  <c r="T79" i="17"/>
  <c r="S106" i="16"/>
  <c r="S361" i="16"/>
  <c r="N327" i="16"/>
  <c r="O327" i="16"/>
  <c r="T35" i="17"/>
  <c r="N48" i="17"/>
  <c r="S320" i="16"/>
  <c r="S270" i="16"/>
  <c r="S330" i="16"/>
  <c r="S72" i="17"/>
  <c r="N283" i="16"/>
  <c r="S101" i="16"/>
  <c r="O345" i="16"/>
  <c r="S76" i="17"/>
  <c r="S51" i="16"/>
  <c r="J26" i="18"/>
  <c r="T35" i="16"/>
  <c r="S78" i="16"/>
  <c r="T309" i="16"/>
  <c r="T290" i="16"/>
  <c r="O242" i="16"/>
  <c r="O348" i="16"/>
  <c r="J46" i="16"/>
  <c r="S205" i="16"/>
  <c r="O58" i="17"/>
  <c r="S305" i="16"/>
  <c r="S32" i="16"/>
  <c r="S313" i="16"/>
  <c r="N141" i="16"/>
  <c r="J58" i="18"/>
  <c r="T295" i="16"/>
  <c r="S302" i="16"/>
  <c r="S217" i="16"/>
  <c r="O335" i="16"/>
  <c r="T55" i="16"/>
  <c r="O117" i="16"/>
  <c r="T273" i="16"/>
  <c r="T100" i="16"/>
  <c r="S104" i="16"/>
  <c r="N52" i="16"/>
  <c r="J9" i="18"/>
  <c r="N20" i="17"/>
  <c r="N166" i="16"/>
  <c r="O304" i="16"/>
  <c r="AI22" i="17"/>
  <c r="S340" i="16"/>
  <c r="N328" i="16"/>
  <c r="T177" i="16"/>
  <c r="O33" i="16"/>
  <c r="S137" i="16"/>
  <c r="T336" i="16"/>
  <c r="O144" i="16"/>
  <c r="S369" i="16"/>
  <c r="S374" i="16"/>
  <c r="N347" i="16"/>
  <c r="N202" i="16"/>
  <c r="O383" i="16"/>
  <c r="O32" i="17"/>
  <c r="T331" i="16"/>
  <c r="N73" i="16"/>
  <c r="AI14" i="17"/>
  <c r="N119" i="16"/>
  <c r="T157" i="16"/>
  <c r="T137" i="16"/>
  <c r="O364" i="16"/>
  <c r="S314" i="16"/>
  <c r="N269" i="16"/>
  <c r="N56" i="16"/>
  <c r="T193" i="16"/>
  <c r="N58" i="17"/>
  <c r="O168" i="16"/>
  <c r="T62" i="16"/>
  <c r="O309" i="16"/>
  <c r="O353" i="16"/>
  <c r="O296" i="16"/>
  <c r="O207" i="16"/>
  <c r="O294" i="16"/>
  <c r="N290" i="16"/>
  <c r="S75" i="17"/>
  <c r="S280" i="16"/>
  <c r="S84" i="16"/>
  <c r="O191" i="16"/>
  <c r="S170" i="16"/>
  <c r="N99" i="16"/>
  <c r="T363" i="16"/>
  <c r="T360" i="16"/>
  <c r="T72" i="17"/>
  <c r="O69" i="16"/>
  <c r="J44" i="16"/>
  <c r="S92" i="16"/>
  <c r="S134" i="16"/>
  <c r="N234" i="16"/>
  <c r="N301" i="16"/>
  <c r="O310" i="16"/>
  <c r="T312" i="16"/>
  <c r="N293" i="16"/>
  <c r="T139" i="16"/>
  <c r="N270" i="16"/>
  <c r="N165" i="16"/>
  <c r="S123" i="16"/>
  <c r="O121" i="16"/>
  <c r="S344" i="16"/>
  <c r="N39" i="17"/>
  <c r="N204" i="16"/>
  <c r="O318" i="16"/>
  <c r="N294" i="16"/>
  <c r="T102" i="16"/>
  <c r="O344" i="16"/>
  <c r="O49" i="16"/>
  <c r="S372" i="16"/>
  <c r="T132" i="16"/>
  <c r="T246" i="16"/>
  <c r="N149" i="16"/>
  <c r="O44" i="16"/>
  <c r="J57" i="16"/>
  <c r="S310" i="16"/>
  <c r="T349" i="16"/>
  <c r="O217" i="16"/>
  <c r="O164" i="16"/>
  <c r="O32" i="16"/>
  <c r="S188" i="16"/>
  <c r="O228" i="16"/>
  <c r="O390" i="16"/>
  <c r="T44" i="17"/>
  <c r="N117" i="16"/>
  <c r="T40" i="17"/>
  <c r="T75" i="16"/>
  <c r="T303" i="16"/>
  <c r="N79" i="16"/>
  <c r="O366" i="16"/>
  <c r="N85" i="16"/>
  <c r="N81" i="16"/>
  <c r="O282" i="16"/>
  <c r="N265" i="16"/>
  <c r="S228" i="16"/>
  <c r="S39" i="17"/>
  <c r="T49" i="17"/>
  <c r="S91" i="16"/>
  <c r="O132" i="16"/>
  <c r="T81" i="16"/>
  <c r="T56" i="16"/>
  <c r="O236" i="16"/>
  <c r="G3" i="18"/>
  <c r="O130" i="16"/>
  <c r="N217" i="16"/>
  <c r="O331" i="16"/>
  <c r="O184" i="16"/>
  <c r="G11" i="16"/>
  <c r="T302" i="16"/>
  <c r="O161" i="16"/>
  <c r="O133" i="16"/>
  <c r="J59" i="17"/>
  <c r="T57" i="17"/>
  <c r="S245" i="16"/>
  <c r="T306" i="16"/>
  <c r="O218" i="16"/>
  <c r="T329" i="16"/>
  <c r="J23" i="18"/>
  <c r="S124" i="16"/>
  <c r="S96" i="16"/>
  <c r="N171" i="16"/>
  <c r="N84" i="17"/>
  <c r="O48" i="17"/>
  <c r="T203" i="16"/>
  <c r="S133" i="16"/>
  <c r="S364" i="16"/>
  <c r="S219" i="16"/>
  <c r="N224" i="16"/>
  <c r="T350" i="16"/>
  <c r="N129" i="16"/>
  <c r="O136" i="16"/>
  <c r="N358" i="16"/>
  <c r="T84" i="16"/>
  <c r="O101" i="16"/>
  <c r="AI11" i="17"/>
  <c r="J55" i="18"/>
  <c r="O203" i="16"/>
  <c r="N95" i="16"/>
  <c r="T134" i="16"/>
  <c r="T388" i="16"/>
  <c r="S334" i="16"/>
  <c r="S237" i="16"/>
  <c r="T256" i="16"/>
  <c r="N212" i="16"/>
  <c r="T261" i="16"/>
  <c r="T333" i="16"/>
  <c r="S117" i="16"/>
  <c r="O372" i="16"/>
  <c r="O300" i="16"/>
  <c r="S156" i="16"/>
  <c r="T383" i="16"/>
  <c r="N74" i="16"/>
  <c r="N354" i="16"/>
  <c r="O94" i="16"/>
  <c r="N114" i="16"/>
  <c r="S227" i="16"/>
  <c r="N321" i="16"/>
  <c r="S262" i="16"/>
  <c r="N88" i="16"/>
  <c r="T69" i="17"/>
  <c r="N215" i="16"/>
  <c r="N86" i="16"/>
  <c r="O349" i="16"/>
  <c r="S213" i="16"/>
  <c r="T253" i="16"/>
  <c r="N98" i="16"/>
  <c r="S192" i="16"/>
  <c r="O86" i="16"/>
  <c r="T34" i="16"/>
  <c r="O313" i="16"/>
  <c r="O265" i="16"/>
  <c r="J30" i="18"/>
  <c r="T240" i="16"/>
  <c r="T43" i="17"/>
  <c r="S75" i="16"/>
  <c r="T208" i="16"/>
  <c r="O247" i="16"/>
  <c r="O124" i="16"/>
  <c r="N387" i="16"/>
  <c r="N181" i="16"/>
  <c r="N339" i="16"/>
  <c r="N362" i="16"/>
  <c r="S349" i="16"/>
  <c r="T230" i="16"/>
  <c r="N83" i="16"/>
  <c r="N239" i="16"/>
  <c r="S212" i="16"/>
  <c r="N378" i="16"/>
  <c r="T69" i="16"/>
  <c r="S126" i="16"/>
  <c r="S193" i="16"/>
  <c r="O188" i="16"/>
  <c r="O312" i="16"/>
  <c r="O324" i="16"/>
  <c r="T264" i="16"/>
  <c r="J71" i="16"/>
  <c r="N235" i="16"/>
  <c r="O355" i="16"/>
  <c r="N103" i="16"/>
  <c r="S343" i="16"/>
  <c r="T72" i="16"/>
  <c r="AI17" i="17"/>
  <c r="S144" i="16"/>
  <c r="S120" i="16"/>
  <c r="O346" i="16"/>
  <c r="S159" i="16"/>
  <c r="O105" i="16"/>
  <c r="N228" i="16"/>
  <c r="S329" i="16"/>
  <c r="N205" i="16"/>
  <c r="O214" i="16"/>
  <c r="S296" i="16"/>
  <c r="O284" i="16"/>
  <c r="O120" i="16"/>
  <c r="T84" i="17"/>
  <c r="N223" i="16"/>
  <c r="O84" i="16"/>
  <c r="N194" i="16"/>
  <c r="O359" i="16"/>
  <c r="N252" i="16"/>
  <c r="T172" i="16"/>
  <c r="N219" i="16"/>
  <c r="N123" i="16"/>
  <c r="N243" i="16"/>
  <c r="S286" i="16"/>
  <c r="N278" i="16"/>
  <c r="O213" i="16"/>
  <c r="O172" i="16"/>
  <c r="O245" i="16"/>
  <c r="S354" i="16"/>
  <c r="J53" i="18"/>
  <c r="T248" i="16"/>
  <c r="N77" i="17"/>
  <c r="O326" i="16"/>
  <c r="T263" i="16"/>
  <c r="S184" i="16"/>
  <c r="S232" i="16"/>
  <c r="O267" i="16"/>
  <c r="O80" i="16"/>
  <c r="T343" i="16"/>
  <c r="O55" i="16"/>
  <c r="S149" i="16"/>
  <c r="S148" i="16"/>
  <c r="T374" i="16"/>
  <c r="T245" i="16"/>
  <c r="O21" i="17"/>
  <c r="T313" i="16"/>
  <c r="S160" i="16"/>
  <c r="S231" i="16"/>
  <c r="N390" i="16"/>
  <c r="J83" i="18"/>
  <c r="S22" i="17"/>
  <c r="N317" i="16"/>
  <c r="N96" i="16"/>
  <c r="O382" i="16"/>
  <c r="T377" i="16"/>
  <c r="O90" i="16"/>
  <c r="N309" i="16"/>
  <c r="N230" i="16"/>
  <c r="O219" i="16"/>
  <c r="T159" i="16"/>
  <c r="T267" i="16"/>
  <c r="N72" i="17"/>
  <c r="T379" i="16"/>
  <c r="T107" i="16"/>
  <c r="T60" i="16"/>
  <c r="S128" i="16"/>
  <c r="T254" i="16"/>
  <c r="O56" i="17"/>
  <c r="N334" i="16"/>
  <c r="N130" i="16"/>
  <c r="T327" i="16"/>
  <c r="O19" i="17"/>
  <c r="O194" i="16"/>
  <c r="S247" i="16"/>
  <c r="N201" i="16"/>
  <c r="T272" i="16"/>
  <c r="T297" i="16"/>
  <c r="O270" i="16"/>
  <c r="S282" i="16"/>
  <c r="N143" i="16"/>
  <c r="O280" i="16"/>
  <c r="N104" i="16"/>
  <c r="S70" i="16"/>
  <c r="O56" i="16"/>
  <c r="N91" i="16"/>
  <c r="T182" i="16"/>
  <c r="S47" i="17"/>
  <c r="O59" i="17"/>
  <c r="S256" i="16"/>
  <c r="S158" i="16"/>
  <c r="O52" i="16"/>
  <c r="N179" i="16"/>
  <c r="S390" i="16"/>
  <c r="N162" i="16"/>
  <c r="S59" i="16"/>
  <c r="S221" i="16"/>
  <c r="T68" i="16"/>
  <c r="S95" i="16"/>
  <c r="O374" i="16"/>
  <c r="N50" i="17"/>
  <c r="J57" i="18"/>
  <c r="S204" i="16"/>
  <c r="O149" i="16"/>
  <c r="N159" i="16"/>
  <c r="T364" i="16"/>
  <c r="T165" i="16"/>
  <c r="O288" i="16"/>
  <c r="O277" i="16"/>
  <c r="T370" i="16"/>
  <c r="N193" i="16"/>
  <c r="S250" i="16"/>
  <c r="S82" i="16"/>
  <c r="N97" i="16"/>
  <c r="AI19" i="17"/>
  <c r="N52" i="17"/>
  <c r="O187" i="16"/>
  <c r="AI18" i="15"/>
  <c r="J29" i="17"/>
  <c r="S81" i="16"/>
  <c r="S316" i="16"/>
  <c r="O135" i="16"/>
  <c r="O113" i="16"/>
  <c r="T281" i="16"/>
  <c r="O103" i="16"/>
  <c r="N253" i="16"/>
  <c r="N160" i="16"/>
  <c r="N110" i="16"/>
  <c r="N304" i="16"/>
  <c r="N361" i="16"/>
  <c r="O290" i="16"/>
  <c r="AI23" i="17"/>
  <c r="S142" i="16"/>
  <c r="G16" i="18"/>
  <c r="T201" i="16"/>
  <c r="N306" i="16"/>
  <c r="T283" i="16"/>
  <c r="N374" i="16"/>
  <c r="AI16" i="17"/>
  <c r="S275" i="16"/>
  <c r="N121" i="16"/>
  <c r="N331" i="16"/>
  <c r="O330" i="16"/>
  <c r="O371" i="16"/>
  <c r="S84" i="17"/>
  <c r="T150" i="16"/>
  <c r="O118" i="16"/>
  <c r="S290" i="16"/>
  <c r="T241" i="16"/>
  <c r="S312" i="16"/>
  <c r="T237" i="16"/>
  <c r="N303" i="16"/>
  <c r="N246" i="16"/>
  <c r="T81" i="17"/>
  <c r="N251" i="16"/>
  <c r="N189" i="16"/>
  <c r="T79" i="16"/>
  <c r="N382" i="16"/>
  <c r="N197" i="16"/>
  <c r="O97" i="16"/>
  <c r="O186" i="16"/>
  <c r="S277" i="16"/>
  <c r="S383" i="16"/>
  <c r="N163" i="16"/>
  <c r="O80" i="17"/>
  <c r="T298" i="16"/>
  <c r="N380" i="16"/>
  <c r="O239" i="16"/>
  <c r="T123" i="16"/>
  <c r="N320" i="16"/>
  <c r="T310" i="16"/>
  <c r="S85" i="16"/>
  <c r="T344" i="16"/>
  <c r="T45" i="17"/>
  <c r="T238" i="16"/>
  <c r="S127" i="16"/>
  <c r="AI16" i="15"/>
  <c r="O129" i="16"/>
  <c r="S346" i="16"/>
  <c r="O338" i="16"/>
  <c r="T169" i="16"/>
  <c r="N21" i="17"/>
  <c r="O177" i="16"/>
  <c r="N94" i="16"/>
  <c r="S81" i="17"/>
  <c r="S389" i="16"/>
  <c r="N146" i="16"/>
  <c r="O159" i="16"/>
  <c r="O110" i="16"/>
  <c r="N49" i="16"/>
  <c r="O50" i="16"/>
  <c r="O391" i="16"/>
  <c r="S351" i="16"/>
  <c r="T178" i="16"/>
  <c r="T154" i="16"/>
  <c r="O167" i="16"/>
  <c r="T335" i="16"/>
  <c r="N78" i="16"/>
  <c r="O378" i="16"/>
  <c r="O196" i="16"/>
  <c r="N307" i="16"/>
  <c r="S60" i="16"/>
  <c r="S57" i="16"/>
  <c r="T268" i="16"/>
  <c r="N126" i="16"/>
  <c r="S103" i="16"/>
  <c r="O375" i="16"/>
  <c r="S378" i="16"/>
  <c r="O351" i="16"/>
  <c r="O112" i="16"/>
  <c r="S342" i="16"/>
  <c r="S121" i="16"/>
  <c r="S276" i="16"/>
  <c r="N86" i="17"/>
  <c r="O40" i="17"/>
  <c r="N266" i="16"/>
  <c r="O42" i="17"/>
  <c r="S261" i="16"/>
  <c r="O227" i="16"/>
  <c r="S139" i="16"/>
  <c r="T287" i="16"/>
  <c r="T71" i="17"/>
  <c r="N311" i="16"/>
  <c r="N237" i="16"/>
  <c r="O163" i="16"/>
  <c r="T204" i="16"/>
  <c r="N231" i="16"/>
  <c r="T365" i="16"/>
  <c r="T219" i="16"/>
  <c r="T339" i="16"/>
  <c r="T59" i="17"/>
  <c r="T78" i="16"/>
  <c r="O299" i="16"/>
  <c r="O246" i="16"/>
  <c r="O170" i="16"/>
  <c r="S68" i="16"/>
  <c r="O271" i="16"/>
  <c r="J62" i="16"/>
  <c r="N369" i="16"/>
  <c r="S234" i="16"/>
  <c r="J43" i="16"/>
  <c r="O370" i="16"/>
  <c r="O148" i="16"/>
  <c r="N302" i="16"/>
  <c r="S87" i="16"/>
  <c r="T131" i="16"/>
  <c r="N222" i="16"/>
  <c r="S352" i="16"/>
  <c r="AI20" i="15"/>
  <c r="N81" i="17"/>
  <c r="O108" i="16"/>
  <c r="S72" i="16"/>
  <c r="O104" i="16"/>
  <c r="AI12" i="17"/>
  <c r="T289" i="16"/>
  <c r="AI22" i="15"/>
  <c r="O156" i="16"/>
  <c r="N210" i="16"/>
  <c r="G13" i="18"/>
  <c r="O303" i="16"/>
  <c r="O60" i="16"/>
  <c r="S62" i="16"/>
  <c r="S211" i="16"/>
  <c r="T135" i="16"/>
  <c r="N381" i="16"/>
  <c r="O61" i="16"/>
  <c r="T233" i="16"/>
  <c r="N248" i="16"/>
  <c r="N35" i="17"/>
  <c r="S197" i="16"/>
  <c r="N35" i="16"/>
  <c r="S194" i="16"/>
  <c r="T83" i="16"/>
  <c r="N227" i="16"/>
  <c r="N184" i="16"/>
  <c r="T186" i="16"/>
  <c r="O333" i="16"/>
  <c r="S59" i="17"/>
  <c r="O22" i="17"/>
  <c r="N185" i="16"/>
  <c r="N61" i="16"/>
  <c r="N90" i="16"/>
  <c r="T162" i="16"/>
  <c r="S243" i="16"/>
  <c r="T250" i="16"/>
  <c r="T56" i="17"/>
  <c r="N372" i="16"/>
  <c r="O377" i="16"/>
  <c r="S289" i="16"/>
  <c r="S169" i="16"/>
  <c r="O362" i="16"/>
  <c r="T125" i="16"/>
  <c r="O87" i="17"/>
  <c r="S73" i="16"/>
  <c r="S285" i="16"/>
  <c r="T243" i="16"/>
  <c r="N106" i="16"/>
  <c r="O316" i="16"/>
  <c r="AI19" i="15"/>
  <c r="N342" i="16"/>
  <c r="O76" i="16"/>
  <c r="N232" i="16"/>
  <c r="S327" i="16"/>
  <c r="T389" i="16"/>
  <c r="S119" i="16"/>
  <c r="O151" i="16"/>
  <c r="T38" i="17"/>
  <c r="O322" i="16"/>
  <c r="T120" i="16"/>
  <c r="O69" i="17"/>
  <c r="T32" i="16"/>
  <c r="S79" i="17"/>
  <c r="N122" i="16"/>
  <c r="S335" i="16"/>
  <c r="T99" i="16"/>
  <c r="N19" i="17"/>
  <c r="T218" i="16"/>
  <c r="N174" i="16"/>
  <c r="T366" i="16"/>
  <c r="N187" i="16"/>
  <c r="T232" i="16"/>
  <c r="S360" i="16"/>
  <c r="T280" i="16"/>
  <c r="O62" i="16"/>
  <c r="O224" i="16"/>
  <c r="O363" i="16"/>
  <c r="S165" i="16"/>
  <c r="S87" i="17"/>
  <c r="T317" i="16"/>
  <c r="S273" i="16"/>
  <c r="T305" i="16"/>
  <c r="T147" i="16"/>
  <c r="N386" i="16"/>
  <c r="T138" i="16"/>
  <c r="G17" i="18"/>
  <c r="T340" i="16"/>
  <c r="N191" i="16"/>
  <c r="S272" i="16"/>
  <c r="J42" i="16"/>
  <c r="O193" i="16"/>
  <c r="T113" i="16"/>
  <c r="T166" i="16"/>
  <c r="S255" i="16"/>
  <c r="N276" i="16"/>
  <c r="T345" i="16"/>
  <c r="T217" i="16"/>
  <c r="T384" i="16"/>
  <c r="T285" i="16"/>
  <c r="O57" i="16"/>
  <c r="T269" i="16"/>
  <c r="N300" i="16"/>
  <c r="S365" i="16"/>
  <c r="N240" i="16"/>
  <c r="N148" i="16"/>
  <c r="T168" i="16"/>
  <c r="N376" i="16"/>
  <c r="T265" i="16"/>
  <c r="O72" i="16"/>
  <c r="O273" i="16"/>
  <c r="N190" i="16"/>
  <c r="O216" i="16"/>
  <c r="N254" i="16"/>
  <c r="S138" i="16"/>
  <c r="T105" i="16"/>
  <c r="T101" i="16"/>
  <c r="T322" i="16"/>
  <c r="S210" i="16"/>
  <c r="S32" i="17"/>
  <c r="S216" i="16"/>
  <c r="N273" i="16"/>
  <c r="O106" i="16"/>
  <c r="J25" i="18"/>
  <c r="O259" i="16"/>
  <c r="G3" i="17"/>
  <c r="S252" i="16"/>
  <c r="S178" i="16"/>
  <c r="T104" i="16"/>
  <c r="S201" i="16"/>
  <c r="N355" i="16"/>
  <c r="N335" i="16"/>
  <c r="N169" i="16"/>
  <c r="S206" i="16"/>
  <c r="N214" i="16"/>
  <c r="O165" i="16"/>
  <c r="O249" i="16"/>
  <c r="S236" i="16"/>
  <c r="S46" i="16"/>
  <c r="N42" i="17"/>
  <c r="O51" i="16"/>
  <c r="S40" i="17"/>
  <c r="N379" i="16"/>
  <c r="T74" i="17"/>
  <c r="N377" i="16"/>
  <c r="J27" i="17"/>
  <c r="T164" i="16"/>
  <c r="T391" i="16"/>
  <c r="T354" i="16"/>
  <c r="O123" i="16"/>
  <c r="N261" i="16"/>
  <c r="T247" i="16"/>
  <c r="T196" i="16"/>
  <c r="O281" i="16"/>
  <c r="S56" i="16"/>
  <c r="T114" i="16"/>
  <c r="S82" i="17"/>
  <c r="T61" i="16"/>
  <c r="S44" i="16"/>
  <c r="S180" i="16"/>
  <c r="S281" i="16"/>
  <c r="O356" i="16"/>
  <c r="S71" i="16"/>
  <c r="T76" i="17"/>
  <c r="T133" i="16"/>
  <c r="J74" i="18"/>
  <c r="T225" i="16"/>
  <c r="S303" i="16"/>
  <c r="S155" i="16"/>
  <c r="T124" i="16"/>
  <c r="T145" i="16"/>
  <c r="N172" i="16"/>
  <c r="O160" i="16"/>
  <c r="O45" i="17"/>
  <c r="N44" i="16"/>
  <c r="O257" i="16"/>
  <c r="N211" i="16"/>
  <c r="T156" i="16"/>
  <c r="O107" i="16"/>
  <c r="S380" i="16"/>
  <c r="N260" i="16"/>
  <c r="T50" i="17"/>
  <c r="S111" i="16"/>
  <c r="T167" i="16"/>
  <c r="S222" i="16"/>
  <c r="S132" i="16"/>
  <c r="N319" i="16"/>
  <c r="T260" i="16"/>
  <c r="S322" i="16"/>
  <c r="T216" i="16"/>
  <c r="N359" i="16"/>
  <c r="O301" i="16"/>
  <c r="T151" i="16"/>
  <c r="O44" i="17"/>
  <c r="N186" i="16"/>
  <c r="O352" i="16"/>
  <c r="T262" i="16"/>
  <c r="N156" i="16"/>
  <c r="S187" i="16"/>
  <c r="S350" i="16"/>
  <c r="N208" i="16"/>
  <c r="S224" i="16"/>
  <c r="O350" i="16"/>
  <c r="T342" i="16"/>
  <c r="O384" i="16"/>
  <c r="S263" i="16"/>
  <c r="AI13" i="17"/>
  <c r="O174" i="16"/>
  <c r="S135" i="16"/>
  <c r="O231" i="16"/>
  <c r="T213" i="16"/>
  <c r="N77" i="16"/>
  <c r="J27" i="18"/>
  <c r="O255" i="16"/>
  <c r="T112" i="16"/>
  <c r="N295" i="16"/>
  <c r="N161" i="16"/>
  <c r="S321" i="16"/>
  <c r="O141" i="16"/>
  <c r="S145" i="16"/>
  <c r="S377" i="16"/>
  <c r="N100" i="16"/>
  <c r="O286" i="16"/>
  <c r="S55" i="16"/>
  <c r="S214" i="16"/>
  <c r="T325" i="16"/>
  <c r="J40" i="17"/>
  <c r="O221" i="16"/>
  <c r="S58" i="17"/>
  <c r="T32" i="17"/>
  <c r="N356" i="16"/>
  <c r="T163" i="16"/>
  <c r="S220" i="16"/>
  <c r="S381" i="16"/>
  <c r="S317" i="16"/>
  <c r="T92" i="16"/>
  <c r="N353" i="16"/>
  <c r="O285" i="16"/>
  <c r="S116" i="16"/>
  <c r="S98" i="16"/>
  <c r="S345" i="16"/>
  <c r="N299" i="16"/>
  <c r="O71" i="16"/>
  <c r="S83" i="16"/>
  <c r="T259" i="16"/>
  <c r="T226" i="16"/>
  <c r="O79" i="16"/>
  <c r="S242" i="16"/>
  <c r="O145" i="16"/>
  <c r="S209" i="16"/>
  <c r="T235" i="16"/>
  <c r="O35" i="16"/>
  <c r="S69" i="17"/>
  <c r="N75" i="16"/>
  <c r="S338" i="16"/>
  <c r="S269" i="16"/>
  <c r="T21" i="17"/>
  <c r="T282" i="16"/>
  <c r="J12" i="18"/>
  <c r="N333" i="16"/>
  <c r="O306" i="16"/>
  <c r="O111" i="16"/>
  <c r="O297" i="16"/>
  <c r="O264" i="16"/>
  <c r="S287" i="16"/>
  <c r="N38" i="17"/>
  <c r="J15" i="18"/>
  <c r="N50" i="16"/>
  <c r="N72" i="16"/>
  <c r="S301" i="16"/>
  <c r="N242" i="16"/>
  <c r="O308" i="16"/>
  <c r="S238" i="16"/>
  <c r="S34" i="16"/>
  <c r="S90" i="16"/>
  <c r="T128" i="16"/>
  <c r="S38" i="17"/>
  <c r="N152" i="16"/>
  <c r="J70" i="16"/>
  <c r="N279" i="16"/>
  <c r="S109" i="16"/>
  <c r="N76" i="17"/>
  <c r="N284" i="16"/>
  <c r="O258" i="16"/>
  <c r="S113" i="16"/>
  <c r="N256" i="16"/>
  <c r="T74" i="16"/>
  <c r="N32" i="17"/>
  <c r="O388" i="16"/>
  <c r="O241" i="16"/>
  <c r="T109" i="16"/>
  <c r="T224" i="16"/>
  <c r="T51" i="16"/>
  <c r="S125" i="16"/>
  <c r="T315" i="16"/>
  <c r="T227" i="16"/>
  <c r="O57" i="17"/>
  <c r="N315" i="16"/>
  <c r="G14" i="18"/>
  <c r="S141" i="16"/>
  <c r="T378" i="16"/>
  <c r="T231" i="16"/>
  <c r="T210" i="16"/>
  <c r="T93" i="16"/>
  <c r="S326" i="16"/>
  <c r="T334" i="16"/>
  <c r="S150" i="16"/>
  <c r="S50" i="17"/>
  <c r="AI21" i="15"/>
  <c r="O232" i="16"/>
  <c r="O142" i="16"/>
  <c r="S52" i="16"/>
  <c r="T155" i="16"/>
  <c r="N196" i="16"/>
  <c r="O206" i="16"/>
  <c r="S49" i="17"/>
  <c r="O238" i="16"/>
  <c r="O200" i="16"/>
  <c r="S54" i="16"/>
  <c r="N144" i="16"/>
  <c r="N329" i="16"/>
  <c r="N140" i="16"/>
  <c r="N203" i="16"/>
  <c r="S189" i="16"/>
  <c r="N200" i="16"/>
  <c r="S306" i="16"/>
  <c r="T266" i="16"/>
  <c r="N389" i="16"/>
  <c r="S304" i="16"/>
  <c r="S291" i="16"/>
  <c r="T87" i="17"/>
  <c r="N137" i="16"/>
  <c r="T106" i="16"/>
  <c r="N264" i="16"/>
  <c r="J22" i="18"/>
  <c r="O146" i="16"/>
  <c r="J41" i="16"/>
  <c r="O361" i="16"/>
  <c r="S198" i="16"/>
  <c r="N314" i="16"/>
  <c r="N109" i="16"/>
  <c r="N158" i="16"/>
  <c r="T375" i="16"/>
  <c r="O325" i="16"/>
  <c r="O192" i="16"/>
  <c r="T73" i="16"/>
  <c r="J45" i="16"/>
  <c r="O268" i="16"/>
  <c r="S172" i="16"/>
  <c r="N282" i="16"/>
  <c r="O305" i="16"/>
  <c r="S167" i="16"/>
  <c r="N383" i="16"/>
  <c r="O99" i="16"/>
  <c r="N136" i="16"/>
  <c r="O131" i="16"/>
  <c r="T57" i="16"/>
  <c r="O185" i="16"/>
  <c r="S311" i="16"/>
  <c r="O138" i="16"/>
  <c r="S207" i="16"/>
  <c r="N79" i="17"/>
  <c r="S183" i="16"/>
  <c r="S257" i="16"/>
  <c r="S52" i="17"/>
  <c r="O385" i="16"/>
  <c r="N62" i="16"/>
  <c r="S309" i="16"/>
  <c r="N34" i="17"/>
  <c r="S110" i="16"/>
  <c r="J64" i="18"/>
  <c r="O182" i="16"/>
  <c r="T368" i="16"/>
  <c r="N69" i="16"/>
  <c r="T153" i="16"/>
  <c r="S347" i="16"/>
  <c r="N360" i="16"/>
  <c r="O114" i="16"/>
  <c r="S382" i="16"/>
  <c r="T173" i="16"/>
  <c r="S151" i="16"/>
  <c r="N87" i="16"/>
  <c r="T376" i="16"/>
  <c r="N316" i="16"/>
  <c r="T307" i="16"/>
  <c r="T47" i="16"/>
  <c r="O98" i="16"/>
  <c r="S386" i="16"/>
  <c r="T348" i="16"/>
  <c r="T82" i="16"/>
  <c r="O89" i="16"/>
  <c r="S253" i="16"/>
  <c r="O211" i="16"/>
  <c r="J54" i="18"/>
  <c r="S80" i="17"/>
  <c r="O209" i="16"/>
  <c r="T276" i="16"/>
  <c r="S274" i="16"/>
  <c r="O173" i="16"/>
  <c r="N370" i="16"/>
  <c r="O35" i="17"/>
  <c r="N68" i="16"/>
  <c r="J57" i="17"/>
  <c r="T234" i="16"/>
  <c r="S181" i="16"/>
  <c r="S77" i="17"/>
  <c r="N59" i="16"/>
  <c r="N308" i="16"/>
  <c r="N71" i="16"/>
  <c r="O317" i="16"/>
  <c r="N33" i="16"/>
  <c r="O155" i="16"/>
  <c r="N74" i="17"/>
  <c r="N195" i="16"/>
  <c r="J24" i="18"/>
  <c r="S179" i="16"/>
  <c r="T239" i="16"/>
  <c r="T48" i="17"/>
  <c r="T142" i="16"/>
  <c r="N351" i="16"/>
  <c r="T95" i="16"/>
  <c r="G6" i="18"/>
  <c r="T382" i="16"/>
  <c r="N338" i="16"/>
  <c r="N332" i="16"/>
  <c r="O59" i="16"/>
  <c r="O95" i="16"/>
  <c r="T321" i="16"/>
  <c r="O250" i="16"/>
  <c r="T148" i="16"/>
  <c r="N183" i="16"/>
  <c r="S323" i="16"/>
  <c r="O162" i="16"/>
  <c r="O157" i="16"/>
  <c r="O147" i="16"/>
  <c r="N267" i="16"/>
  <c r="T184" i="16"/>
  <c r="N34" i="16"/>
  <c r="O190" i="16"/>
  <c r="T274" i="16"/>
  <c r="S375" i="16"/>
  <c r="T46" i="16"/>
  <c r="T115" i="16"/>
  <c r="T77" i="17"/>
  <c r="O89" i="17"/>
  <c r="G11" i="18"/>
  <c r="G10" i="18"/>
  <c r="T195" i="16"/>
  <c r="T127" i="16"/>
  <c r="S86" i="17"/>
  <c r="S254" i="16"/>
  <c r="S284" i="16"/>
  <c r="N244" i="16"/>
  <c r="O85" i="17"/>
  <c r="T324" i="16"/>
  <c r="O20" i="17"/>
  <c r="S385" i="16"/>
  <c r="O202" i="16"/>
  <c r="T191" i="16"/>
  <c r="S35" i="17"/>
  <c r="O73" i="16"/>
  <c r="O289" i="16"/>
  <c r="T190" i="16"/>
  <c r="T199" i="16"/>
  <c r="T251" i="16"/>
  <c r="O229" i="16"/>
  <c r="O125" i="16"/>
  <c r="O293" i="16"/>
  <c r="N76" i="16"/>
  <c r="N250" i="16"/>
  <c r="O96" i="16"/>
  <c r="N263" i="16"/>
  <c r="O381" i="16"/>
  <c r="N105" i="16"/>
  <c r="S341" i="16"/>
  <c r="O74" i="17"/>
  <c r="N164" i="16"/>
  <c r="O256" i="16"/>
  <c r="N115" i="16"/>
  <c r="AI15" i="17"/>
  <c r="T103" i="16"/>
  <c r="N220" i="16"/>
  <c r="N145" i="16"/>
  <c r="T194" i="16"/>
  <c r="S37" i="17"/>
  <c r="S186" i="16"/>
  <c r="S94" i="16"/>
  <c r="N173" i="16"/>
  <c r="N275" i="16"/>
  <c r="J61" i="18"/>
  <c r="T54" i="16"/>
  <c r="O78" i="16"/>
  <c r="N286" i="16"/>
  <c r="N22" i="17"/>
  <c r="N272" i="16"/>
  <c r="N168" i="16"/>
  <c r="O91" i="16"/>
  <c r="S146" i="16"/>
  <c r="N341" i="16"/>
  <c r="S200" i="16"/>
  <c r="S370" i="16"/>
  <c r="T332" i="16"/>
  <c r="T37" i="17"/>
  <c r="S86" i="16"/>
  <c r="T215" i="16"/>
  <c r="S244" i="16"/>
  <c r="T140" i="16"/>
  <c r="O287" i="16"/>
  <c r="N132" i="16"/>
  <c r="T380" i="16"/>
  <c r="T338" i="16"/>
  <c r="O115" i="16"/>
  <c r="O233" i="16"/>
  <c r="O320" i="16"/>
  <c r="S114" i="16"/>
  <c r="T222" i="16"/>
  <c r="AI14" i="15"/>
  <c r="T149" i="16"/>
  <c r="S77" i="16"/>
  <c r="T357" i="16"/>
  <c r="N330" i="16"/>
  <c r="J67" i="16"/>
  <c r="S358" i="16"/>
  <c r="AI20" i="17"/>
  <c r="T330" i="16"/>
  <c r="O158" i="16"/>
  <c r="N350" i="16"/>
  <c r="T311" i="16"/>
  <c r="T90" i="16"/>
  <c r="T279" i="16"/>
  <c r="S266" i="16"/>
  <c r="S93" i="16"/>
  <c r="O201" i="16"/>
  <c r="S379" i="16"/>
  <c r="T372" i="16"/>
  <c r="T117" i="16"/>
  <c r="O244" i="16"/>
  <c r="N255" i="16"/>
  <c r="S157" i="16"/>
  <c r="T236" i="16"/>
  <c r="O137" i="16"/>
  <c r="O336" i="16"/>
  <c r="T301" i="16"/>
  <c r="O143" i="16"/>
  <c r="N59" i="17"/>
  <c r="N128" i="16"/>
  <c r="N310" i="16"/>
  <c r="N133" i="16"/>
  <c r="N324" i="16"/>
  <c r="N268" i="16"/>
  <c r="O109" i="16"/>
  <c r="S44" i="17"/>
  <c r="N280" i="16"/>
  <c r="N291" i="16"/>
  <c r="T326" i="16"/>
  <c r="T110" i="16"/>
  <c r="N287" i="16"/>
  <c r="S241" i="16"/>
  <c r="O93" i="16"/>
  <c r="S299" i="16"/>
  <c r="T91" i="16"/>
  <c r="T369" i="16"/>
  <c r="S173" i="16"/>
  <c r="O76" i="17"/>
  <c r="N150" i="16"/>
  <c r="T229" i="16"/>
  <c r="O292" i="16"/>
  <c r="T76" i="16"/>
  <c r="S99" i="16"/>
  <c r="N188" i="16"/>
  <c r="O178" i="16"/>
  <c r="O150" i="16"/>
  <c r="O152" i="16"/>
  <c r="S325" i="16"/>
  <c r="T160" i="16"/>
  <c r="S61" i="16"/>
  <c r="N155" i="16"/>
  <c r="S239" i="16"/>
  <c r="S235" i="16"/>
  <c r="S97" i="16"/>
  <c r="T94" i="16"/>
  <c r="J55" i="17"/>
  <c r="J37" i="17"/>
  <c r="T346" i="16"/>
  <c r="O220" i="16"/>
  <c r="O70" i="16"/>
  <c r="T136" i="16"/>
  <c r="O82" i="17"/>
  <c r="N322" i="16"/>
  <c r="S161" i="16"/>
  <c r="N198" i="16"/>
  <c r="O134" i="16"/>
  <c r="N225" i="16"/>
  <c r="O283" i="16"/>
  <c r="T22" i="17"/>
  <c r="S248" i="16"/>
  <c r="O77" i="16"/>
  <c r="T220" i="16"/>
  <c r="N218" i="16"/>
  <c r="S171" i="16"/>
  <c r="N241" i="16"/>
  <c r="S174" i="16"/>
  <c r="O254" i="16"/>
  <c r="O81" i="17"/>
  <c r="T300" i="16"/>
  <c r="T200" i="16"/>
  <c r="N101" i="16"/>
  <c r="S175" i="16"/>
  <c r="S143" i="16"/>
  <c r="S76" i="16"/>
  <c r="J52" i="18"/>
  <c r="T257" i="16"/>
  <c r="AI15" i="15"/>
  <c r="T34" i="17"/>
  <c r="AI18" i="17"/>
  <c r="S279" i="16"/>
  <c r="N236" i="16"/>
  <c r="S387" i="16"/>
  <c r="T19" i="17"/>
  <c r="S35" i="16"/>
  <c r="O179" i="16"/>
  <c r="T318" i="16"/>
  <c r="T353" i="16"/>
  <c r="S294" i="16"/>
  <c r="S348" i="16"/>
  <c r="S105" i="16"/>
  <c r="T52" i="16"/>
  <c r="N51" i="16"/>
  <c r="N192" i="16"/>
  <c r="O252" i="16"/>
  <c r="T89" i="17"/>
  <c r="N102" i="16"/>
  <c r="N92" i="16"/>
  <c r="S42" i="17"/>
  <c r="O34" i="17"/>
  <c r="N108" i="16"/>
  <c r="S74" i="17"/>
  <c r="S100" i="16"/>
  <c r="T122" i="16"/>
  <c r="N313" i="16"/>
  <c r="J32" i="18"/>
  <c r="S177" i="16"/>
  <c r="N60" i="16"/>
  <c r="N226" i="16"/>
  <c r="T174" i="16"/>
  <c r="S371" i="16"/>
  <c r="AI13" i="15"/>
  <c r="N325" i="16"/>
  <c r="S233" i="16"/>
  <c r="O387" i="16"/>
  <c r="O215" i="16"/>
  <c r="O38" i="17"/>
  <c r="N93" i="16"/>
  <c r="S107" i="16"/>
  <c r="O357" i="16"/>
  <c r="N153" i="16"/>
  <c r="T146" i="16"/>
  <c r="N80" i="16"/>
  <c r="S367" i="16"/>
  <c r="T371" i="16"/>
  <c r="T119" i="16"/>
  <c r="O263" i="16"/>
  <c r="S153" i="16"/>
  <c r="N344" i="16"/>
  <c r="N112" i="16"/>
  <c r="T58" i="17"/>
  <c r="T179" i="16"/>
  <c r="S246" i="16"/>
  <c r="O341" i="16"/>
  <c r="T98" i="16"/>
  <c r="O49" i="17"/>
  <c r="T223" i="16"/>
  <c r="S295" i="16"/>
  <c r="S89" i="16"/>
  <c r="S215" i="16"/>
  <c r="S33" i="16"/>
  <c r="S223" i="16"/>
  <c r="N274" i="16"/>
  <c r="O243" i="16"/>
  <c r="S190" i="16"/>
  <c r="O240" i="16"/>
  <c r="N391" i="16"/>
  <c r="S19" i="17"/>
  <c r="N120" i="16"/>
  <c r="T87" i="16"/>
  <c r="O204" i="16"/>
  <c r="S196" i="16"/>
  <c r="O311" i="16"/>
  <c r="N46" i="16"/>
  <c r="T211" i="16"/>
  <c r="O71" i="17"/>
  <c r="S307" i="16"/>
  <c r="O169" i="16"/>
  <c r="O116" i="16"/>
  <c r="T143" i="16"/>
  <c r="O171" i="16"/>
  <c r="T361" i="16"/>
  <c r="T192" i="16"/>
  <c r="T270" i="16"/>
  <c r="O175" i="16"/>
  <c r="O279" i="16"/>
  <c r="N49" i="17"/>
  <c r="T85" i="16"/>
  <c r="O72" i="17"/>
  <c r="S265" i="16"/>
  <c r="T277" i="16"/>
  <c r="O102" i="16"/>
  <c r="N47" i="17"/>
  <c r="S48" i="17"/>
  <c r="N375" i="16"/>
  <c r="J69" i="18"/>
  <c r="J40" i="16"/>
  <c r="N245" i="16"/>
  <c r="J32" i="17"/>
  <c r="S331" i="16"/>
  <c r="T347" i="16"/>
  <c r="O379" i="16"/>
  <c r="N147" i="16"/>
  <c r="O74" i="16"/>
  <c r="O100" i="16"/>
  <c r="O153" i="16"/>
  <c r="O81" i="16"/>
  <c r="T121" i="16"/>
  <c r="N345" i="16"/>
  <c r="T221" i="16"/>
  <c r="O198" i="16"/>
  <c r="S300" i="16"/>
  <c r="T386" i="16"/>
  <c r="T197" i="16"/>
  <c r="O314" i="16"/>
  <c r="N180" i="16"/>
  <c r="O210" i="16"/>
  <c r="N357" i="16"/>
  <c r="T88" i="16"/>
  <c r="O47" i="17"/>
  <c r="N365" i="16"/>
  <c r="T158" i="16"/>
  <c r="N349" i="16"/>
  <c r="N209" i="16"/>
  <c r="O47" i="16"/>
  <c r="O50" i="17"/>
  <c r="J52" i="16"/>
  <c r="O389" i="16"/>
  <c r="S249" i="16"/>
  <c r="O79" i="17"/>
  <c r="T320" i="16"/>
  <c r="T296" i="16"/>
  <c r="S368" i="16"/>
  <c r="O197" i="16"/>
  <c r="N113" i="16"/>
  <c r="O166" i="16"/>
  <c r="O266" i="16"/>
  <c r="O386" i="16"/>
  <c r="S297" i="16"/>
  <c r="N107" i="16"/>
  <c r="N340" i="16"/>
  <c r="N259" i="16"/>
  <c r="O365" i="16"/>
  <c r="T89" i="16"/>
  <c r="N87" i="17"/>
  <c r="T202" i="16"/>
  <c r="J45" i="17"/>
  <c r="T319" i="16"/>
  <c r="J34" i="17"/>
  <c r="O253" i="16"/>
  <c r="T152" i="16"/>
  <c r="S43" i="17"/>
  <c r="T47" i="17"/>
  <c r="T367" i="16"/>
  <c r="S152" i="16"/>
  <c r="S376" i="16"/>
  <c r="N111" i="16"/>
  <c r="T362" i="16"/>
  <c r="T198" i="16"/>
  <c r="S336" i="16"/>
  <c r="N44" i="17"/>
  <c r="O43" i="17"/>
  <c r="J31" i="17"/>
  <c r="T352" i="16"/>
  <c r="N388" i="16"/>
  <c r="O251" i="16"/>
  <c r="J29" i="18"/>
  <c r="J379" i="16"/>
  <c r="S288" i="16"/>
  <c r="T183" i="16"/>
  <c r="J47" i="16"/>
  <c r="T126" i="16"/>
  <c r="O274" i="16"/>
  <c r="S240" i="16"/>
  <c r="O205" i="16"/>
  <c r="T242" i="16"/>
  <c r="AI12" i="15"/>
  <c r="S366" i="16"/>
  <c r="J59" i="18"/>
  <c r="T187" i="16"/>
  <c r="S318" i="16"/>
  <c r="S140" i="16"/>
  <c r="O128" i="16"/>
  <c r="J33" i="17"/>
  <c r="J28" i="18"/>
  <c r="O176" i="16"/>
  <c r="T80" i="16"/>
  <c r="O235" i="16"/>
  <c r="T278" i="16"/>
  <c r="N40" i="17"/>
  <c r="N56" i="17"/>
  <c r="T299" i="16"/>
  <c r="J79" i="18"/>
  <c r="S118" i="16"/>
  <c r="T314" i="16"/>
  <c r="N326" i="16"/>
  <c r="O275" i="16"/>
  <c r="N154" i="16"/>
  <c r="O315" i="16"/>
  <c r="S112" i="16"/>
  <c r="O332" i="16"/>
  <c r="N135" i="16"/>
  <c r="S130" i="16"/>
  <c r="T291" i="16"/>
  <c r="N368" i="16"/>
  <c r="N323" i="16"/>
  <c r="N247" i="16"/>
  <c r="N271" i="16"/>
  <c r="T252" i="16"/>
  <c r="S278" i="16"/>
  <c r="O222" i="16"/>
  <c r="S74" i="16"/>
  <c r="S267" i="16"/>
  <c r="N262" i="16"/>
  <c r="O46" i="16"/>
  <c r="S258" i="16"/>
  <c r="O368" i="16"/>
  <c r="O234" i="16"/>
  <c r="S57" i="17"/>
  <c r="T176" i="16"/>
  <c r="O380" i="16"/>
  <c r="O75" i="17"/>
  <c r="N85" i="17"/>
  <c r="S50" i="16"/>
  <c r="O34" i="16"/>
  <c r="S293" i="16"/>
  <c r="S154" i="16"/>
  <c r="N336" i="16"/>
  <c r="T271" i="16"/>
  <c r="N176" i="16"/>
  <c r="T286" i="16"/>
  <c r="T249" i="16"/>
  <c r="N177" i="16"/>
  <c r="N89" i="17"/>
  <c r="N127" i="16"/>
  <c r="O358" i="16"/>
  <c r="T144" i="16"/>
  <c r="O226" i="16"/>
  <c r="N207" i="16"/>
  <c r="T308" i="16"/>
  <c r="O223" i="16"/>
  <c r="N139" i="16"/>
  <c r="S20" i="17"/>
  <c r="O278" i="16"/>
  <c r="N131" i="16"/>
  <c r="S251" i="16"/>
  <c r="S226" i="16"/>
  <c r="J35" i="17"/>
  <c r="O334" i="16"/>
  <c r="N296" i="16"/>
  <c r="T70" i="16"/>
  <c r="N47" i="16"/>
  <c r="T185" i="16"/>
  <c r="T212" i="16"/>
  <c r="N298" i="16"/>
  <c r="T228" i="16"/>
  <c r="T33" i="16"/>
  <c r="O321" i="16"/>
  <c r="S115" i="16"/>
  <c r="T207" i="16"/>
  <c r="J28" i="17"/>
  <c r="O367" i="16"/>
  <c r="T292" i="16"/>
  <c r="S391" i="16"/>
  <c r="J30" i="17"/>
  <c r="S47" i="16"/>
  <c r="S225" i="16"/>
  <c r="S298" i="16"/>
  <c r="O140" i="16"/>
  <c r="O276" i="16"/>
  <c r="T294" i="16"/>
  <c r="T209" i="16"/>
  <c r="S102" i="16"/>
  <c r="S191" i="16"/>
  <c r="T80" i="17"/>
  <c r="N385" i="16"/>
  <c r="O199" i="16"/>
  <c r="N384" i="16"/>
  <c r="T358" i="16"/>
  <c r="T381" i="16"/>
  <c r="S166" i="16"/>
  <c r="O82" i="16"/>
  <c r="S388" i="16"/>
  <c r="N221" i="16"/>
  <c r="N116" i="16"/>
  <c r="N89" i="16"/>
  <c r="S182" i="16"/>
  <c r="S202" i="16"/>
  <c r="T44" i="16"/>
  <c r="S260" i="16"/>
  <c r="T359" i="16"/>
  <c r="T49" i="16"/>
  <c r="S332" i="16"/>
  <c r="T85" i="17"/>
  <c r="N352" i="16"/>
  <c r="T129" i="16"/>
  <c r="T75" i="17"/>
  <c r="T288" i="16"/>
  <c r="T116" i="16"/>
  <c r="N142" i="16"/>
  <c r="T255" i="16"/>
  <c r="N277" i="16"/>
  <c r="N178" i="16"/>
  <c r="S203" i="16"/>
  <c r="O85" i="16"/>
  <c r="O269" i="16"/>
  <c r="T86" i="16"/>
  <c r="S162" i="16"/>
  <c r="N57" i="17"/>
  <c r="S88" i="16"/>
  <c r="N167" i="16"/>
  <c r="S218" i="16"/>
  <c r="O54" i="16"/>
  <c r="O328" i="16"/>
  <c r="S384" i="16"/>
  <c r="O154" i="16"/>
  <c r="S259" i="16"/>
  <c r="N318" i="16"/>
  <c r="T205" i="16"/>
  <c r="T77" i="16"/>
  <c r="O180" i="16"/>
  <c r="O272" i="16"/>
  <c r="O195" i="16"/>
  <c r="O339" i="16"/>
  <c r="S363" i="16"/>
  <c r="S122" i="16"/>
  <c r="S129" i="16"/>
  <c r="O52" i="17"/>
  <c r="S80" i="16"/>
  <c r="N157" i="16"/>
  <c r="N288" i="16"/>
  <c r="N229" i="16"/>
  <c r="S136" i="16"/>
  <c r="T181" i="16"/>
  <c r="T180" i="16"/>
  <c r="AI17" i="15"/>
  <c r="S362" i="16"/>
  <c r="O298" i="16"/>
  <c r="O92" i="16"/>
  <c r="T244" i="16"/>
  <c r="O261" i="16"/>
  <c r="N80" i="17"/>
  <c r="S79" i="16"/>
  <c r="N305" i="16"/>
  <c r="N233" i="16"/>
  <c r="N206" i="16"/>
  <c r="O307" i="16"/>
  <c r="O248" i="16"/>
  <c r="S195" i="16"/>
  <c r="T316" i="16"/>
  <c r="N249" i="16"/>
  <c r="S185" i="16"/>
  <c r="T108" i="16"/>
  <c r="N285" i="16"/>
  <c r="O376" i="16"/>
  <c r="T96" i="16"/>
  <c r="J56" i="18"/>
  <c r="T214" i="16"/>
  <c r="N312" i="16"/>
  <c r="T59" i="16"/>
  <c r="T206" i="16"/>
  <c r="O126" i="16"/>
  <c r="T304" i="16"/>
  <c r="S353" i="16"/>
  <c r="O183" i="16"/>
  <c r="T351" i="16"/>
  <c r="T355" i="16"/>
  <c r="T42" i="17"/>
  <c r="J50" i="17"/>
  <c r="S89" i="17"/>
  <c r="O208" i="16"/>
  <c r="N366" i="16"/>
  <c r="O83" i="16"/>
  <c r="S108" i="16"/>
  <c r="S357" i="16"/>
  <c r="S163" i="16"/>
  <c r="N70" i="16"/>
  <c r="N138" i="16"/>
  <c r="S333" i="16"/>
  <c r="O119" i="16"/>
  <c r="J81" i="18"/>
  <c r="N45" i="17"/>
  <c r="O139" i="16"/>
  <c r="T97" i="16"/>
  <c r="N84" i="16"/>
  <c r="O329" i="16"/>
  <c r="O86" i="17"/>
  <c r="O225" i="16"/>
  <c r="T111" i="16"/>
  <c r="O302" i="16"/>
  <c r="N43" i="17"/>
  <c r="O360" i="16"/>
  <c r="S264" i="16"/>
  <c r="N37" i="17"/>
  <c r="O77" i="17"/>
  <c r="T356" i="16"/>
  <c r="O181" i="16"/>
  <c r="T175" i="16"/>
  <c r="N118" i="16"/>
  <c r="N289" i="16"/>
  <c r="N346" i="16"/>
  <c r="S292" i="16"/>
  <c r="N71" i="17"/>
  <c r="N364" i="16"/>
  <c r="S308" i="16"/>
  <c r="S339" i="16"/>
  <c r="S69" i="16"/>
  <c r="O340" i="16"/>
  <c r="S283" i="16"/>
  <c r="N125" i="16"/>
  <c r="J58" i="17"/>
  <c r="S355" i="16"/>
  <c r="J82" i="18"/>
  <c r="O291" i="16"/>
  <c r="S359" i="16"/>
  <c r="T387" i="16"/>
  <c r="O87" i="16"/>
  <c r="S328" i="16"/>
  <c r="T385" i="16"/>
  <c r="S176" i="16"/>
  <c r="S85" i="17"/>
  <c r="S49" i="16"/>
  <c r="S56" i="17"/>
  <c r="N238" i="16"/>
  <c r="S71" i="17"/>
  <c r="T323" i="16"/>
  <c r="S230" i="16"/>
  <c r="T20" i="17"/>
  <c r="N343" i="16"/>
  <c r="T39" i="17"/>
  <c r="N257" i="16"/>
  <c r="T170" i="16"/>
  <c r="O369" i="16"/>
  <c r="G3" i="16"/>
  <c r="O212" i="16"/>
  <c r="T328" i="16"/>
  <c r="T341" i="16"/>
  <c r="AI11" i="15"/>
  <c r="N182" i="16"/>
  <c r="N57" i="16"/>
  <c r="N55" i="16"/>
  <c r="O295" i="16"/>
  <c r="T118" i="16"/>
  <c r="S208" i="16"/>
  <c r="S315" i="16"/>
  <c r="N258" i="16"/>
  <c r="N151" i="16"/>
  <c r="AI23" i="15"/>
  <c r="N363" i="16"/>
  <c r="S199" i="16"/>
  <c r="G6" i="16"/>
  <c r="J343" i="16"/>
  <c r="N82" i="16"/>
  <c r="N297" i="16"/>
  <c r="J49" i="16"/>
  <c r="O323" i="16"/>
  <c r="O230" i="16"/>
  <c r="T390" i="16"/>
  <c r="T141" i="16"/>
  <c r="O37" i="17"/>
  <c r="O343" i="16"/>
  <c r="N175" i="16"/>
  <c r="AL13" i="15" l="1"/>
  <c r="AL21" i="15"/>
  <c r="AL14" i="15"/>
  <c r="AL22" i="15"/>
  <c r="AL15" i="15"/>
  <c r="AL23" i="15"/>
  <c r="AL16" i="15"/>
  <c r="AL17" i="15"/>
  <c r="AL18" i="15"/>
  <c r="AL11" i="15"/>
  <c r="AL19" i="15"/>
  <c r="AL12" i="15"/>
  <c r="AL20" i="15"/>
  <c r="M78" i="18"/>
  <c r="M79" i="18"/>
  <c r="M45" i="16"/>
  <c r="M38" i="16"/>
  <c r="M41" i="16"/>
  <c r="M65" i="16"/>
  <c r="M36" i="16"/>
  <c r="M37" i="16"/>
  <c r="M40" i="16"/>
  <c r="M64" i="16"/>
  <c r="M42" i="16"/>
  <c r="M58" i="16"/>
  <c r="M66" i="16"/>
  <c r="M53" i="16"/>
  <c r="M39" i="16"/>
  <c r="M48" i="16"/>
  <c r="M43" i="16"/>
  <c r="M67" i="16"/>
  <c r="M337" i="16"/>
  <c r="M373" i="16"/>
  <c r="M24" i="17"/>
  <c r="M25" i="17"/>
  <c r="M33" i="17"/>
  <c r="M41" i="17"/>
  <c r="M26" i="17"/>
  <c r="M27" i="17"/>
  <c r="M51" i="17"/>
  <c r="M28" i="17"/>
  <c r="M36" i="17"/>
  <c r="M29" i="17"/>
  <c r="M53" i="17"/>
  <c r="M30" i="17"/>
  <c r="M46" i="17"/>
  <c r="M54" i="17"/>
  <c r="M23" i="17"/>
  <c r="M31" i="17"/>
  <c r="M55" i="17"/>
  <c r="M61" i="17"/>
  <c r="M63" i="17"/>
  <c r="M64" i="17"/>
  <c r="M88" i="17"/>
  <c r="M65" i="17"/>
  <c r="M73" i="17"/>
  <c r="M70" i="17"/>
  <c r="M66" i="17"/>
  <c r="M90" i="17"/>
  <c r="M78" i="17"/>
  <c r="M67" i="17"/>
  <c r="M83" i="17"/>
  <c r="M91" i="17"/>
  <c r="M62" i="17"/>
  <c r="M60" i="17"/>
  <c r="M68" i="17"/>
  <c r="M92" i="17"/>
  <c r="M63" i="16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J57" i="15"/>
  <c r="O91" i="17"/>
  <c r="T62" i="17"/>
  <c r="J86" i="15"/>
  <c r="N61" i="17"/>
  <c r="T38" i="16"/>
  <c r="T78" i="18"/>
  <c r="N64" i="17"/>
  <c r="T53" i="16"/>
  <c r="O78" i="18"/>
  <c r="J67" i="15"/>
  <c r="N42" i="16"/>
  <c r="O78" i="17"/>
  <c r="T23" i="17"/>
  <c r="T67" i="16"/>
  <c r="N62" i="17"/>
  <c r="N31" i="17"/>
  <c r="O61" i="17"/>
  <c r="N26" i="17"/>
  <c r="O42" i="16"/>
  <c r="J61" i="15"/>
  <c r="O41" i="17"/>
  <c r="S62" i="17"/>
  <c r="N83" i="17"/>
  <c r="O31" i="17"/>
  <c r="T65" i="16"/>
  <c r="T66" i="17"/>
  <c r="T65" i="17"/>
  <c r="O90" i="17"/>
  <c r="O88" i="17"/>
  <c r="O66" i="17"/>
  <c r="O26" i="17"/>
  <c r="S40" i="16"/>
  <c r="T90" i="17"/>
  <c r="O53" i="17"/>
  <c r="N68" i="17"/>
  <c r="T39" i="16"/>
  <c r="O24" i="17"/>
  <c r="T43" i="16"/>
  <c r="T63" i="16"/>
  <c r="N39" i="16"/>
  <c r="N63" i="17"/>
  <c r="S24" i="17"/>
  <c r="O55" i="17"/>
  <c r="O67" i="17"/>
  <c r="O64" i="17"/>
  <c r="N46" i="17"/>
  <c r="O51" i="17"/>
  <c r="J84" i="15"/>
  <c r="N92" i="17"/>
  <c r="T51" i="17"/>
  <c r="T41" i="16"/>
  <c r="N91" i="17"/>
  <c r="T64" i="17"/>
  <c r="O73" i="17"/>
  <c r="J58" i="15"/>
  <c r="O40" i="16"/>
  <c r="S45" i="16"/>
  <c r="T37" i="16"/>
  <c r="S373" i="16"/>
  <c r="N41" i="16"/>
  <c r="N373" i="16"/>
  <c r="T70" i="17"/>
  <c r="J60" i="15"/>
  <c r="T45" i="16"/>
  <c r="N70" i="17"/>
  <c r="O66" i="16"/>
  <c r="J77" i="15"/>
  <c r="T64" i="16"/>
  <c r="S67" i="17"/>
  <c r="S46" i="17"/>
  <c r="O36" i="17"/>
  <c r="T61" i="17"/>
  <c r="S58" i="16"/>
  <c r="S53" i="17"/>
  <c r="T36" i="17"/>
  <c r="O68" i="17"/>
  <c r="O67" i="16"/>
  <c r="T60" i="17"/>
  <c r="N88" i="17"/>
  <c r="S26" i="17"/>
  <c r="S43" i="16"/>
  <c r="N63" i="16"/>
  <c r="S65" i="16"/>
  <c r="S41" i="17"/>
  <c r="T68" i="17"/>
  <c r="T46" i="17"/>
  <c r="T373" i="16"/>
  <c r="T83" i="17"/>
  <c r="S37" i="16"/>
  <c r="S66" i="16"/>
  <c r="O37" i="16"/>
  <c r="S29" i="17"/>
  <c r="S41" i="16"/>
  <c r="T29" i="17"/>
  <c r="S66" i="17"/>
  <c r="N78" i="18"/>
  <c r="S28" i="17"/>
  <c r="S39" i="16"/>
  <c r="N40" i="16"/>
  <c r="T55" i="17"/>
  <c r="T30" i="17"/>
  <c r="J59" i="15"/>
  <c r="T53" i="17"/>
  <c r="N23" i="17"/>
  <c r="N60" i="17"/>
  <c r="T91" i="17"/>
  <c r="J55" i="15"/>
  <c r="S25" i="17"/>
  <c r="T26" i="17"/>
  <c r="O25" i="17"/>
  <c r="T33" i="17"/>
  <c r="O64" i="16"/>
  <c r="N43" i="16"/>
  <c r="S42" i="16"/>
  <c r="N67" i="17"/>
  <c r="J64" i="15"/>
  <c r="N24" i="17"/>
  <c r="O65" i="17"/>
  <c r="T66" i="16"/>
  <c r="N66" i="17"/>
  <c r="T40" i="16"/>
  <c r="N64" i="16"/>
  <c r="N28" i="17"/>
  <c r="T54" i="17"/>
  <c r="O27" i="17"/>
  <c r="S337" i="16"/>
  <c r="S63" i="17"/>
  <c r="N54" i="17"/>
  <c r="T28" i="17"/>
  <c r="N65" i="16"/>
  <c r="T78" i="17"/>
  <c r="S91" i="17"/>
  <c r="O373" i="16"/>
  <c r="S30" i="17"/>
  <c r="O83" i="17"/>
  <c r="O62" i="17"/>
  <c r="N51" i="17"/>
  <c r="O79" i="18"/>
  <c r="O65" i="16"/>
  <c r="S67" i="16"/>
  <c r="S36" i="17"/>
  <c r="T27" i="17"/>
  <c r="S88" i="17"/>
  <c r="N79" i="18"/>
  <c r="O60" i="17"/>
  <c r="S61" i="17"/>
  <c r="O33" i="17"/>
  <c r="S27" i="17"/>
  <c r="T31" i="17"/>
  <c r="S51" i="17"/>
  <c r="S63" i="16"/>
  <c r="N30" i="17"/>
  <c r="O92" i="17"/>
  <c r="N78" i="17"/>
  <c r="O337" i="16"/>
  <c r="O45" i="16"/>
  <c r="J62" i="15"/>
  <c r="T79" i="18"/>
  <c r="S64" i="16"/>
  <c r="N27" i="17"/>
  <c r="N65" i="17"/>
  <c r="O63" i="16"/>
  <c r="S36" i="16"/>
  <c r="N337" i="16"/>
  <c r="J72" i="15"/>
  <c r="N29" i="17"/>
  <c r="S78" i="17"/>
  <c r="S79" i="18"/>
  <c r="J56" i="15"/>
  <c r="T88" i="17"/>
  <c r="N41" i="17"/>
  <c r="O39" i="16"/>
  <c r="T63" i="17"/>
  <c r="S31" i="17"/>
  <c r="T73" i="17"/>
  <c r="N38" i="16"/>
  <c r="O29" i="17"/>
  <c r="O54" i="17"/>
  <c r="N33" i="17"/>
  <c r="J85" i="15"/>
  <c r="N45" i="16"/>
  <c r="O63" i="17"/>
  <c r="T41" i="17"/>
  <c r="N36" i="17"/>
  <c r="S48" i="16"/>
  <c r="T92" i="17"/>
  <c r="S54" i="17"/>
  <c r="O38" i="16"/>
  <c r="N53" i="16"/>
  <c r="S73" i="17"/>
  <c r="N73" i="17"/>
  <c r="S38" i="16"/>
  <c r="N66" i="16"/>
  <c r="S70" i="17"/>
  <c r="N36" i="16"/>
  <c r="O41" i="16"/>
  <c r="S60" i="17"/>
  <c r="T67" i="17"/>
  <c r="N90" i="17"/>
  <c r="S78" i="18"/>
  <c r="S65" i="17"/>
  <c r="N67" i="16"/>
  <c r="S83" i="17"/>
  <c r="O48" i="16"/>
  <c r="N37" i="16"/>
  <c r="N58" i="16"/>
  <c r="N53" i="17"/>
  <c r="O23" i="17"/>
  <c r="T25" i="17"/>
  <c r="S23" i="17"/>
  <c r="O53" i="16"/>
  <c r="S55" i="17"/>
  <c r="O30" i="17"/>
  <c r="O46" i="17"/>
  <c r="N48" i="16"/>
  <c r="S90" i="17"/>
  <c r="N55" i="17"/>
  <c r="T48" i="16"/>
  <c r="S33" i="17"/>
  <c r="J82" i="15"/>
  <c r="N25" i="17"/>
  <c r="S68" i="17"/>
  <c r="O36" i="16"/>
  <c r="G3" i="15"/>
  <c r="T337" i="16"/>
  <c r="O70" i="17"/>
  <c r="S92" i="17"/>
  <c r="T36" i="16"/>
  <c r="T24" i="17"/>
  <c r="O28" i="17"/>
  <c r="S53" i="16"/>
  <c r="O43" i="16"/>
  <c r="T58" i="16"/>
  <c r="S64" i="17"/>
  <c r="T42" i="16"/>
  <c r="O58" i="16"/>
  <c r="M104" i="15" l="1"/>
  <c r="M112" i="15"/>
  <c r="M121" i="15"/>
  <c r="M90" i="15"/>
  <c r="M117" i="15"/>
  <c r="M98" i="15"/>
  <c r="M110" i="15"/>
  <c r="M107" i="15"/>
  <c r="M118" i="15"/>
  <c r="M115" i="15"/>
  <c r="M96" i="15"/>
  <c r="M123" i="15"/>
  <c r="M102" i="15"/>
  <c r="M95" i="15"/>
  <c r="M106" i="15"/>
  <c r="M94" i="15"/>
  <c r="M89" i="15"/>
  <c r="M114" i="15"/>
  <c r="M93" i="15"/>
  <c r="M111" i="15"/>
  <c r="M108" i="15"/>
  <c r="M91" i="15"/>
  <c r="M120" i="15"/>
  <c r="M92" i="15"/>
  <c r="M103" i="15"/>
  <c r="M100" i="15"/>
  <c r="M97" i="15"/>
  <c r="M122" i="15"/>
  <c r="M101" i="15"/>
  <c r="M119" i="15"/>
  <c r="M105" i="15"/>
  <c r="M116" i="15"/>
  <c r="M109" i="15"/>
  <c r="M88" i="15"/>
  <c r="M113" i="15"/>
  <c r="M99" i="15"/>
  <c r="M124" i="15"/>
  <c r="D45" i="1"/>
  <c r="I30" i="1"/>
  <c r="D30" i="1"/>
  <c r="I15" i="1"/>
  <c r="N104" i="15"/>
  <c r="T91" i="15"/>
  <c r="O115" i="15"/>
  <c r="S123" i="15"/>
  <c r="T105" i="15"/>
  <c r="O107" i="15"/>
  <c r="O122" i="15"/>
  <c r="S119" i="15"/>
  <c r="N114" i="15"/>
  <c r="S107" i="15"/>
  <c r="N92" i="15"/>
  <c r="T90" i="15"/>
  <c r="S93" i="15"/>
  <c r="N91" i="15"/>
  <c r="T106" i="15"/>
  <c r="T110" i="15"/>
  <c r="O90" i="15"/>
  <c r="N94" i="15"/>
  <c r="T98" i="15"/>
  <c r="O116" i="15"/>
  <c r="S108" i="15"/>
  <c r="S88" i="15"/>
  <c r="N113" i="15"/>
  <c r="O89" i="15"/>
  <c r="N119" i="15"/>
  <c r="N112" i="15"/>
  <c r="T122" i="15"/>
  <c r="N98" i="15"/>
  <c r="S99" i="15"/>
  <c r="S89" i="15"/>
  <c r="T117" i="15"/>
  <c r="N90" i="15"/>
  <c r="S102" i="15"/>
  <c r="S120" i="15"/>
  <c r="N109" i="15"/>
  <c r="N101" i="15"/>
  <c r="O88" i="15"/>
  <c r="S91" i="15"/>
  <c r="O98" i="15"/>
  <c r="O102" i="15"/>
  <c r="N108" i="15"/>
  <c r="O95" i="15"/>
  <c r="S100" i="15"/>
  <c r="O123" i="15"/>
  <c r="S116" i="15"/>
  <c r="T95" i="15"/>
  <c r="N93" i="15"/>
  <c r="O112" i="15"/>
  <c r="O119" i="15"/>
  <c r="T88" i="15"/>
  <c r="O110" i="15"/>
  <c r="N110" i="15"/>
  <c r="O104" i="15"/>
  <c r="S106" i="15"/>
  <c r="O118" i="15"/>
  <c r="T96" i="15"/>
  <c r="S111" i="15"/>
  <c r="O96" i="15"/>
  <c r="N102" i="15"/>
  <c r="T111" i="15"/>
  <c r="S109" i="15"/>
  <c r="S118" i="15"/>
  <c r="T100" i="15"/>
  <c r="T114" i="15"/>
  <c r="S97" i="15"/>
  <c r="O111" i="15"/>
  <c r="S122" i="15"/>
  <c r="S94" i="15"/>
  <c r="S105" i="15"/>
  <c r="T94" i="15"/>
  <c r="S104" i="15"/>
  <c r="S103" i="15"/>
  <c r="O114" i="15"/>
  <c r="T108" i="15"/>
  <c r="O91" i="15"/>
  <c r="T93" i="15"/>
  <c r="S124" i="15"/>
  <c r="O113" i="15"/>
  <c r="T99" i="15"/>
  <c r="N97" i="15"/>
  <c r="T97" i="15"/>
  <c r="T118" i="15"/>
  <c r="T116" i="15"/>
  <c r="O120" i="15"/>
  <c r="O93" i="15"/>
  <c r="S90" i="15"/>
  <c r="S92" i="15"/>
  <c r="N124" i="15"/>
  <c r="O121" i="15"/>
  <c r="T120" i="15"/>
  <c r="T123" i="15"/>
  <c r="S96" i="15"/>
  <c r="N120" i="15"/>
  <c r="S101" i="15"/>
  <c r="N115" i="15"/>
  <c r="O106" i="15"/>
  <c r="T92" i="15"/>
  <c r="S113" i="15"/>
  <c r="N107" i="15"/>
  <c r="S95" i="15"/>
  <c r="N103" i="15"/>
  <c r="N99" i="15"/>
  <c r="T115" i="15"/>
  <c r="N96" i="15"/>
  <c r="O99" i="15"/>
  <c r="N116" i="15"/>
  <c r="T112" i="15"/>
  <c r="O105" i="15"/>
  <c r="S98" i="15"/>
  <c r="T107" i="15"/>
  <c r="N88" i="15"/>
  <c r="O124" i="15"/>
  <c r="O94" i="15"/>
  <c r="O92" i="15"/>
  <c r="O97" i="15"/>
  <c r="O101" i="15"/>
  <c r="T103" i="15"/>
  <c r="T119" i="15"/>
  <c r="O117" i="15"/>
  <c r="S112" i="15"/>
  <c r="S110" i="15"/>
  <c r="N100" i="15"/>
  <c r="T121" i="15"/>
  <c r="N111" i="15"/>
  <c r="T124" i="15"/>
  <c r="T101" i="15"/>
  <c r="N118" i="15"/>
  <c r="T104" i="15"/>
  <c r="O100" i="15"/>
  <c r="T102" i="15"/>
  <c r="T89" i="15"/>
  <c r="O103" i="15"/>
  <c r="T113" i="15"/>
  <c r="N121" i="15"/>
  <c r="O108" i="15"/>
  <c r="N106" i="15"/>
  <c r="O109" i="15"/>
  <c r="S114" i="15"/>
  <c r="N105" i="15"/>
  <c r="N117" i="15"/>
  <c r="S121" i="15"/>
  <c r="T109" i="15"/>
  <c r="S115" i="15"/>
  <c r="N95" i="15"/>
  <c r="S117" i="15"/>
  <c r="N89" i="15"/>
  <c r="N122" i="15"/>
  <c r="N123" i="15"/>
  <c r="AE23" i="14" l="1"/>
  <c r="AJ23" i="14" s="1"/>
  <c r="AE22" i="14"/>
  <c r="AE21" i="14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E13" i="14"/>
  <c r="AJ13" i="14" s="1"/>
  <c r="AE12" i="14"/>
  <c r="AJ12" i="14" s="1"/>
  <c r="AE11" i="14"/>
  <c r="AJ22" i="14"/>
  <c r="AJ21" i="14"/>
  <c r="AJ14" i="14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AG11" i="14"/>
  <c r="AG21" i="14"/>
  <c r="AG16" i="14"/>
  <c r="AG13" i="14"/>
  <c r="AG15" i="14"/>
  <c r="AG19" i="14"/>
  <c r="AG18" i="14"/>
  <c r="AG20" i="14"/>
  <c r="AG17" i="14"/>
  <c r="AG14" i="14"/>
  <c r="AG12" i="14"/>
  <c r="AG23" i="14"/>
  <c r="AG22" i="14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8" i="17"/>
  <c r="L7" i="17"/>
  <c r="C7" i="17"/>
  <c r="L6" i="17"/>
  <c r="C6" i="17"/>
  <c r="L5" i="17"/>
  <c r="C5" i="17"/>
  <c r="L4" i="17"/>
  <c r="L3" i="17"/>
  <c r="V1" i="17"/>
  <c r="H1" i="17"/>
  <c r="H7" i="17" s="1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C10" i="16"/>
  <c r="C11" i="16"/>
  <c r="C1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30" i="16"/>
  <c r="J31" i="16"/>
  <c r="J29" i="16"/>
  <c r="J16" i="16"/>
  <c r="J32" i="16"/>
  <c r="J17" i="16"/>
  <c r="J27" i="16"/>
  <c r="J17" i="17"/>
  <c r="J25" i="16"/>
  <c r="J26" i="16"/>
  <c r="J21" i="16"/>
  <c r="J28" i="16"/>
  <c r="J18" i="17"/>
  <c r="J16" i="17"/>
  <c r="J19" i="17"/>
  <c r="J18" i="16"/>
  <c r="J23" i="16"/>
  <c r="J12" i="17"/>
  <c r="J13" i="17"/>
  <c r="J22" i="16"/>
  <c r="J8" i="16"/>
  <c r="J19" i="16"/>
  <c r="J15" i="17"/>
  <c r="J14" i="17"/>
  <c r="J20" i="16"/>
  <c r="G6" i="17"/>
  <c r="J20" i="17"/>
  <c r="J11" i="17"/>
  <c r="J10" i="17"/>
  <c r="J24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8" i="17"/>
  <c r="H6" i="17"/>
  <c r="H3" i="17"/>
  <c r="H4" i="17"/>
  <c r="H5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3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H1" i="15"/>
  <c r="H4" i="15" s="1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O31" i="16"/>
  <c r="S27" i="16"/>
  <c r="S26" i="18"/>
  <c r="O23" i="16"/>
  <c r="O77" i="18"/>
  <c r="O3" i="18"/>
  <c r="N65" i="18"/>
  <c r="N29" i="16"/>
  <c r="N28" i="16"/>
  <c r="O31" i="18"/>
  <c r="T63" i="18"/>
  <c r="T61" i="18"/>
  <c r="S43" i="18"/>
  <c r="N26" i="16"/>
  <c r="S31" i="16"/>
  <c r="S68" i="18"/>
  <c r="T28" i="16"/>
  <c r="S64" i="18"/>
  <c r="O60" i="18"/>
  <c r="N68" i="18"/>
  <c r="T75" i="18"/>
  <c r="O25" i="18"/>
  <c r="S60" i="18"/>
  <c r="N23" i="16"/>
  <c r="O58" i="18"/>
  <c r="S26" i="16"/>
  <c r="O5" i="18"/>
  <c r="N25" i="18"/>
  <c r="S29" i="16"/>
  <c r="O65" i="18"/>
  <c r="J7" i="16"/>
  <c r="O63" i="18"/>
  <c r="O69" i="18"/>
  <c r="O28" i="18"/>
  <c r="N69" i="18"/>
  <c r="S65" i="18"/>
  <c r="J6" i="17"/>
  <c r="N43" i="18"/>
  <c r="H3" i="14"/>
  <c r="T28" i="18"/>
  <c r="T31" i="16"/>
  <c r="N59" i="18"/>
  <c r="N66" i="18"/>
  <c r="S71" i="18"/>
  <c r="S59" i="18"/>
  <c r="S75" i="18"/>
  <c r="S31" i="18"/>
  <c r="O27" i="16"/>
  <c r="J15" i="16"/>
  <c r="N75" i="18"/>
  <c r="T31" i="18"/>
  <c r="O30" i="16"/>
  <c r="N64" i="18"/>
  <c r="O28" i="16"/>
  <c r="O61" i="18"/>
  <c r="S6" i="18"/>
  <c r="T3" i="18"/>
  <c r="T77" i="18"/>
  <c r="T4" i="18"/>
  <c r="O26" i="16"/>
  <c r="S23" i="16"/>
  <c r="S61" i="18"/>
  <c r="N41" i="18"/>
  <c r="S3" i="18"/>
  <c r="N27" i="16"/>
  <c r="T30" i="16"/>
  <c r="T27" i="16"/>
  <c r="S28" i="16"/>
  <c r="N61" i="18"/>
  <c r="T26" i="16"/>
  <c r="N31" i="16"/>
  <c r="O66" i="18"/>
  <c r="N77" i="18"/>
  <c r="N63" i="18"/>
  <c r="S66" i="18"/>
  <c r="S4" i="18"/>
  <c r="G6" i="15"/>
  <c r="S77" i="18"/>
  <c r="O29" i="18"/>
  <c r="N4" i="18"/>
  <c r="N6" i="18"/>
  <c r="H4" i="14"/>
  <c r="J9" i="16"/>
  <c r="O29" i="16"/>
  <c r="O41" i="18"/>
  <c r="O4" i="18"/>
  <c r="S30" i="16"/>
  <c r="N58" i="18"/>
  <c r="J21" i="18"/>
  <c r="O64" i="18"/>
  <c r="J10" i="16"/>
  <c r="T64" i="18"/>
  <c r="O68" i="18"/>
  <c r="N60" i="18"/>
  <c r="N71" i="18"/>
  <c r="T69" i="18"/>
  <c r="S70" i="18"/>
  <c r="S29" i="18"/>
  <c r="T60" i="18"/>
  <c r="T29" i="16"/>
  <c r="T25" i="18"/>
  <c r="O6" i="18"/>
  <c r="O75" i="18"/>
  <c r="O59" i="18"/>
  <c r="N70" i="18"/>
  <c r="T41" i="18"/>
  <c r="S63" i="18"/>
  <c r="T71" i="18"/>
  <c r="J11" i="16"/>
  <c r="O26" i="18"/>
  <c r="O71" i="18"/>
  <c r="T58" i="18"/>
  <c r="T70" i="18"/>
  <c r="S69" i="18"/>
  <c r="J5" i="17"/>
  <c r="T5" i="18"/>
  <c r="T23" i="16"/>
  <c r="T43" i="18"/>
  <c r="N3" i="18"/>
  <c r="T6" i="18"/>
  <c r="S41" i="18"/>
  <c r="T59" i="18"/>
  <c r="N31" i="18"/>
  <c r="N30" i="16"/>
  <c r="S58" i="18"/>
  <c r="N5" i="18"/>
  <c r="T65" i="18"/>
  <c r="N29" i="18"/>
  <c r="J4" i="17"/>
  <c r="S5" i="18"/>
  <c r="O43" i="18"/>
  <c r="T29" i="18"/>
  <c r="T66" i="18"/>
  <c r="T68" i="18"/>
  <c r="T26" i="18"/>
  <c r="S28" i="18"/>
  <c r="S25" i="18"/>
  <c r="O70" i="18"/>
  <c r="N26" i="18"/>
  <c r="N28" i="18"/>
  <c r="M5" i="17" l="1"/>
  <c r="M3" i="17"/>
  <c r="M6" i="17"/>
  <c r="M3" i="16"/>
  <c r="M4" i="16"/>
  <c r="M5" i="16"/>
  <c r="M6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S19" i="15"/>
  <c r="N20" i="18"/>
  <c r="J7" i="15"/>
  <c r="T6" i="17"/>
  <c r="S72" i="15"/>
  <c r="N66" i="15"/>
  <c r="T20" i="16"/>
  <c r="O25" i="16"/>
  <c r="O76" i="15"/>
  <c r="O4" i="16"/>
  <c r="N19" i="15"/>
  <c r="S56" i="15"/>
  <c r="S16" i="18"/>
  <c r="N4" i="15"/>
  <c r="O18" i="16"/>
  <c r="T76" i="15"/>
  <c r="O10" i="15"/>
  <c r="N62" i="15"/>
  <c r="N8" i="17"/>
  <c r="N23" i="18"/>
  <c r="T21" i="15"/>
  <c r="O46" i="15"/>
  <c r="O61" i="15"/>
  <c r="T63" i="15"/>
  <c r="N86" i="15"/>
  <c r="T14" i="15"/>
  <c r="O87" i="15"/>
  <c r="S18" i="15"/>
  <c r="N20" i="16"/>
  <c r="J8" i="15"/>
  <c r="N47" i="15"/>
  <c r="N3" i="17"/>
  <c r="N83" i="15"/>
  <c r="O69" i="15"/>
  <c r="N13" i="15"/>
  <c r="S3" i="17"/>
  <c r="S15" i="15"/>
  <c r="T84" i="15"/>
  <c r="N6" i="16"/>
  <c r="O21" i="18"/>
  <c r="T47" i="15"/>
  <c r="S69" i="15"/>
  <c r="J9" i="15"/>
  <c r="N14" i="16"/>
  <c r="T20" i="18"/>
  <c r="T68" i="15"/>
  <c r="O84" i="15"/>
  <c r="S85" i="15"/>
  <c r="N21" i="18"/>
  <c r="S71" i="15"/>
  <c r="T17" i="15"/>
  <c r="O16" i="15"/>
  <c r="S19" i="18"/>
  <c r="S14" i="16"/>
  <c r="O19" i="16"/>
  <c r="S17" i="16"/>
  <c r="T3" i="16"/>
  <c r="S24" i="18"/>
  <c r="N17" i="15"/>
  <c r="O30" i="18"/>
  <c r="S82" i="15"/>
  <c r="N84" i="15"/>
  <c r="T87" i="15"/>
  <c r="O86" i="15"/>
  <c r="S21" i="18"/>
  <c r="S8" i="17"/>
  <c r="O16" i="16"/>
  <c r="N87" i="15"/>
  <c r="S11" i="15"/>
  <c r="S14" i="15"/>
  <c r="S64" i="15"/>
  <c r="S3" i="16"/>
  <c r="T78" i="15"/>
  <c r="O20" i="16"/>
  <c r="T27" i="18"/>
  <c r="N68" i="15"/>
  <c r="O63" i="15"/>
  <c r="O67" i="15"/>
  <c r="S24" i="16"/>
  <c r="N16" i="15"/>
  <c r="N82" i="15"/>
  <c r="O64" i="15"/>
  <c r="S17" i="15"/>
  <c r="T18" i="15"/>
  <c r="N30" i="18"/>
  <c r="S25" i="16"/>
  <c r="T11" i="15"/>
  <c r="O24" i="16"/>
  <c r="S10" i="15"/>
  <c r="S87" i="15"/>
  <c r="T64" i="15"/>
  <c r="T16" i="16"/>
  <c r="O20" i="15"/>
  <c r="T19" i="16"/>
  <c r="N16" i="16"/>
  <c r="N56" i="15"/>
  <c r="O19" i="15"/>
  <c r="N71" i="15"/>
  <c r="O83" i="15"/>
  <c r="O73" i="15"/>
  <c r="T45" i="15"/>
  <c r="S83" i="15"/>
  <c r="T4" i="15"/>
  <c r="S63" i="15"/>
  <c r="N22" i="16"/>
  <c r="N11" i="15"/>
  <c r="O24" i="18"/>
  <c r="J12" i="16"/>
  <c r="O45" i="15"/>
  <c r="T14" i="16"/>
  <c r="T18" i="16"/>
  <c r="S16" i="15"/>
  <c r="T72" i="15"/>
  <c r="N15" i="15"/>
  <c r="T61" i="15"/>
  <c r="O21" i="15"/>
  <c r="T69" i="15"/>
  <c r="N21" i="16"/>
  <c r="S13" i="15"/>
  <c r="N22" i="18"/>
  <c r="S84" i="15"/>
  <c r="T24" i="16"/>
  <c r="O14" i="18"/>
  <c r="N69" i="15"/>
  <c r="T25" i="16"/>
  <c r="T73" i="15"/>
  <c r="S73" i="15"/>
  <c r="N73" i="15"/>
  <c r="S4" i="16"/>
  <c r="T23" i="18"/>
  <c r="O5" i="16"/>
  <c r="S6" i="17"/>
  <c r="N64" i="15"/>
  <c r="S46" i="15"/>
  <c r="S12" i="15"/>
  <c r="N58" i="15"/>
  <c r="O68" i="15"/>
  <c r="T30" i="18"/>
  <c r="N78" i="15"/>
  <c r="N46" i="15"/>
  <c r="O14" i="16"/>
  <c r="T74" i="15"/>
  <c r="N44" i="15"/>
  <c r="N4" i="16"/>
  <c r="O66" i="15"/>
  <c r="O20" i="18"/>
  <c r="O17" i="15"/>
  <c r="O71" i="15"/>
  <c r="O12" i="15"/>
  <c r="O78" i="15"/>
  <c r="S20" i="15"/>
  <c r="T82" i="15"/>
  <c r="S45" i="15"/>
  <c r="N21" i="15"/>
  <c r="T12" i="15"/>
  <c r="O44" i="15"/>
  <c r="T10" i="15"/>
  <c r="O23" i="18"/>
  <c r="S15" i="16"/>
  <c r="T44" i="15"/>
  <c r="T46" i="15"/>
  <c r="O22" i="16"/>
  <c r="T16" i="18"/>
  <c r="T59" i="15"/>
  <c r="O27" i="18"/>
  <c r="N10" i="15"/>
  <c r="T56" i="15"/>
  <c r="T21" i="16"/>
  <c r="T5" i="17"/>
  <c r="O13" i="15"/>
  <c r="N63" i="15"/>
  <c r="T13" i="15"/>
  <c r="N72" i="15"/>
  <c r="S76" i="15"/>
  <c r="O15" i="15"/>
  <c r="O18" i="15"/>
  <c r="N17" i="18"/>
  <c r="T24" i="18"/>
  <c r="O5" i="17"/>
  <c r="S22" i="16"/>
  <c r="N5" i="17"/>
  <c r="O17" i="18"/>
  <c r="N20" i="15"/>
  <c r="S22" i="18"/>
  <c r="O56" i="15"/>
  <c r="O6" i="16"/>
  <c r="N13" i="16"/>
  <c r="N18" i="15"/>
  <c r="S21" i="16"/>
  <c r="O16" i="18"/>
  <c r="S20" i="18"/>
  <c r="O82" i="15"/>
  <c r="O74" i="15"/>
  <c r="O13" i="16"/>
  <c r="S58" i="15"/>
  <c r="T22" i="16"/>
  <c r="O19" i="18"/>
  <c r="S19" i="16"/>
  <c r="N67" i="15"/>
  <c r="T67" i="15"/>
  <c r="N24" i="16"/>
  <c r="O58" i="15"/>
  <c r="T4" i="16"/>
  <c r="S6" i="16"/>
  <c r="O17" i="16"/>
  <c r="N3" i="16"/>
  <c r="S74" i="15"/>
  <c r="N5" i="16"/>
  <c r="S47" i="15"/>
  <c r="S17" i="18"/>
  <c r="T17" i="18"/>
  <c r="S30" i="18"/>
  <c r="S18" i="16"/>
  <c r="N14" i="15"/>
  <c r="N27" i="18"/>
  <c r="O85" i="15"/>
  <c r="S27" i="18"/>
  <c r="O47" i="15"/>
  <c r="S61" i="15"/>
  <c r="O59" i="15"/>
  <c r="S14" i="18"/>
  <c r="N25" i="16"/>
  <c r="N15" i="16"/>
  <c r="S67" i="15"/>
  <c r="N45" i="15"/>
  <c r="S21" i="15"/>
  <c r="T71" i="15"/>
  <c r="N19" i="16"/>
  <c r="T21" i="18"/>
  <c r="T19" i="15"/>
  <c r="N16" i="18"/>
  <c r="T17" i="16"/>
  <c r="T5" i="16"/>
  <c r="N13" i="18"/>
  <c r="S4" i="15"/>
  <c r="T83" i="15"/>
  <c r="N14" i="18"/>
  <c r="S68" i="15"/>
  <c r="S59" i="15"/>
  <c r="T15" i="16"/>
  <c r="N74" i="15"/>
  <c r="O11" i="15"/>
  <c r="N19" i="18"/>
  <c r="J7" i="17"/>
  <c r="N24" i="18"/>
  <c r="T13" i="18"/>
  <c r="O8" i="17"/>
  <c r="S78" i="15"/>
  <c r="T62" i="15"/>
  <c r="O15" i="16"/>
  <c r="O21" i="16"/>
  <c r="S13" i="16"/>
  <c r="S13" i="18"/>
  <c r="N18" i="16"/>
  <c r="T58" i="15"/>
  <c r="T19" i="18"/>
  <c r="N17" i="16"/>
  <c r="O3" i="17"/>
  <c r="N61" i="15"/>
  <c r="T3" i="17"/>
  <c r="N85" i="15"/>
  <c r="O14" i="15"/>
  <c r="T66" i="15"/>
  <c r="T8" i="17"/>
  <c r="N76" i="15"/>
  <c r="T16" i="15"/>
  <c r="S20" i="16"/>
  <c r="S5" i="16"/>
  <c r="N59" i="15"/>
  <c r="N12" i="15"/>
  <c r="T20" i="15"/>
  <c r="S44" i="15"/>
  <c r="O4" i="15"/>
  <c r="T85" i="15"/>
  <c r="O22" i="18"/>
  <c r="S62" i="15"/>
  <c r="S23" i="18"/>
  <c r="N6" i="17"/>
  <c r="S16" i="16"/>
  <c r="S5" i="17"/>
  <c r="J18" i="18"/>
  <c r="O72" i="15"/>
  <c r="T14" i="18"/>
  <c r="S66" i="15"/>
  <c r="T15" i="15"/>
  <c r="T22" i="18"/>
  <c r="O13" i="18"/>
  <c r="T13" i="16"/>
  <c r="O62" i="15"/>
  <c r="O6" i="17"/>
  <c r="T86" i="15"/>
  <c r="O3" i="16"/>
  <c r="T6" i="16"/>
  <c r="S86" i="15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T8" i="18"/>
  <c r="N5" i="15"/>
  <c r="O5" i="15"/>
  <c r="S12" i="16"/>
  <c r="T9" i="18"/>
  <c r="S8" i="16"/>
  <c r="N8" i="16"/>
  <c r="T12" i="16"/>
  <c r="O11" i="18"/>
  <c r="T8" i="16"/>
  <c r="T8" i="15"/>
  <c r="O11" i="16"/>
  <c r="O7" i="15"/>
  <c r="S7" i="18"/>
  <c r="T10" i="18"/>
  <c r="T7" i="16"/>
  <c r="S11" i="18"/>
  <c r="O8" i="18"/>
  <c r="O7" i="16"/>
  <c r="T18" i="18"/>
  <c r="O10" i="18"/>
  <c r="S7" i="17"/>
  <c r="N6" i="15"/>
  <c r="N10" i="16"/>
  <c r="N12" i="16"/>
  <c r="O8" i="16"/>
  <c r="S9" i="18"/>
  <c r="N9" i="15"/>
  <c r="O4" i="17"/>
  <c r="T9" i="16"/>
  <c r="N7" i="15"/>
  <c r="T11" i="18"/>
  <c r="S18" i="18"/>
  <c r="N7" i="17"/>
  <c r="N8" i="15"/>
  <c r="S8" i="18"/>
  <c r="T5" i="15"/>
  <c r="O9" i="15"/>
  <c r="S15" i="18"/>
  <c r="O3" i="15"/>
  <c r="O7" i="18"/>
  <c r="T7" i="18"/>
  <c r="N10" i="18"/>
  <c r="T7" i="15"/>
  <c r="O10" i="16"/>
  <c r="W3" i="16" a="1"/>
  <c r="O18" i="18"/>
  <c r="S10" i="16"/>
  <c r="S7" i="16"/>
  <c r="S3" i="15"/>
  <c r="T10" i="16"/>
  <c r="T11" i="16"/>
  <c r="T12" i="18"/>
  <c r="O12" i="16"/>
  <c r="N12" i="18"/>
  <c r="O7" i="17"/>
  <c r="N18" i="18"/>
  <c r="N4" i="17"/>
  <c r="O9" i="16"/>
  <c r="O15" i="18"/>
  <c r="N7" i="18"/>
  <c r="S4" i="17"/>
  <c r="T7" i="17"/>
  <c r="N9" i="16"/>
  <c r="N11" i="16"/>
  <c r="S9" i="16"/>
  <c r="S7" i="15"/>
  <c r="T3" i="15"/>
  <c r="O9" i="18"/>
  <c r="S11" i="16"/>
  <c r="O8" i="15"/>
  <c r="S5" i="15"/>
  <c r="S8" i="15"/>
  <c r="N15" i="18"/>
  <c r="O12" i="18"/>
  <c r="S10" i="18"/>
  <c r="T15" i="18"/>
  <c r="N9" i="18"/>
  <c r="T9" i="15"/>
  <c r="T6" i="15"/>
  <c r="O6" i="15"/>
  <c r="N8" i="18"/>
  <c r="N3" i="15"/>
  <c r="N7" i="16"/>
  <c r="N11" i="18"/>
  <c r="S6" i="15"/>
  <c r="S12" i="18"/>
  <c r="T4" i="17"/>
  <c r="S9" i="15"/>
  <c r="W322" i="16" l="1"/>
  <c r="W60" i="16"/>
  <c r="W16" i="16"/>
  <c r="W249" i="16"/>
  <c r="W278" i="16"/>
  <c r="W241" i="16"/>
  <c r="W266" i="16"/>
  <c r="W387" i="16"/>
  <c r="W329" i="16"/>
  <c r="W103" i="16"/>
  <c r="W135" i="16"/>
  <c r="W291" i="16"/>
  <c r="W55" i="16"/>
  <c r="W270" i="16"/>
  <c r="W117" i="16"/>
  <c r="W98" i="16"/>
  <c r="W4" i="16"/>
  <c r="W197" i="16"/>
  <c r="W111" i="16"/>
  <c r="W327" i="16"/>
  <c r="W282" i="16"/>
  <c r="W180" i="16"/>
  <c r="W95" i="16"/>
  <c r="W175" i="16"/>
  <c r="W316" i="16"/>
  <c r="W67" i="16"/>
  <c r="W93" i="16"/>
  <c r="W166" i="16"/>
  <c r="W176" i="16"/>
  <c r="W333" i="16"/>
  <c r="W235" i="16"/>
  <c r="W373" i="16"/>
  <c r="W41" i="16"/>
  <c r="W240" i="16"/>
  <c r="W157" i="16"/>
  <c r="W37" i="16"/>
  <c r="W220" i="16"/>
  <c r="W96" i="16"/>
  <c r="W363" i="16"/>
  <c r="W215" i="16"/>
  <c r="W171" i="16"/>
  <c r="W231" i="16"/>
  <c r="W3" i="16"/>
  <c r="W230" i="16"/>
  <c r="W162" i="16"/>
  <c r="W288" i="16"/>
  <c r="W21" i="16"/>
  <c r="W273" i="16"/>
  <c r="W165" i="16"/>
  <c r="W386" i="16"/>
  <c r="W124" i="16"/>
  <c r="W119" i="16"/>
  <c r="W376" i="16"/>
  <c r="W33" i="16"/>
  <c r="W372" i="16"/>
  <c r="W330" i="16"/>
  <c r="W68" i="16"/>
  <c r="W30" i="16"/>
  <c r="W269" i="16"/>
  <c r="W90" i="16"/>
  <c r="W371" i="16"/>
  <c r="W183" i="16"/>
  <c r="W88" i="16"/>
  <c r="W301" i="16"/>
  <c r="W178" i="16"/>
  <c r="W92" i="16"/>
  <c r="W342" i="16"/>
  <c r="W308" i="16"/>
  <c r="W121" i="16"/>
  <c r="W362" i="16"/>
  <c r="W276" i="16"/>
  <c r="W223" i="16"/>
  <c r="W337" i="16"/>
  <c r="W125" i="16"/>
  <c r="W147" i="16"/>
  <c r="W246" i="16"/>
  <c r="W348" i="16"/>
  <c r="W340" i="16"/>
  <c r="W42" i="16"/>
  <c r="W339" i="16"/>
  <c r="W105" i="16"/>
  <c r="W384" i="16"/>
  <c r="W201" i="16"/>
  <c r="W144" i="16"/>
  <c r="W263" i="16"/>
  <c r="W168" i="16"/>
  <c r="W265" i="16"/>
  <c r="W228" i="16"/>
  <c r="W199" i="16"/>
  <c r="W44" i="16"/>
  <c r="W238" i="16"/>
  <c r="W195" i="16"/>
  <c r="W254" i="16"/>
  <c r="W11" i="16"/>
  <c r="W253" i="16"/>
  <c r="W226" i="16"/>
  <c r="W360" i="16"/>
  <c r="W51" i="16"/>
  <c r="W188" i="16"/>
  <c r="W222" i="16"/>
  <c r="W127" i="16"/>
  <c r="W216" i="16"/>
  <c r="W185" i="16"/>
  <c r="W251" i="16"/>
  <c r="W132" i="16"/>
  <c r="W133" i="16"/>
  <c r="W390" i="16"/>
  <c r="W170" i="16"/>
  <c r="W84" i="16"/>
  <c r="W310" i="16"/>
  <c r="W293" i="16"/>
  <c r="W101" i="16"/>
  <c r="W274" i="16"/>
  <c r="W172" i="16"/>
  <c r="W81" i="16"/>
  <c r="W152" i="16"/>
  <c r="W302" i="16"/>
  <c r="W43" i="16"/>
  <c r="W79" i="16"/>
  <c r="W149" i="16"/>
  <c r="W153" i="16"/>
  <c r="W317" i="16"/>
  <c r="W227" i="16"/>
  <c r="W361" i="16"/>
  <c r="W167" i="16"/>
  <c r="W22" i="16"/>
  <c r="W122" i="16"/>
  <c r="W36" i="16"/>
  <c r="W261" i="16"/>
  <c r="W8" i="16"/>
  <c r="W205" i="16"/>
  <c r="W7" i="16"/>
  <c r="W224" i="16"/>
  <c r="W158" i="16"/>
  <c r="W280" i="16"/>
  <c r="W271" i="16"/>
  <c r="W14" i="16"/>
  <c r="W236" i="16"/>
  <c r="W239" i="16"/>
  <c r="W52" i="16"/>
  <c r="W255" i="16"/>
  <c r="W267" i="16"/>
  <c r="W277" i="16"/>
  <c r="W19" i="16"/>
  <c r="W365" i="16"/>
  <c r="W115" i="16"/>
  <c r="W252" i="16"/>
  <c r="W320" i="16"/>
  <c r="W289" i="16"/>
  <c r="W356" i="16"/>
  <c r="W345" i="16"/>
  <c r="W59" i="16"/>
  <c r="W196" i="16"/>
  <c r="W233" i="16"/>
  <c r="W179" i="16"/>
  <c r="W31" i="16"/>
  <c r="W57" i="16"/>
  <c r="W123" i="16"/>
  <c r="W332" i="16"/>
  <c r="W350" i="16"/>
  <c r="W54" i="16"/>
  <c r="W89" i="16"/>
  <c r="W62" i="16"/>
  <c r="W65" i="16"/>
  <c r="W321" i="16"/>
  <c r="W26" i="16"/>
  <c r="W207" i="16"/>
  <c r="W128" i="16"/>
  <c r="W114" i="16"/>
  <c r="W284" i="16"/>
  <c r="W366" i="16"/>
  <c r="W218" i="16"/>
  <c r="W104" i="16"/>
  <c r="W377" i="16"/>
  <c r="W156" i="16"/>
  <c r="W306" i="16"/>
  <c r="W264" i="16"/>
  <c r="W190" i="16"/>
  <c r="W272" i="16"/>
  <c r="W154" i="16"/>
  <c r="W38" i="16"/>
  <c r="W294" i="16"/>
  <c r="W6" i="16"/>
  <c r="W243" i="16"/>
  <c r="W134" i="16"/>
  <c r="W160" i="16"/>
  <c r="W187" i="16"/>
  <c r="W45" i="16"/>
  <c r="W250" i="16"/>
  <c r="W182" i="16"/>
  <c r="W311" i="16"/>
  <c r="W18" i="16"/>
  <c r="W193" i="16"/>
  <c r="W325" i="16"/>
  <c r="W106" i="16"/>
  <c r="W351" i="16"/>
  <c r="W324" i="16"/>
  <c r="W210" i="16"/>
  <c r="W94" i="16"/>
  <c r="W192" i="16"/>
  <c r="W298" i="16"/>
  <c r="W257" i="16"/>
  <c r="W13" i="16"/>
  <c r="W23" i="16"/>
  <c r="W99" i="16"/>
  <c r="W245" i="16"/>
  <c r="W174" i="16"/>
  <c r="W159" i="16"/>
  <c r="W300" i="16"/>
  <c r="W388" i="16"/>
  <c r="W279" i="16"/>
  <c r="W374" i="16"/>
  <c r="W145" i="16"/>
  <c r="W309" i="16"/>
  <c r="W113" i="16"/>
  <c r="W341" i="16"/>
  <c r="W136" i="16"/>
  <c r="W186" i="16"/>
  <c r="W80" i="16"/>
  <c r="W326" i="16"/>
  <c r="W290" i="16"/>
  <c r="W353" i="16"/>
  <c r="W378" i="16"/>
  <c r="W234" i="16"/>
  <c r="W381" i="16"/>
  <c r="W24" i="16"/>
  <c r="W355" i="16"/>
  <c r="W82" i="16"/>
  <c r="W369" i="16"/>
  <c r="W206" i="16"/>
  <c r="W389" i="16"/>
  <c r="W97" i="16"/>
  <c r="W380" i="16"/>
  <c r="W379" i="16"/>
  <c r="W86" i="16"/>
  <c r="W78" i="16"/>
  <c r="W323" i="16"/>
  <c r="W248" i="16"/>
  <c r="W27" i="16"/>
  <c r="W70" i="16"/>
  <c r="W295" i="16"/>
  <c r="W69" i="16"/>
  <c r="W312" i="16"/>
  <c r="W139" i="16"/>
  <c r="W208" i="16"/>
  <c r="W53" i="16"/>
  <c r="W370" i="16"/>
  <c r="W364" i="16"/>
  <c r="W200" i="16"/>
  <c r="W75" i="16"/>
  <c r="W83" i="16"/>
  <c r="W382" i="16"/>
  <c r="W391" i="16"/>
  <c r="W56" i="16"/>
  <c r="W314" i="16"/>
  <c r="W344" i="16"/>
  <c r="W213" i="16"/>
  <c r="W286" i="16"/>
  <c r="W76" i="16"/>
  <c r="W61" i="16"/>
  <c r="W367" i="16"/>
  <c r="W66" i="16"/>
  <c r="W12" i="16"/>
  <c r="W10" i="16"/>
  <c r="W260" i="16"/>
  <c r="W107" i="16"/>
  <c r="W25" i="16"/>
  <c r="W209" i="16"/>
  <c r="W352" i="16"/>
  <c r="W331" i="16"/>
  <c r="W357" i="16"/>
  <c r="W155" i="16"/>
  <c r="W50" i="16"/>
  <c r="W163" i="16"/>
  <c r="W17" i="16"/>
  <c r="W39" i="16"/>
  <c r="W118" i="16"/>
  <c r="W191" i="16"/>
  <c r="W74" i="16"/>
  <c r="W305" i="16"/>
  <c r="W63" i="16"/>
  <c r="W211" i="16"/>
  <c r="W334" i="16"/>
  <c r="W262" i="16"/>
  <c r="W148" i="16"/>
  <c r="W47" i="16"/>
  <c r="W146" i="16"/>
  <c r="W217" i="16"/>
  <c r="W221" i="16"/>
  <c r="W336" i="16"/>
  <c r="W138" i="16"/>
  <c r="W48" i="16"/>
  <c r="W85" i="16"/>
  <c r="W110" i="16"/>
  <c r="W141" i="16"/>
  <c r="W328" i="16"/>
  <c r="W143" i="16"/>
  <c r="W71" i="16"/>
  <c r="W256" i="16"/>
  <c r="W181" i="16"/>
  <c r="W87" i="16"/>
  <c r="W34" i="16"/>
  <c r="W292" i="16"/>
  <c r="W58" i="16"/>
  <c r="W285" i="16"/>
  <c r="W184" i="16"/>
  <c r="W32" i="16"/>
  <c r="W49" i="16"/>
  <c r="W5" i="16"/>
  <c r="W130" i="16"/>
  <c r="W29" i="16"/>
  <c r="W281" i="16"/>
  <c r="W137" i="16"/>
  <c r="W343" i="16"/>
  <c r="W161" i="16"/>
  <c r="W73" i="16"/>
  <c r="W385" i="16"/>
  <c r="W275" i="16"/>
  <c r="W304" i="16"/>
  <c r="W102" i="16"/>
  <c r="W349" i="16"/>
  <c r="W91" i="16"/>
  <c r="W120" i="16"/>
  <c r="W358" i="16"/>
  <c r="W140" i="16"/>
  <c r="W319" i="16"/>
  <c r="W232" i="16"/>
  <c r="W244" i="16"/>
  <c r="W287" i="16"/>
  <c r="W303" i="16"/>
  <c r="W335" i="16"/>
  <c r="W151" i="16"/>
  <c r="W9" i="16"/>
  <c r="W72" i="16"/>
  <c r="W375" i="16"/>
  <c r="W40" i="16"/>
  <c r="W315" i="16"/>
  <c r="W237" i="16"/>
  <c r="W313" i="16"/>
  <c r="W259" i="16"/>
  <c r="W346" i="16"/>
  <c r="W354" i="16"/>
  <c r="W247" i="16"/>
  <c r="W296" i="16"/>
  <c r="W35" i="16"/>
  <c r="W15" i="16"/>
  <c r="W150" i="16"/>
  <c r="W198" i="16"/>
  <c r="W131" i="16"/>
  <c r="W219" i="16"/>
  <c r="W177" i="16"/>
  <c r="W109" i="16"/>
  <c r="W283" i="16"/>
  <c r="W46" i="16"/>
  <c r="W359" i="16"/>
  <c r="W173" i="16"/>
  <c r="W368" i="16"/>
  <c r="W203" i="16"/>
  <c r="W126" i="16"/>
  <c r="W307" i="16"/>
  <c r="W28" i="16"/>
  <c r="W116" i="16"/>
  <c r="W242" i="16"/>
  <c r="W169" i="16"/>
  <c r="W229" i="16"/>
  <c r="W383" i="16"/>
  <c r="W194" i="16"/>
  <c r="W129" i="16"/>
  <c r="W164" i="16"/>
  <c r="W299" i="16"/>
  <c r="W318" i="16"/>
  <c r="W20" i="16"/>
  <c r="W108" i="16"/>
  <c r="W212" i="16"/>
  <c r="W225" i="16"/>
  <c r="W338" i="16"/>
  <c r="W297" i="16"/>
  <c r="W258" i="16"/>
  <c r="W112" i="16"/>
  <c r="W202" i="16"/>
  <c r="W214" i="16"/>
  <c r="W64" i="16"/>
  <c r="W268" i="16"/>
  <c r="W100" i="16"/>
  <c r="W204" i="16"/>
  <c r="W142" i="16"/>
  <c r="W347" i="16"/>
  <c r="W189" i="16"/>
  <c r="W77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44" i="18"/>
  <c r="M18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Y155" i="16"/>
  <c r="Y115" i="16"/>
  <c r="AB287" i="16"/>
  <c r="T79" i="15"/>
  <c r="X221" i="16"/>
  <c r="Y251" i="16"/>
  <c r="X385" i="16"/>
  <c r="AB80" i="16"/>
  <c r="AA300" i="16"/>
  <c r="Z200" i="16"/>
  <c r="AB223" i="16"/>
  <c r="N55" i="18"/>
  <c r="AB98" i="16"/>
  <c r="AA231" i="16"/>
  <c r="AA278" i="16"/>
  <c r="Z237" i="16"/>
  <c r="Y252" i="16"/>
  <c r="Y105" i="16"/>
  <c r="Y154" i="16"/>
  <c r="AB306" i="16"/>
  <c r="X167" i="16"/>
  <c r="Z343" i="16"/>
  <c r="Y112" i="16"/>
  <c r="Z84" i="16"/>
  <c r="Y201" i="16"/>
  <c r="Y123" i="16"/>
  <c r="X383" i="16"/>
  <c r="S60" i="15"/>
  <c r="AA383" i="16"/>
  <c r="Z180" i="16"/>
  <c r="Z358" i="16"/>
  <c r="AB264" i="16"/>
  <c r="X328" i="16"/>
  <c r="AB277" i="16"/>
  <c r="Y324" i="16"/>
  <c r="AB146" i="16"/>
  <c r="AA338" i="16"/>
  <c r="Z184" i="16"/>
  <c r="AA87" i="16"/>
  <c r="Y250" i="16"/>
  <c r="Z367" i="16"/>
  <c r="AB120" i="16"/>
  <c r="X280" i="16"/>
  <c r="O15" i="17"/>
  <c r="Z309" i="16"/>
  <c r="X232" i="16"/>
  <c r="Y230" i="16"/>
  <c r="Z226" i="16"/>
  <c r="AA345" i="16"/>
  <c r="Y222" i="16"/>
  <c r="AA281" i="16"/>
  <c r="N13" i="17"/>
  <c r="AB176" i="16"/>
  <c r="AB288" i="16"/>
  <c r="Y164" i="16"/>
  <c r="AA282" i="16"/>
  <c r="AA306" i="16"/>
  <c r="AA364" i="16"/>
  <c r="X343" i="16"/>
  <c r="Y288" i="16"/>
  <c r="Z336" i="16"/>
  <c r="T54" i="15"/>
  <c r="Y275" i="16"/>
  <c r="Z198" i="16"/>
  <c r="AB198" i="16"/>
  <c r="S48" i="18"/>
  <c r="AB387" i="16"/>
  <c r="Z218" i="16"/>
  <c r="Y258" i="16"/>
  <c r="Y353" i="16"/>
  <c r="AA221" i="16"/>
  <c r="AA216" i="16"/>
  <c r="Y156" i="16"/>
  <c r="AA115" i="16"/>
  <c r="AA219" i="16"/>
  <c r="Y376" i="16"/>
  <c r="AA372" i="16"/>
  <c r="Y192" i="16"/>
  <c r="AB141" i="16"/>
  <c r="X230" i="16"/>
  <c r="AA340" i="16"/>
  <c r="T51" i="15"/>
  <c r="X391" i="16"/>
  <c r="AA253" i="16"/>
  <c r="Z376" i="16"/>
  <c r="Y307" i="16"/>
  <c r="AA88" i="16"/>
  <c r="Z246" i="16"/>
  <c r="Y136" i="16"/>
  <c r="AB134" i="16"/>
  <c r="AA181" i="16"/>
  <c r="X121" i="16"/>
  <c r="AA105" i="16"/>
  <c r="X131" i="16"/>
  <c r="Z83" i="16"/>
  <c r="AB222" i="16"/>
  <c r="AB166" i="16"/>
  <c r="Z384" i="16"/>
  <c r="AA299" i="16"/>
  <c r="X89" i="16"/>
  <c r="AB87" i="16"/>
  <c r="Z269" i="16"/>
  <c r="Z347" i="16"/>
  <c r="O74" i="18"/>
  <c r="T44" i="18"/>
  <c r="N14" i="17"/>
  <c r="X249" i="16"/>
  <c r="Z170" i="16"/>
  <c r="Y87" i="16"/>
  <c r="Z179" i="16"/>
  <c r="T12" i="17"/>
  <c r="AB286" i="16"/>
  <c r="X296" i="16"/>
  <c r="X132" i="16"/>
  <c r="X77" i="16"/>
  <c r="Z149" i="16"/>
  <c r="AB309" i="16"/>
  <c r="X123" i="16"/>
  <c r="AA90" i="16"/>
  <c r="X103" i="16"/>
  <c r="AB247" i="16"/>
  <c r="H43" i="14"/>
  <c r="Z225" i="16"/>
  <c r="X106" i="16"/>
  <c r="Y355" i="16"/>
  <c r="Y178" i="16"/>
  <c r="Y279" i="16"/>
  <c r="Y347" i="16"/>
  <c r="AB210" i="16"/>
  <c r="AA220" i="16"/>
  <c r="AA346" i="16"/>
  <c r="X208" i="16"/>
  <c r="Z340" i="16"/>
  <c r="T70" i="15"/>
  <c r="Y95" i="16"/>
  <c r="Z89" i="16"/>
  <c r="AA125" i="16"/>
  <c r="X270" i="16"/>
  <c r="Z334" i="16"/>
  <c r="N36" i="18"/>
  <c r="Y113" i="16"/>
  <c r="AA197" i="16"/>
  <c r="Y345" i="16"/>
  <c r="AA137" i="16"/>
  <c r="Z385" i="16"/>
  <c r="X284" i="16"/>
  <c r="T53" i="18"/>
  <c r="T32" i="18"/>
  <c r="X177" i="16"/>
  <c r="Y149" i="16"/>
  <c r="Y77" i="16"/>
  <c r="Z182" i="16"/>
  <c r="X327" i="16"/>
  <c r="H44" i="14"/>
  <c r="Y255" i="16"/>
  <c r="X303" i="16"/>
  <c r="AB79" i="16"/>
  <c r="AA176" i="16"/>
  <c r="X127" i="16"/>
  <c r="O62" i="18"/>
  <c r="Y232" i="16"/>
  <c r="AB179" i="16"/>
  <c r="Z348" i="16"/>
  <c r="Z151" i="16"/>
  <c r="AB232" i="16"/>
  <c r="H60" i="14"/>
  <c r="N35" i="18"/>
  <c r="X228" i="16"/>
  <c r="AB224" i="16"/>
  <c r="Y257" i="16"/>
  <c r="X170" i="16"/>
  <c r="Y210" i="16"/>
  <c r="Z183" i="16"/>
  <c r="AB242" i="16"/>
  <c r="Y259" i="16"/>
  <c r="Y379" i="16"/>
  <c r="AA295" i="16"/>
  <c r="Z382" i="16"/>
  <c r="Z87" i="16"/>
  <c r="Y312" i="16"/>
  <c r="AB343" i="16"/>
  <c r="AA351" i="16"/>
  <c r="H45" i="14"/>
  <c r="Y170" i="16"/>
  <c r="AA313" i="16"/>
  <c r="AA263" i="16"/>
  <c r="S52" i="15"/>
  <c r="AB184" i="16"/>
  <c r="X147" i="16"/>
  <c r="AA70" i="16"/>
  <c r="O49" i="18"/>
  <c r="Y340" i="16"/>
  <c r="AA132" i="16"/>
  <c r="Y79" i="16"/>
  <c r="AA184" i="16"/>
  <c r="Z349" i="16"/>
  <c r="X365" i="16"/>
  <c r="Y331" i="16"/>
  <c r="S57" i="18"/>
  <c r="AA237" i="16"/>
  <c r="AA204" i="16"/>
  <c r="X361" i="16"/>
  <c r="AB116" i="16"/>
  <c r="Z318" i="16"/>
  <c r="X239" i="16"/>
  <c r="Z266" i="16"/>
  <c r="N80" i="15"/>
  <c r="X206" i="16"/>
  <c r="AA198" i="16"/>
  <c r="Y247" i="16"/>
  <c r="AB156" i="16"/>
  <c r="AA217" i="16"/>
  <c r="AA106" i="16"/>
  <c r="X165" i="16"/>
  <c r="T76" i="18"/>
  <c r="X222" i="16"/>
  <c r="AB182" i="16"/>
  <c r="Z202" i="16"/>
  <c r="N39" i="18"/>
  <c r="AB262" i="16"/>
  <c r="X182" i="16"/>
  <c r="X338" i="16"/>
  <c r="Z74" i="16"/>
  <c r="Y293" i="16"/>
  <c r="X100" i="16"/>
  <c r="Y273" i="16"/>
  <c r="X375" i="16"/>
  <c r="Y102" i="16"/>
  <c r="Z120" i="16"/>
  <c r="Y377" i="16"/>
  <c r="AA334" i="16"/>
  <c r="Z389" i="16"/>
  <c r="Z357" i="16"/>
  <c r="S51" i="18"/>
  <c r="AB75" i="16"/>
  <c r="X219" i="16"/>
  <c r="Y346" i="16"/>
  <c r="O14" i="17"/>
  <c r="Z76" i="16"/>
  <c r="X368" i="16"/>
  <c r="AA169" i="16"/>
  <c r="AB204" i="16"/>
  <c r="Y78" i="16"/>
  <c r="Y159" i="16"/>
  <c r="X97" i="16"/>
  <c r="AB303" i="16"/>
  <c r="X140" i="16"/>
  <c r="AA267" i="16"/>
  <c r="AA163" i="16"/>
  <c r="T51" i="18"/>
  <c r="X79" i="16"/>
  <c r="AB243" i="16"/>
  <c r="AA200" i="16"/>
  <c r="Z110" i="16"/>
  <c r="Z299" i="16"/>
  <c r="AB164" i="16"/>
  <c r="Z73" i="16"/>
  <c r="AA352" i="16"/>
  <c r="Y301" i="16"/>
  <c r="O38" i="18"/>
  <c r="AA240" i="16"/>
  <c r="S74" i="18"/>
  <c r="AA336" i="16"/>
  <c r="X352" i="16"/>
  <c r="Z165" i="16"/>
  <c r="AB191" i="16"/>
  <c r="AB298" i="16"/>
  <c r="Z277" i="16"/>
  <c r="Y302" i="16"/>
  <c r="O49" i="15"/>
  <c r="Z231" i="16"/>
  <c r="Y207" i="16"/>
  <c r="Z203" i="16"/>
  <c r="AB180" i="16"/>
  <c r="Z232" i="16"/>
  <c r="Z93" i="16"/>
  <c r="AA103" i="16"/>
  <c r="Z256" i="16"/>
  <c r="AB81" i="16"/>
  <c r="AA375" i="16"/>
  <c r="Y267" i="16"/>
  <c r="Z374" i="16"/>
  <c r="Z86" i="16"/>
  <c r="X251" i="16"/>
  <c r="T55" i="18"/>
  <c r="Y84" i="16"/>
  <c r="AA359" i="16"/>
  <c r="Y320" i="16"/>
  <c r="Z130" i="16"/>
  <c r="Z104" i="16"/>
  <c r="N45" i="18"/>
  <c r="Z350" i="16"/>
  <c r="O70" i="15"/>
  <c r="AB145" i="16"/>
  <c r="Y209" i="16"/>
  <c r="AA91" i="16"/>
  <c r="Z217" i="16"/>
  <c r="Z287" i="16"/>
  <c r="AA199" i="16"/>
  <c r="Y374" i="16"/>
  <c r="Y241" i="16"/>
  <c r="Y111" i="16"/>
  <c r="AA380" i="16"/>
  <c r="Y141" i="16"/>
  <c r="Y349" i="16"/>
  <c r="T57" i="15"/>
  <c r="Y130" i="16"/>
  <c r="N16" i="17"/>
  <c r="S9" i="17"/>
  <c r="Y290" i="16"/>
  <c r="M32" i="14"/>
  <c r="X196" i="16"/>
  <c r="AA154" i="16"/>
  <c r="Y335" i="16"/>
  <c r="Y199" i="16"/>
  <c r="Z323" i="16"/>
  <c r="AA243" i="16"/>
  <c r="X116" i="16"/>
  <c r="X149" i="16"/>
  <c r="T37" i="18"/>
  <c r="T9" i="17"/>
  <c r="X142" i="16"/>
  <c r="Y189" i="16"/>
  <c r="X261" i="16"/>
  <c r="AB192" i="16"/>
  <c r="Y121" i="16"/>
  <c r="Y158" i="16"/>
  <c r="Z324" i="16"/>
  <c r="O48" i="15"/>
  <c r="AA360" i="16"/>
  <c r="AB185" i="16"/>
  <c r="Z142" i="16"/>
  <c r="N53" i="15"/>
  <c r="Z370" i="16"/>
  <c r="AB119" i="16"/>
  <c r="Z329" i="16"/>
  <c r="Y375" i="16"/>
  <c r="Z271" i="16"/>
  <c r="Y217" i="16"/>
  <c r="Z372" i="16"/>
  <c r="AA178" i="16"/>
  <c r="AB253" i="16"/>
  <c r="AB367" i="16"/>
  <c r="AB205" i="16"/>
  <c r="S55" i="15"/>
  <c r="Z199" i="16"/>
  <c r="Y186" i="16"/>
  <c r="Z254" i="16"/>
  <c r="H59" i="14"/>
  <c r="AA287" i="16"/>
  <c r="Y246" i="16"/>
  <c r="Z181" i="16"/>
  <c r="AA135" i="16"/>
  <c r="X192" i="16"/>
  <c r="Y74" i="16"/>
  <c r="Y179" i="16"/>
  <c r="Y362" i="16"/>
  <c r="AA158" i="16"/>
  <c r="Z112" i="16"/>
  <c r="Y104" i="16"/>
  <c r="Z253" i="16"/>
  <c r="AB89" i="16"/>
  <c r="X342" i="16"/>
  <c r="AB383" i="16"/>
  <c r="N46" i="18"/>
  <c r="AA389" i="16"/>
  <c r="Y202" i="16"/>
  <c r="AB137" i="16"/>
  <c r="AA224" i="16"/>
  <c r="Y300" i="16"/>
  <c r="AB169" i="16"/>
  <c r="AB103" i="16"/>
  <c r="AA366" i="16"/>
  <c r="AA84" i="16"/>
  <c r="AA327" i="16"/>
  <c r="X277" i="16"/>
  <c r="S17" i="17"/>
  <c r="Y135" i="16"/>
  <c r="AB67" i="16"/>
  <c r="X336" i="16"/>
  <c r="S35" i="18"/>
  <c r="AB261" i="16"/>
  <c r="S54" i="15"/>
  <c r="X187" i="16"/>
  <c r="Z361" i="16"/>
  <c r="Y270" i="16"/>
  <c r="AA274" i="16"/>
  <c r="Z114" i="16"/>
  <c r="X390" i="16"/>
  <c r="Z290" i="16"/>
  <c r="Y359" i="16"/>
  <c r="X82" i="16"/>
  <c r="N37" i="18"/>
  <c r="Z260" i="16"/>
  <c r="AB271" i="16"/>
  <c r="N53" i="18"/>
  <c r="Y187" i="16"/>
  <c r="Y214" i="16"/>
  <c r="Y116" i="16"/>
  <c r="Y131" i="16"/>
  <c r="AA233" i="16"/>
  <c r="R30" i="14"/>
  <c r="T39" i="18"/>
  <c r="AA133" i="16"/>
  <c r="AB320" i="16"/>
  <c r="Z223" i="16"/>
  <c r="X240" i="16"/>
  <c r="AA270" i="16"/>
  <c r="Z81" i="16"/>
  <c r="AB318" i="16"/>
  <c r="AA97" i="16"/>
  <c r="AA168" i="16"/>
  <c r="AB334" i="16"/>
  <c r="X388" i="16"/>
  <c r="T47" i="18"/>
  <c r="AB322" i="16"/>
  <c r="Z359" i="16"/>
  <c r="Z85" i="16"/>
  <c r="AB155" i="16"/>
  <c r="Z242" i="16"/>
  <c r="X290" i="16"/>
  <c r="Z330" i="16"/>
  <c r="O35" i="18"/>
  <c r="N42" i="18"/>
  <c r="X286" i="16"/>
  <c r="AB369" i="16"/>
  <c r="AB122" i="16"/>
  <c r="Y193" i="16"/>
  <c r="Y171" i="16"/>
  <c r="X155" i="16"/>
  <c r="Y366" i="16"/>
  <c r="X285" i="16"/>
  <c r="O55" i="18"/>
  <c r="X152" i="16"/>
  <c r="AA247" i="16"/>
  <c r="X354" i="16"/>
  <c r="Z215" i="16"/>
  <c r="Y328" i="16"/>
  <c r="AA325" i="16"/>
  <c r="AA74" i="16"/>
  <c r="AA344" i="16"/>
  <c r="AA128" i="16"/>
  <c r="AB276" i="16"/>
  <c r="AB132" i="16"/>
  <c r="AB238" i="16"/>
  <c r="AB293" i="16"/>
  <c r="Y383" i="16"/>
  <c r="AA119" i="16"/>
  <c r="AA79" i="16"/>
  <c r="AB201" i="16"/>
  <c r="Z311" i="16"/>
  <c r="X129" i="16"/>
  <c r="N77" i="15"/>
  <c r="S52" i="18"/>
  <c r="Z213" i="16"/>
  <c r="X325" i="16"/>
  <c r="H63" i="14"/>
  <c r="Y110" i="16"/>
  <c r="X226" i="16"/>
  <c r="Z177" i="16"/>
  <c r="Y147" i="16"/>
  <c r="S80" i="15"/>
  <c r="X157" i="16"/>
  <c r="Z172" i="16"/>
  <c r="Y336" i="16"/>
  <c r="AA357" i="16"/>
  <c r="S75" i="15"/>
  <c r="Y228" i="16"/>
  <c r="T49" i="15"/>
  <c r="Y226" i="16"/>
  <c r="Y358" i="16"/>
  <c r="T62" i="18"/>
  <c r="L29" i="14"/>
  <c r="AB207" i="16"/>
  <c r="AB362" i="16"/>
  <c r="AB66" i="16"/>
  <c r="X114" i="16"/>
  <c r="Z262" i="16"/>
  <c r="L30" i="14"/>
  <c r="AB273" i="16"/>
  <c r="Z241" i="16"/>
  <c r="Z302" i="16"/>
  <c r="S67" i="18"/>
  <c r="O13" i="17"/>
  <c r="X81" i="16"/>
  <c r="AB189" i="16"/>
  <c r="AB329" i="16"/>
  <c r="Y390" i="16"/>
  <c r="X360" i="16"/>
  <c r="Y352" i="16"/>
  <c r="AA177" i="16"/>
  <c r="H57" i="14"/>
  <c r="Y236" i="16"/>
  <c r="AB290" i="16"/>
  <c r="AA69" i="16"/>
  <c r="X191" i="16"/>
  <c r="Z292" i="16"/>
  <c r="X292" i="16"/>
  <c r="AA271" i="16"/>
  <c r="X347" i="16"/>
  <c r="Z206" i="16"/>
  <c r="Y106" i="16"/>
  <c r="Z345" i="16"/>
  <c r="Z127" i="16"/>
  <c r="Y181" i="16"/>
  <c r="Z196" i="16"/>
  <c r="X112" i="16"/>
  <c r="H49" i="14"/>
  <c r="Z175" i="16"/>
  <c r="X299" i="16"/>
  <c r="AA134" i="16"/>
  <c r="AA239" i="16"/>
  <c r="X345" i="16"/>
  <c r="AA298" i="16"/>
  <c r="X110" i="16"/>
  <c r="AB69" i="16"/>
  <c r="AB363" i="16"/>
  <c r="Z332" i="16"/>
  <c r="AB108" i="16"/>
  <c r="Y108" i="16"/>
  <c r="AA159" i="16"/>
  <c r="AA361" i="16"/>
  <c r="AB265" i="16"/>
  <c r="S39" i="18"/>
  <c r="AB284" i="16"/>
  <c r="AB237" i="16"/>
  <c r="AA339" i="16"/>
  <c r="AB269" i="16"/>
  <c r="AA66" i="16"/>
  <c r="Y369" i="16"/>
  <c r="Z313" i="16"/>
  <c r="AB231" i="16"/>
  <c r="Z391" i="16"/>
  <c r="AB336" i="16"/>
  <c r="AB102" i="16"/>
  <c r="AB374" i="16"/>
  <c r="X376" i="16"/>
  <c r="T54" i="18"/>
  <c r="X122" i="16"/>
  <c r="N49" i="15"/>
  <c r="Z388" i="16"/>
  <c r="X185" i="16"/>
  <c r="AB97" i="16"/>
  <c r="AA107" i="16"/>
  <c r="AB199" i="16"/>
  <c r="AA314" i="16"/>
  <c r="AB203" i="16"/>
  <c r="X199" i="16"/>
  <c r="X305" i="16"/>
  <c r="Z98" i="16"/>
  <c r="Y235" i="16"/>
  <c r="AA292" i="16"/>
  <c r="Z353" i="16"/>
  <c r="N51" i="18"/>
  <c r="N51" i="15"/>
  <c r="X363" i="16"/>
  <c r="X335" i="16"/>
  <c r="AA388" i="16"/>
  <c r="AA259" i="16"/>
  <c r="AA368" i="16"/>
  <c r="X340" i="16"/>
  <c r="S32" i="18"/>
  <c r="Z70" i="16"/>
  <c r="AB270" i="16"/>
  <c r="Q29" i="14"/>
  <c r="AA77" i="16"/>
  <c r="Z346" i="16"/>
  <c r="R27" i="14"/>
  <c r="AA277" i="16"/>
  <c r="AA72" i="16"/>
  <c r="AB295" i="16"/>
  <c r="Y80" i="16"/>
  <c r="AB365" i="16"/>
  <c r="AB115" i="16"/>
  <c r="Z138" i="16"/>
  <c r="X380" i="16"/>
  <c r="Z208" i="16"/>
  <c r="AB257" i="16"/>
  <c r="T50" i="18"/>
  <c r="X265" i="16"/>
  <c r="X279" i="16"/>
  <c r="X153" i="16"/>
  <c r="X310" i="16"/>
  <c r="Z141" i="16"/>
  <c r="O53" i="18"/>
  <c r="AB162" i="16"/>
  <c r="AA149" i="16"/>
  <c r="AA349" i="16"/>
  <c r="AA312" i="16"/>
  <c r="AA323" i="16"/>
  <c r="AB263" i="16"/>
  <c r="AB346" i="16"/>
  <c r="Y380" i="16"/>
  <c r="M36" i="14"/>
  <c r="AB254" i="16"/>
  <c r="AA189" i="16"/>
  <c r="AA123" i="16"/>
  <c r="Y286" i="16"/>
  <c r="N34" i="18"/>
  <c r="X315" i="16"/>
  <c r="X181" i="16"/>
  <c r="Y243" i="16"/>
  <c r="N62" i="18"/>
  <c r="AA293" i="16"/>
  <c r="AA136" i="16"/>
  <c r="N54" i="15"/>
  <c r="Z134" i="16"/>
  <c r="Y304" i="16"/>
  <c r="AA173" i="16"/>
  <c r="X387" i="16"/>
  <c r="X258" i="16"/>
  <c r="X126" i="16"/>
  <c r="Z133" i="16"/>
  <c r="T46" i="18"/>
  <c r="X139" i="16"/>
  <c r="AA218" i="16"/>
  <c r="Z257" i="16"/>
  <c r="Y218" i="16"/>
  <c r="N57" i="18"/>
  <c r="X210" i="16"/>
  <c r="AA223" i="16"/>
  <c r="AB107" i="16"/>
  <c r="Y382" i="16"/>
  <c r="X105" i="16"/>
  <c r="AB353" i="16"/>
  <c r="Y146" i="16"/>
  <c r="AB113" i="16"/>
  <c r="Z67" i="16"/>
  <c r="AA124" i="16"/>
  <c r="AB133" i="16"/>
  <c r="Y166" i="16"/>
  <c r="Y107" i="16"/>
  <c r="AB83" i="16"/>
  <c r="X175" i="16"/>
  <c r="S33" i="18"/>
  <c r="X189" i="16"/>
  <c r="N74" i="18"/>
  <c r="AB315" i="16"/>
  <c r="X190" i="16"/>
  <c r="Y82" i="16"/>
  <c r="X98" i="16"/>
  <c r="Y365" i="16"/>
  <c r="AA162" i="16"/>
  <c r="AB241" i="16"/>
  <c r="AA276" i="16"/>
  <c r="AA365" i="16"/>
  <c r="AB319" i="16"/>
  <c r="AB143" i="16"/>
  <c r="Z378" i="16"/>
  <c r="Z109" i="16"/>
  <c r="X326" i="16"/>
  <c r="AB212" i="16"/>
  <c r="Z128" i="16"/>
  <c r="X356" i="16"/>
  <c r="Y292" i="16"/>
  <c r="X212" i="16"/>
  <c r="X194" i="16"/>
  <c r="X73" i="16"/>
  <c r="AB355" i="16"/>
  <c r="AA331" i="16"/>
  <c r="X244" i="16"/>
  <c r="O48" i="18"/>
  <c r="Y151" i="16"/>
  <c r="AA337" i="16"/>
  <c r="X76" i="16"/>
  <c r="Z297" i="16"/>
  <c r="AB92" i="16"/>
  <c r="Y321" i="16"/>
  <c r="AA93" i="16"/>
  <c r="X204" i="16"/>
  <c r="AB379" i="16"/>
  <c r="X225" i="16"/>
  <c r="Z187" i="16"/>
  <c r="Z390" i="16"/>
  <c r="AB159" i="16"/>
  <c r="X358" i="16"/>
  <c r="Y244" i="16"/>
  <c r="AA260" i="16"/>
  <c r="Z380" i="16"/>
  <c r="Y306" i="16"/>
  <c r="X313" i="16"/>
  <c r="Z381" i="16"/>
  <c r="X386" i="16"/>
  <c r="Z95" i="16"/>
  <c r="Z300" i="16"/>
  <c r="AA209" i="16"/>
  <c r="Y357" i="16"/>
  <c r="Z207" i="16"/>
  <c r="X141" i="16"/>
  <c r="Z186" i="16"/>
  <c r="AB294" i="16"/>
  <c r="Z368" i="16"/>
  <c r="S72" i="18"/>
  <c r="AA71" i="16"/>
  <c r="X247" i="16"/>
  <c r="Y212" i="16"/>
  <c r="X381" i="16"/>
  <c r="AA146" i="16"/>
  <c r="AB70" i="16"/>
  <c r="X138" i="16"/>
  <c r="Z238" i="16"/>
  <c r="S34" i="18"/>
  <c r="Y195" i="16"/>
  <c r="X237" i="16"/>
  <c r="X283" i="16"/>
  <c r="AA307" i="16"/>
  <c r="Y332" i="16"/>
  <c r="Y343" i="16"/>
  <c r="S55" i="18"/>
  <c r="Z337" i="16"/>
  <c r="AB340" i="16"/>
  <c r="Z102" i="16"/>
  <c r="Y303" i="16"/>
  <c r="AA193" i="16"/>
  <c r="Y363" i="16"/>
  <c r="O44" i="18"/>
  <c r="Y180" i="16"/>
  <c r="AA330" i="16"/>
  <c r="AA144" i="16"/>
  <c r="AA174" i="16"/>
  <c r="AB272" i="16"/>
  <c r="Y310" i="16"/>
  <c r="AB165" i="16"/>
  <c r="Y285" i="16"/>
  <c r="X68" i="16"/>
  <c r="X319" i="16"/>
  <c r="AA238" i="16"/>
  <c r="AA381" i="16"/>
  <c r="T17" i="17"/>
  <c r="Z166" i="16"/>
  <c r="AB360" i="16"/>
  <c r="Z214" i="16"/>
  <c r="AA376" i="16"/>
  <c r="W3" i="18" a="1"/>
  <c r="Z248" i="16"/>
  <c r="AB151" i="16"/>
  <c r="AA165" i="16"/>
  <c r="X245" i="16"/>
  <c r="AB326" i="16"/>
  <c r="Z335" i="16"/>
  <c r="AB129" i="16"/>
  <c r="Y109" i="16"/>
  <c r="AA235" i="16"/>
  <c r="Y263" i="16"/>
  <c r="AB301" i="16"/>
  <c r="Y341" i="16"/>
  <c r="AB109" i="16"/>
  <c r="Y118" i="16"/>
  <c r="AB310" i="16"/>
  <c r="O40" i="18"/>
  <c r="X92" i="16"/>
  <c r="Z145" i="16"/>
  <c r="AB348" i="16"/>
  <c r="AB259" i="16"/>
  <c r="Q36" i="14"/>
  <c r="S51" i="15"/>
  <c r="Z216" i="16"/>
  <c r="AA373" i="16"/>
  <c r="S53" i="18"/>
  <c r="AA374" i="16"/>
  <c r="Z322" i="16"/>
  <c r="Z351" i="16"/>
  <c r="AB366" i="16"/>
  <c r="AB316" i="16"/>
  <c r="Y162" i="16"/>
  <c r="Z278" i="16"/>
  <c r="X372" i="16"/>
  <c r="X314" i="16"/>
  <c r="X384" i="16"/>
  <c r="AA140" i="16"/>
  <c r="AA81" i="16"/>
  <c r="O73" i="18"/>
  <c r="X171" i="16"/>
  <c r="AB225" i="16"/>
  <c r="AB125" i="16"/>
  <c r="AB347" i="16"/>
  <c r="Y128" i="16"/>
  <c r="Y194" i="16"/>
  <c r="AA301" i="16"/>
  <c r="X348" i="16"/>
  <c r="AA187" i="16"/>
  <c r="AA206" i="16"/>
  <c r="AB95" i="16"/>
  <c r="AA251" i="16"/>
  <c r="X133" i="16"/>
  <c r="X159" i="16"/>
  <c r="Z328" i="16"/>
  <c r="Z315" i="16"/>
  <c r="Z245" i="16"/>
  <c r="AA208" i="16"/>
  <c r="X216" i="16"/>
  <c r="Y223" i="16"/>
  <c r="T73" i="18"/>
  <c r="AB123" i="16"/>
  <c r="Z363" i="16"/>
  <c r="X250" i="16"/>
  <c r="X193" i="16"/>
  <c r="X70" i="16"/>
  <c r="Y261" i="16"/>
  <c r="AA273" i="16"/>
  <c r="AB219" i="16"/>
  <c r="AB226" i="16"/>
  <c r="Y350" i="16"/>
  <c r="Z288" i="16"/>
  <c r="O52" i="18"/>
  <c r="X162" i="16"/>
  <c r="AA268" i="16"/>
  <c r="Z235" i="16"/>
  <c r="N12" i="17"/>
  <c r="AB139" i="16"/>
  <c r="AB186" i="16"/>
  <c r="AB138" i="16"/>
  <c r="AB386" i="16"/>
  <c r="Y280" i="16"/>
  <c r="AA236" i="16"/>
  <c r="Y139" i="16"/>
  <c r="AA192" i="16"/>
  <c r="Y276" i="16"/>
  <c r="Y133" i="16"/>
  <c r="X156" i="16"/>
  <c r="S62" i="18"/>
  <c r="AA256" i="16"/>
  <c r="X275" i="16"/>
  <c r="AB130" i="16"/>
  <c r="Y124" i="16"/>
  <c r="Y117" i="16"/>
  <c r="X260" i="16"/>
  <c r="AB136" i="16"/>
  <c r="Y272" i="16"/>
  <c r="O76" i="18"/>
  <c r="AA150" i="16"/>
  <c r="Y216" i="16"/>
  <c r="X186" i="16"/>
  <c r="Z320" i="16"/>
  <c r="Z286" i="16"/>
  <c r="X90" i="16"/>
  <c r="Y233" i="16"/>
  <c r="Z91" i="16"/>
  <c r="AB239" i="16"/>
  <c r="AA371" i="16"/>
  <c r="AB163" i="16"/>
  <c r="Z155" i="16"/>
  <c r="AA85" i="16"/>
  <c r="X238" i="16"/>
  <c r="Y268" i="16"/>
  <c r="O53" i="15"/>
  <c r="X254" i="16"/>
  <c r="H62" i="14"/>
  <c r="T60" i="15"/>
  <c r="AA284" i="16"/>
  <c r="X255" i="16"/>
  <c r="Z122" i="16"/>
  <c r="Z197" i="16"/>
  <c r="Z219" i="16"/>
  <c r="AB193" i="16"/>
  <c r="Y114" i="16"/>
  <c r="Z97" i="16"/>
  <c r="Z158" i="16"/>
  <c r="AB118" i="16"/>
  <c r="Y161" i="16"/>
  <c r="Y339" i="16"/>
  <c r="Y188" i="16"/>
  <c r="AB236" i="16"/>
  <c r="X379" i="16"/>
  <c r="Y278" i="16"/>
  <c r="X203" i="16"/>
  <c r="O75" i="15"/>
  <c r="Y182" i="16"/>
  <c r="Z193" i="16"/>
  <c r="X316" i="16"/>
  <c r="Y231" i="16"/>
  <c r="AB208" i="16"/>
  <c r="Y297" i="16"/>
  <c r="Y66" i="16"/>
  <c r="Z229" i="16"/>
  <c r="Z143" i="16"/>
  <c r="N32" i="18"/>
  <c r="I3" i="1"/>
  <c r="S46" i="18"/>
  <c r="Y281" i="16"/>
  <c r="Y316" i="16"/>
  <c r="Z80" i="16"/>
  <c r="M27" i="14"/>
  <c r="T52" i="18"/>
  <c r="Y356" i="16"/>
  <c r="Y361" i="16"/>
  <c r="Y137" i="16"/>
  <c r="X269" i="16"/>
  <c r="N38" i="18"/>
  <c r="AA328" i="16"/>
  <c r="Y260" i="16"/>
  <c r="X298" i="16"/>
  <c r="AB361" i="16"/>
  <c r="AB233" i="16"/>
  <c r="AA100" i="16"/>
  <c r="Z240" i="16"/>
  <c r="N73" i="18"/>
  <c r="AA369" i="16"/>
  <c r="N67" i="18"/>
  <c r="X169" i="16"/>
  <c r="X300" i="16"/>
  <c r="X136" i="16"/>
  <c r="Z268" i="16"/>
  <c r="X346" i="16"/>
  <c r="AB94" i="16"/>
  <c r="Z220" i="16"/>
  <c r="Z100" i="16"/>
  <c r="Z250" i="16"/>
  <c r="Y172" i="16"/>
  <c r="AB112" i="16"/>
  <c r="Z119" i="16"/>
  <c r="H30" i="14"/>
  <c r="X235" i="16"/>
  <c r="T42" i="18"/>
  <c r="X293" i="16"/>
  <c r="Y249" i="16"/>
  <c r="O46" i="18"/>
  <c r="X322" i="16"/>
  <c r="Z306" i="16"/>
  <c r="O11" i="17"/>
  <c r="Q32" i="14"/>
  <c r="Y152" i="16"/>
  <c r="X178" i="16"/>
  <c r="AB99" i="16"/>
  <c r="S36" i="18"/>
  <c r="AB338" i="16"/>
  <c r="Y103" i="16"/>
  <c r="AA266" i="16"/>
  <c r="Z325" i="16"/>
  <c r="Y238" i="16"/>
  <c r="AA242" i="16"/>
  <c r="AB371" i="16"/>
  <c r="AB359" i="16"/>
  <c r="AA99" i="16"/>
  <c r="Z163" i="16"/>
  <c r="X168" i="16"/>
  <c r="AA232" i="16"/>
  <c r="X266" i="16"/>
  <c r="Y75" i="16"/>
  <c r="Y85" i="16"/>
  <c r="X248" i="16"/>
  <c r="O54" i="18"/>
  <c r="AA362" i="16"/>
  <c r="AB300" i="16"/>
  <c r="Y120" i="16"/>
  <c r="Y127" i="16"/>
  <c r="T36" i="18"/>
  <c r="AA249" i="16"/>
  <c r="N76" i="18"/>
  <c r="N79" i="15"/>
  <c r="AA367" i="16"/>
  <c r="Y184" i="16"/>
  <c r="H47" i="14"/>
  <c r="AB299" i="16"/>
  <c r="Y97" i="16"/>
  <c r="X374" i="16"/>
  <c r="Z82" i="16"/>
  <c r="AB230" i="16"/>
  <c r="AA213" i="16"/>
  <c r="AA147" i="16"/>
  <c r="X320" i="16"/>
  <c r="Z105" i="16"/>
  <c r="AB368" i="16"/>
  <c r="R36" i="14"/>
  <c r="AB82" i="16"/>
  <c r="AA241" i="16"/>
  <c r="AB181" i="16"/>
  <c r="AB206" i="16"/>
  <c r="AB354" i="16"/>
  <c r="Z355" i="16"/>
  <c r="Y314" i="16"/>
  <c r="Z126" i="16"/>
  <c r="Z285" i="16"/>
  <c r="X273" i="16"/>
  <c r="Z192" i="16"/>
  <c r="AB376" i="16"/>
  <c r="X323" i="16"/>
  <c r="Z164" i="16"/>
  <c r="AA391" i="16"/>
  <c r="AA210" i="16"/>
  <c r="Z117" i="16"/>
  <c r="Y289" i="16"/>
  <c r="Z79" i="16"/>
  <c r="AB105" i="16"/>
  <c r="AA116" i="16"/>
  <c r="AB213" i="16"/>
  <c r="N15" i="17"/>
  <c r="AA316" i="16"/>
  <c r="Z272" i="16"/>
  <c r="H55" i="14"/>
  <c r="AA225" i="16"/>
  <c r="AA139" i="16"/>
  <c r="AA126" i="16"/>
  <c r="AA244" i="16"/>
  <c r="S37" i="18"/>
  <c r="AB302" i="16"/>
  <c r="X91" i="16"/>
  <c r="T55" i="15"/>
  <c r="AA152" i="16"/>
  <c r="AA356" i="16"/>
  <c r="Y371" i="16"/>
  <c r="AB175" i="16"/>
  <c r="Y296" i="16"/>
  <c r="Z307" i="16"/>
  <c r="AB195" i="16"/>
  <c r="AB246" i="16"/>
  <c r="O50" i="15"/>
  <c r="S14" i="17"/>
  <c r="Y215" i="16"/>
  <c r="X308" i="16"/>
  <c r="Y256" i="16"/>
  <c r="O12" i="17"/>
  <c r="N10" i="17"/>
  <c r="AA94" i="16"/>
  <c r="Y265" i="16"/>
  <c r="AA280" i="16"/>
  <c r="AA161" i="16"/>
  <c r="Y125" i="16"/>
  <c r="Y225" i="16"/>
  <c r="AA335" i="16"/>
  <c r="AA122" i="16"/>
  <c r="AB152" i="16"/>
  <c r="Z190" i="16"/>
  <c r="AB380" i="16"/>
  <c r="AA324" i="16"/>
  <c r="AB161" i="16"/>
  <c r="X318" i="16"/>
  <c r="AB274" i="16"/>
  <c r="AB332" i="16"/>
  <c r="Y322" i="16"/>
  <c r="Y142" i="16"/>
  <c r="AB121" i="16"/>
  <c r="Z371" i="16"/>
  <c r="X88" i="16"/>
  <c r="Z298" i="16"/>
  <c r="H48" i="14"/>
  <c r="Y86" i="16"/>
  <c r="M33" i="14"/>
  <c r="X281" i="16"/>
  <c r="Y388" i="16"/>
  <c r="Y208" i="16"/>
  <c r="Y153" i="16"/>
  <c r="AA142" i="16"/>
  <c r="Z224" i="16"/>
  <c r="T10" i="17"/>
  <c r="O39" i="18"/>
  <c r="M35" i="14"/>
  <c r="X349" i="16"/>
  <c r="Z188" i="16"/>
  <c r="AA257" i="16"/>
  <c r="Y367" i="16"/>
  <c r="AB255" i="16"/>
  <c r="Z154" i="16"/>
  <c r="Y370" i="16"/>
  <c r="X337" i="16"/>
  <c r="Y129" i="16"/>
  <c r="AA151" i="16"/>
  <c r="AB187" i="16"/>
  <c r="X158" i="16"/>
  <c r="AB381" i="16"/>
  <c r="Z71" i="16"/>
  <c r="Z356" i="16"/>
  <c r="N70" i="15"/>
  <c r="Y205" i="16"/>
  <c r="X166" i="16"/>
  <c r="Z375" i="16"/>
  <c r="X80" i="16"/>
  <c r="AA160" i="16"/>
  <c r="AA322" i="16"/>
  <c r="Y69" i="16"/>
  <c r="R32" i="14"/>
  <c r="X242" i="16"/>
  <c r="X231" i="16"/>
  <c r="AA96" i="16"/>
  <c r="Z341" i="16"/>
  <c r="X304" i="16"/>
  <c r="AB304" i="16"/>
  <c r="O10" i="17"/>
  <c r="AA258" i="16"/>
  <c r="Z153" i="16"/>
  <c r="AA214" i="16"/>
  <c r="Y89" i="16"/>
  <c r="AB110" i="16"/>
  <c r="AA288" i="16"/>
  <c r="Y160" i="16"/>
  <c r="Y100" i="16"/>
  <c r="AA157" i="16"/>
  <c r="Y294" i="16"/>
  <c r="AB382" i="16"/>
  <c r="L35" i="14"/>
  <c r="Y140" i="16"/>
  <c r="Z276" i="16"/>
  <c r="Z239" i="16"/>
  <c r="AA104" i="16"/>
  <c r="AB328" i="16"/>
  <c r="AA343" i="16"/>
  <c r="T52" i="15"/>
  <c r="X94" i="16"/>
  <c r="O67" i="18"/>
  <c r="Z326" i="16"/>
  <c r="Y67" i="16"/>
  <c r="Y71" i="16"/>
  <c r="Y134" i="16"/>
  <c r="Y240" i="16"/>
  <c r="N52" i="18"/>
  <c r="O33" i="18"/>
  <c r="X288" i="16"/>
  <c r="X218" i="16"/>
  <c r="T16" i="17"/>
  <c r="Z139" i="16"/>
  <c r="R33" i="14"/>
  <c r="X253" i="16"/>
  <c r="Z160" i="16"/>
  <c r="Y219" i="16"/>
  <c r="X329" i="16"/>
  <c r="AA384" i="16"/>
  <c r="AA67" i="16"/>
  <c r="N50" i="15"/>
  <c r="AB76" i="16"/>
  <c r="Y211" i="16"/>
  <c r="AA341" i="16"/>
  <c r="X201" i="16"/>
  <c r="L32" i="14"/>
  <c r="Z162" i="16"/>
  <c r="AA379" i="16"/>
  <c r="AB72" i="16"/>
  <c r="AA194" i="16"/>
  <c r="Z327" i="16"/>
  <c r="X183" i="16"/>
  <c r="AB351" i="16"/>
  <c r="Y334" i="16"/>
  <c r="S70" i="15"/>
  <c r="Y90" i="16"/>
  <c r="Z169" i="16"/>
  <c r="X263" i="16"/>
  <c r="Z362" i="16"/>
  <c r="Y305" i="16"/>
  <c r="AB216" i="16"/>
  <c r="Z209" i="16"/>
  <c r="X209" i="16"/>
  <c r="AB321" i="16"/>
  <c r="Y70" i="16"/>
  <c r="Z230" i="16"/>
  <c r="Z354" i="16"/>
  <c r="Z131" i="16"/>
  <c r="X339" i="16"/>
  <c r="Z205" i="16"/>
  <c r="AB168" i="16"/>
  <c r="Y391" i="16"/>
  <c r="N65" i="15"/>
  <c r="O47" i="18"/>
  <c r="AB292" i="16"/>
  <c r="Z319" i="16"/>
  <c r="Y98" i="16"/>
  <c r="Y364" i="16"/>
  <c r="Y173" i="16"/>
  <c r="AB349" i="16"/>
  <c r="X172" i="16"/>
  <c r="X301" i="16"/>
  <c r="AB111" i="16"/>
  <c r="Y329" i="16"/>
  <c r="X332" i="16"/>
  <c r="AB364" i="16"/>
  <c r="Y384" i="16"/>
  <c r="X373" i="16"/>
  <c r="Z333" i="16"/>
  <c r="AA390" i="16"/>
  <c r="Y313" i="16"/>
  <c r="AA175" i="16"/>
  <c r="Z259" i="16"/>
  <c r="T56" i="18"/>
  <c r="AB100" i="16"/>
  <c r="X256" i="16"/>
  <c r="Z321" i="16"/>
  <c r="AB385" i="16"/>
  <c r="Z342" i="16"/>
  <c r="X291" i="16"/>
  <c r="Y143" i="16"/>
  <c r="Y291" i="16"/>
  <c r="Z174" i="16"/>
  <c r="Z305" i="16"/>
  <c r="Y132" i="16"/>
  <c r="AA138" i="16"/>
  <c r="Z308" i="16"/>
  <c r="AB106" i="16"/>
  <c r="X176" i="16"/>
  <c r="Z115" i="16"/>
  <c r="AB335" i="16"/>
  <c r="AA195" i="16"/>
  <c r="Z103" i="16"/>
  <c r="X93" i="16"/>
  <c r="AA203" i="16"/>
  <c r="X236" i="16"/>
  <c r="T38" i="18"/>
  <c r="H54" i="14"/>
  <c r="AA348" i="16"/>
  <c r="Y373" i="16"/>
  <c r="N54" i="18"/>
  <c r="X353" i="16"/>
  <c r="Y299" i="16"/>
  <c r="Y83" i="16"/>
  <c r="AB342" i="16"/>
  <c r="Y264" i="16"/>
  <c r="AB356" i="16"/>
  <c r="X128" i="16"/>
  <c r="AB325" i="16"/>
  <c r="Z118" i="16"/>
  <c r="AB258" i="16"/>
  <c r="O80" i="15"/>
  <c r="AB88" i="16"/>
  <c r="AA230" i="16"/>
  <c r="X180" i="16"/>
  <c r="AB84" i="16"/>
  <c r="Y88" i="16"/>
  <c r="O79" i="15"/>
  <c r="AB174" i="16"/>
  <c r="AB68" i="16"/>
  <c r="S12" i="17"/>
  <c r="AB252" i="16"/>
  <c r="Y372" i="16"/>
  <c r="AB78" i="16"/>
  <c r="X99" i="16"/>
  <c r="Z147" i="16"/>
  <c r="O72" i="18"/>
  <c r="Y360" i="16"/>
  <c r="O32" i="18"/>
  <c r="AB337" i="16"/>
  <c r="X224" i="16"/>
  <c r="Z113" i="16"/>
  <c r="T11" i="17"/>
  <c r="AB104" i="16"/>
  <c r="X229" i="16"/>
  <c r="Z261" i="16"/>
  <c r="AA302" i="16"/>
  <c r="AA110" i="16"/>
  <c r="X75" i="16"/>
  <c r="S45" i="18"/>
  <c r="Z274" i="16"/>
  <c r="Z121" i="16"/>
  <c r="AA290" i="16"/>
  <c r="AA245" i="16"/>
  <c r="AB285" i="16"/>
  <c r="H58" i="14"/>
  <c r="Z222" i="16"/>
  <c r="Y317" i="16"/>
  <c r="Z255" i="16"/>
  <c r="AB71" i="16"/>
  <c r="AB240" i="16"/>
  <c r="Z146" i="16"/>
  <c r="X287" i="16"/>
  <c r="AA326" i="16"/>
  <c r="X213" i="16"/>
  <c r="Z178" i="16"/>
  <c r="Z221" i="16"/>
  <c r="Z234" i="16"/>
  <c r="X148" i="16"/>
  <c r="Y76" i="16"/>
  <c r="S53" i="15"/>
  <c r="Q35" i="14"/>
  <c r="AB217" i="16"/>
  <c r="AA92" i="16"/>
  <c r="AB197" i="16"/>
  <c r="X86" i="16"/>
  <c r="AB291" i="16"/>
  <c r="X109" i="16"/>
  <c r="AA286" i="16"/>
  <c r="AA285" i="16"/>
  <c r="Y227" i="16"/>
  <c r="X78" i="16"/>
  <c r="AB260" i="16"/>
  <c r="AB167" i="16"/>
  <c r="X246" i="16"/>
  <c r="AB214" i="16"/>
  <c r="N33" i="18"/>
  <c r="Z69" i="16"/>
  <c r="S57" i="15"/>
  <c r="AA305" i="16"/>
  <c r="AB275" i="16"/>
  <c r="AB357" i="16"/>
  <c r="Z101" i="16"/>
  <c r="N40" i="18"/>
  <c r="Y386" i="16"/>
  <c r="T80" i="15"/>
  <c r="AB331" i="16"/>
  <c r="X143" i="16"/>
  <c r="AB131" i="16"/>
  <c r="Z377" i="16"/>
  <c r="AA320" i="16"/>
  <c r="Z75" i="16"/>
  <c r="AA275" i="16"/>
  <c r="Y224" i="16"/>
  <c r="L36" i="14"/>
  <c r="AB341" i="16"/>
  <c r="AA183" i="16"/>
  <c r="AB350" i="16"/>
  <c r="AA186" i="16"/>
  <c r="AA254" i="16"/>
  <c r="S42" i="18"/>
  <c r="X321" i="16"/>
  <c r="Z265" i="16"/>
  <c r="AB127" i="16"/>
  <c r="Y68" i="16"/>
  <c r="AB142" i="16"/>
  <c r="Z360" i="16"/>
  <c r="H51" i="14"/>
  <c r="AA234" i="16"/>
  <c r="AB93" i="16"/>
  <c r="Z296" i="16"/>
  <c r="AB96" i="16"/>
  <c r="Z148" i="16"/>
  <c r="AB339" i="16"/>
  <c r="X214" i="16"/>
  <c r="AA95" i="16"/>
  <c r="X272" i="16"/>
  <c r="AA153" i="16"/>
  <c r="Y185" i="16"/>
  <c r="Y381" i="16"/>
  <c r="AB390" i="16"/>
  <c r="Z352" i="16"/>
  <c r="O60" i="15"/>
  <c r="AB177" i="16"/>
  <c r="Z135" i="16"/>
  <c r="AA310" i="16"/>
  <c r="AA353" i="16"/>
  <c r="AA207" i="16"/>
  <c r="Y318" i="16"/>
  <c r="AB313" i="16"/>
  <c r="AB324" i="16"/>
  <c r="AA317" i="16"/>
  <c r="T15" i="17"/>
  <c r="X163" i="16"/>
  <c r="T45" i="18"/>
  <c r="O42" i="18"/>
  <c r="X350" i="16"/>
  <c r="AA387" i="16"/>
  <c r="Y308" i="16"/>
  <c r="Z195" i="16"/>
  <c r="AA272" i="16"/>
  <c r="Y203" i="16"/>
  <c r="Z201" i="16"/>
  <c r="M30" i="14"/>
  <c r="X282" i="16"/>
  <c r="X371" i="16"/>
  <c r="Y165" i="16"/>
  <c r="Z107" i="16"/>
  <c r="AB188" i="16"/>
  <c r="Z243" i="16"/>
  <c r="AB370" i="16"/>
  <c r="X382" i="16"/>
  <c r="AA102" i="16"/>
  <c r="AB330" i="16"/>
  <c r="AA82" i="16"/>
  <c r="AA261" i="16"/>
  <c r="N50" i="18"/>
  <c r="Y94" i="16"/>
  <c r="Z379" i="16"/>
  <c r="O36" i="18"/>
  <c r="Y234" i="16"/>
  <c r="R35" i="14"/>
  <c r="Y326" i="16"/>
  <c r="Z247" i="16"/>
  <c r="T18" i="17"/>
  <c r="O51" i="15"/>
  <c r="AA201" i="16"/>
  <c r="S50" i="18"/>
  <c r="Y239" i="16"/>
  <c r="Y354" i="16"/>
  <c r="AB171" i="16"/>
  <c r="X252" i="16"/>
  <c r="AB194" i="16"/>
  <c r="AB149" i="16"/>
  <c r="Y174" i="16"/>
  <c r="AA226" i="16"/>
  <c r="T50" i="15"/>
  <c r="Y348" i="16"/>
  <c r="Z167" i="16"/>
  <c r="Q30" i="14"/>
  <c r="X74" i="16"/>
  <c r="S49" i="15"/>
  <c r="AA98" i="16"/>
  <c r="AB333" i="16"/>
  <c r="X134" i="16"/>
  <c r="Y196" i="16"/>
  <c r="Z344" i="16"/>
  <c r="Z236" i="16"/>
  <c r="O16" i="17"/>
  <c r="Y101" i="16"/>
  <c r="AA370" i="16"/>
  <c r="AA78" i="16"/>
  <c r="X330" i="16"/>
  <c r="AB268" i="16"/>
  <c r="Y190" i="16"/>
  <c r="S56" i="18"/>
  <c r="AA73" i="16"/>
  <c r="Y287" i="16"/>
  <c r="AB280" i="16"/>
  <c r="Z136" i="16"/>
  <c r="H52" i="14"/>
  <c r="Z116" i="16"/>
  <c r="Y169" i="16"/>
  <c r="Z331" i="16"/>
  <c r="X297" i="16"/>
  <c r="Y96" i="16"/>
  <c r="Z68" i="16"/>
  <c r="X202" i="16"/>
  <c r="AB170" i="16"/>
  <c r="AA296" i="16"/>
  <c r="AB173" i="16"/>
  <c r="S15" i="17"/>
  <c r="Z111" i="16"/>
  <c r="AA191" i="16"/>
  <c r="AB308" i="16"/>
  <c r="X113" i="16"/>
  <c r="X125" i="16"/>
  <c r="Z293" i="16"/>
  <c r="AB377" i="16"/>
  <c r="N56" i="18"/>
  <c r="AB90" i="16"/>
  <c r="AB317" i="16"/>
  <c r="Y385" i="16"/>
  <c r="Z387" i="16"/>
  <c r="X71" i="16"/>
  <c r="AA205" i="16"/>
  <c r="Z316" i="16"/>
  <c r="AB311" i="16"/>
  <c r="T48" i="15"/>
  <c r="AB251" i="16"/>
  <c r="Z161" i="16"/>
  <c r="O45" i="18"/>
  <c r="Y99" i="16"/>
  <c r="Z152" i="16"/>
  <c r="AA333" i="16"/>
  <c r="Z365" i="16"/>
  <c r="Z281" i="16"/>
  <c r="AA108" i="16"/>
  <c r="X85" i="16"/>
  <c r="Y183" i="16"/>
  <c r="AB327" i="16"/>
  <c r="Z137" i="16"/>
  <c r="Y242" i="16"/>
  <c r="AA156" i="16"/>
  <c r="Z275" i="16"/>
  <c r="Z66" i="16"/>
  <c r="AB227" i="16"/>
  <c r="AB178" i="16"/>
  <c r="AA279" i="16"/>
  <c r="Z90" i="16"/>
  <c r="AA215" i="16"/>
  <c r="Y351" i="16"/>
  <c r="AB190" i="16"/>
  <c r="AA289" i="16"/>
  <c r="AA111" i="16"/>
  <c r="Y344" i="16"/>
  <c r="X341" i="16"/>
  <c r="X150" i="16"/>
  <c r="AA164" i="16"/>
  <c r="AB202" i="16"/>
  <c r="AA294" i="16"/>
  <c r="O9" i="17"/>
  <c r="AB267" i="16"/>
  <c r="X161" i="16"/>
  <c r="AA118" i="16"/>
  <c r="X276" i="16"/>
  <c r="T49" i="18"/>
  <c r="H53" i="14"/>
  <c r="AB375" i="16"/>
  <c r="AB245" i="16"/>
  <c r="Z284" i="16"/>
  <c r="Z258" i="16"/>
  <c r="X334" i="16"/>
  <c r="Y73" i="16"/>
  <c r="Z108" i="16"/>
  <c r="Z191" i="16"/>
  <c r="AB200" i="16"/>
  <c r="Z125" i="16"/>
  <c r="S48" i="15"/>
  <c r="AA255" i="16"/>
  <c r="Y330" i="16"/>
  <c r="S38" i="18"/>
  <c r="H56" i="14"/>
  <c r="Z159" i="16"/>
  <c r="AB126" i="16"/>
  <c r="Y144" i="16"/>
  <c r="T35" i="18"/>
  <c r="AA229" i="16"/>
  <c r="T57" i="18"/>
  <c r="AB228" i="16"/>
  <c r="AA101" i="16"/>
  <c r="X268" i="16"/>
  <c r="Y271" i="16"/>
  <c r="T67" i="18"/>
  <c r="X367" i="16"/>
  <c r="Y237" i="16"/>
  <c r="S40" i="18"/>
  <c r="AB158" i="16"/>
  <c r="Y157" i="16"/>
  <c r="Z291" i="16"/>
  <c r="Z251" i="16"/>
  <c r="AA319" i="16"/>
  <c r="Y175" i="16"/>
  <c r="AA342" i="16"/>
  <c r="AA228" i="16"/>
  <c r="AA308" i="16"/>
  <c r="AA347" i="16"/>
  <c r="Z157" i="16"/>
  <c r="AB314" i="16"/>
  <c r="Y163" i="16"/>
  <c r="Y91" i="16"/>
  <c r="N49" i="18"/>
  <c r="AB305" i="16"/>
  <c r="X145" i="16"/>
  <c r="AB86" i="16"/>
  <c r="AA202" i="16"/>
  <c r="AB282" i="16"/>
  <c r="Z94" i="16"/>
  <c r="Y126" i="16"/>
  <c r="Z106" i="16"/>
  <c r="X95" i="16"/>
  <c r="Y138" i="16"/>
  <c r="AA112" i="16"/>
  <c r="H46" i="14"/>
  <c r="Z72" i="16"/>
  <c r="Z132" i="16"/>
  <c r="Y81" i="16"/>
  <c r="AA332" i="16"/>
  <c r="Z289" i="16"/>
  <c r="Z140" i="16"/>
  <c r="AB124" i="16"/>
  <c r="T72" i="18"/>
  <c r="AA309" i="16"/>
  <c r="AA252" i="16"/>
  <c r="Y119" i="16"/>
  <c r="AA182" i="16"/>
  <c r="Z185" i="16"/>
  <c r="AB172" i="16"/>
  <c r="AB352" i="16"/>
  <c r="AB209" i="16"/>
  <c r="X102" i="16"/>
  <c r="X241" i="16"/>
  <c r="X274" i="16"/>
  <c r="Z171" i="16"/>
  <c r="X271" i="16"/>
  <c r="Z294" i="16"/>
  <c r="AA248" i="16"/>
  <c r="Y150" i="16"/>
  <c r="AB220" i="16"/>
  <c r="AB77" i="16"/>
  <c r="Y197" i="16"/>
  <c r="AB266" i="16"/>
  <c r="X217" i="16"/>
  <c r="H31" i="14"/>
  <c r="Z211" i="16"/>
  <c r="H61" i="14"/>
  <c r="Y283" i="16"/>
  <c r="Y333" i="16"/>
  <c r="AA329" i="16"/>
  <c r="AB85" i="16"/>
  <c r="T65" i="15"/>
  <c r="AB183" i="16"/>
  <c r="O50" i="18"/>
  <c r="Q33" i="14"/>
  <c r="AA211" i="16"/>
  <c r="Z227" i="16"/>
  <c r="N18" i="17"/>
  <c r="AA143" i="16"/>
  <c r="Y229" i="16"/>
  <c r="Y274" i="16"/>
  <c r="AA127" i="16"/>
  <c r="O65" i="15"/>
  <c r="Z150" i="16"/>
  <c r="Z301" i="16"/>
  <c r="Y387" i="16"/>
  <c r="Y248" i="16"/>
  <c r="AA250" i="16"/>
  <c r="Z78" i="16"/>
  <c r="T48" i="18"/>
  <c r="AA363" i="16"/>
  <c r="X307" i="16"/>
  <c r="T14" i="17"/>
  <c r="AA170" i="16"/>
  <c r="AA130" i="16"/>
  <c r="AB234" i="16"/>
  <c r="Z282" i="16"/>
  <c r="N44" i="18"/>
  <c r="Y168" i="16"/>
  <c r="X66" i="16"/>
  <c r="AA80" i="16"/>
  <c r="N60" i="15"/>
  <c r="AB91" i="16"/>
  <c r="AB150" i="16"/>
  <c r="AB378" i="16"/>
  <c r="AA303" i="16"/>
  <c r="Z312" i="16"/>
  <c r="X331" i="16"/>
  <c r="O56" i="18"/>
  <c r="Y213" i="16"/>
  <c r="Z283" i="16"/>
  <c r="X146" i="16"/>
  <c r="Z366" i="16"/>
  <c r="AB312" i="16"/>
  <c r="Z386" i="16"/>
  <c r="AA131" i="16"/>
  <c r="AA180" i="16"/>
  <c r="AB358" i="16"/>
  <c r="AB147" i="16"/>
  <c r="X333" i="16"/>
  <c r="AB157" i="16"/>
  <c r="X69" i="16"/>
  <c r="T74" i="18"/>
  <c r="Y309" i="16"/>
  <c r="S49" i="18"/>
  <c r="Z176" i="16"/>
  <c r="Z252" i="16"/>
  <c r="Z77" i="16"/>
  <c r="O17" i="17"/>
  <c r="AA179" i="16"/>
  <c r="S13" i="17"/>
  <c r="S79" i="15"/>
  <c r="Y167" i="16"/>
  <c r="L33" i="14"/>
  <c r="AB196" i="16"/>
  <c r="X207" i="16"/>
  <c r="S65" i="15"/>
  <c r="Z317" i="16"/>
  <c r="AA378" i="16"/>
  <c r="Y325" i="16"/>
  <c r="AB283" i="16"/>
  <c r="X211" i="16"/>
  <c r="Z124" i="16"/>
  <c r="AA75" i="16"/>
  <c r="X137" i="16"/>
  <c r="X104" i="16"/>
  <c r="X302" i="16"/>
  <c r="Y148" i="16"/>
  <c r="AA315" i="16"/>
  <c r="X369" i="16"/>
  <c r="Y368" i="16"/>
  <c r="L27" i="14"/>
  <c r="X124" i="16"/>
  <c r="X223" i="16"/>
  <c r="Y284" i="16"/>
  <c r="AA262" i="16"/>
  <c r="AA89" i="16"/>
  <c r="AB221" i="16"/>
  <c r="Y206" i="16"/>
  <c r="Z210" i="16"/>
  <c r="Z373" i="16"/>
  <c r="X160" i="16"/>
  <c r="S76" i="18"/>
  <c r="Y277" i="16"/>
  <c r="Z244" i="16"/>
  <c r="AA86" i="16"/>
  <c r="Y72" i="16"/>
  <c r="AA117" i="16"/>
  <c r="X309" i="16"/>
  <c r="Z295" i="16"/>
  <c r="Y204" i="16"/>
  <c r="X115" i="16"/>
  <c r="AB215" i="16"/>
  <c r="T13" i="17"/>
  <c r="X130" i="16"/>
  <c r="AA246" i="16"/>
  <c r="Z279" i="16"/>
  <c r="X107" i="16"/>
  <c r="T34" i="18"/>
  <c r="Z194" i="16"/>
  <c r="AA297" i="16"/>
  <c r="AB114" i="16"/>
  <c r="Z369" i="16"/>
  <c r="N55" i="15"/>
  <c r="X197" i="16"/>
  <c r="X72" i="16"/>
  <c r="Y378" i="16"/>
  <c r="AA382" i="16"/>
  <c r="N52" i="15"/>
  <c r="Z168" i="16"/>
  <c r="AA377" i="16"/>
  <c r="Z123" i="16"/>
  <c r="S47" i="18"/>
  <c r="AB154" i="16"/>
  <c r="AA141" i="16"/>
  <c r="AA148" i="16"/>
  <c r="AA155" i="16"/>
  <c r="X220" i="16"/>
  <c r="AA355" i="16"/>
  <c r="AA185" i="16"/>
  <c r="AA321" i="16"/>
  <c r="AA354" i="16"/>
  <c r="Y176" i="16"/>
  <c r="Y92" i="16"/>
  <c r="Y122" i="16"/>
  <c r="Z96" i="16"/>
  <c r="Y337" i="16"/>
  <c r="AB297" i="16"/>
  <c r="X87" i="16"/>
  <c r="Y389" i="16"/>
  <c r="AB235" i="16"/>
  <c r="Q27" i="14"/>
  <c r="Y315" i="16"/>
  <c r="Z144" i="16"/>
  <c r="AA166" i="16"/>
  <c r="X362" i="16"/>
  <c r="AA196" i="16"/>
  <c r="O55" i="15"/>
  <c r="Z314" i="16"/>
  <c r="AB135" i="16"/>
  <c r="Z280" i="16"/>
  <c r="X111" i="16"/>
  <c r="AA311" i="16"/>
  <c r="AB148" i="16"/>
  <c r="AB250" i="16"/>
  <c r="Z303" i="16"/>
  <c r="X378" i="16"/>
  <c r="Z270" i="16"/>
  <c r="AB74" i="16"/>
  <c r="AB345" i="16"/>
  <c r="AB344" i="16"/>
  <c r="X135" i="16"/>
  <c r="X215" i="16"/>
  <c r="AA304" i="16"/>
  <c r="X154" i="16"/>
  <c r="X357" i="16"/>
  <c r="H29" i="14"/>
  <c r="X317" i="16"/>
  <c r="Z204" i="16"/>
  <c r="H32" i="14"/>
  <c r="AB144" i="16"/>
  <c r="O51" i="18"/>
  <c r="Z304" i="16"/>
  <c r="X243" i="16"/>
  <c r="AA318" i="16"/>
  <c r="X264" i="16"/>
  <c r="O77" i="15"/>
  <c r="X366" i="16"/>
  <c r="AA172" i="16"/>
  <c r="AB256" i="16"/>
  <c r="AB391" i="16"/>
  <c r="Z99" i="16"/>
  <c r="Y266" i="16"/>
  <c r="AB117" i="16"/>
  <c r="Z249" i="16"/>
  <c r="Y253" i="16"/>
  <c r="AA167" i="16"/>
  <c r="N75" i="15"/>
  <c r="Y191" i="16"/>
  <c r="Y323" i="16"/>
  <c r="X179" i="16"/>
  <c r="AB373" i="16"/>
  <c r="T77" i="15"/>
  <c r="AA227" i="16"/>
  <c r="X200" i="16"/>
  <c r="X227" i="16"/>
  <c r="AA358" i="16"/>
  <c r="AB160" i="16"/>
  <c r="S73" i="18"/>
  <c r="AB73" i="16"/>
  <c r="Y295" i="16"/>
  <c r="N48" i="15"/>
  <c r="X188" i="16"/>
  <c r="AA350" i="16"/>
  <c r="AA114" i="16"/>
  <c r="S16" i="17"/>
  <c r="T33" i="18"/>
  <c r="X257" i="16"/>
  <c r="X195" i="16"/>
  <c r="AB248" i="16"/>
  <c r="Z310" i="16"/>
  <c r="Z338" i="16"/>
  <c r="Y221" i="16"/>
  <c r="Y145" i="16"/>
  <c r="AB153" i="16"/>
  <c r="Y254" i="16"/>
  <c r="AB388" i="16"/>
  <c r="X117" i="16"/>
  <c r="T40" i="18"/>
  <c r="H50" i="14"/>
  <c r="S44" i="18"/>
  <c r="X101" i="16"/>
  <c r="Y319" i="16"/>
  <c r="AB384" i="16"/>
  <c r="AA76" i="16"/>
  <c r="AA113" i="16"/>
  <c r="AA386" i="16"/>
  <c r="Y220" i="16"/>
  <c r="X377" i="16"/>
  <c r="O57" i="18"/>
  <c r="Z273" i="16"/>
  <c r="Y342" i="16"/>
  <c r="X108" i="16"/>
  <c r="N11" i="17"/>
  <c r="X312" i="16"/>
  <c r="AA190" i="16"/>
  <c r="X278" i="16"/>
  <c r="X355" i="16"/>
  <c r="AA83" i="16"/>
  <c r="AA188" i="16"/>
  <c r="X83" i="16"/>
  <c r="Y262" i="16"/>
  <c r="AB218" i="16"/>
  <c r="AA212" i="16"/>
  <c r="O18" i="17"/>
  <c r="AB101" i="16"/>
  <c r="S77" i="15"/>
  <c r="X259" i="16"/>
  <c r="AA269" i="16"/>
  <c r="AB372" i="16"/>
  <c r="Y198" i="16"/>
  <c r="AA265" i="16"/>
  <c r="O37" i="18"/>
  <c r="Z129" i="16"/>
  <c r="N9" i="17"/>
  <c r="AB281" i="16"/>
  <c r="N17" i="17"/>
  <c r="Y93" i="16"/>
  <c r="X174" i="16"/>
  <c r="X173" i="16"/>
  <c r="S18" i="17"/>
  <c r="X289" i="16"/>
  <c r="X96" i="16"/>
  <c r="AA222" i="16"/>
  <c r="X234" i="16"/>
  <c r="Y327" i="16"/>
  <c r="X359" i="16"/>
  <c r="X311" i="16"/>
  <c r="AA129" i="16"/>
  <c r="AA171" i="16"/>
  <c r="X67" i="16"/>
  <c r="Z212" i="16"/>
  <c r="AB279" i="16"/>
  <c r="N57" i="15"/>
  <c r="X164" i="16"/>
  <c r="X151" i="16"/>
  <c r="X233" i="16"/>
  <c r="Y269" i="16"/>
  <c r="AB229" i="16"/>
  <c r="Y200" i="16"/>
  <c r="AA264" i="16"/>
  <c r="X389" i="16"/>
  <c r="Y338" i="16"/>
  <c r="R29" i="14"/>
  <c r="AA145" i="16"/>
  <c r="X294" i="16"/>
  <c r="S54" i="18"/>
  <c r="Y298" i="16"/>
  <c r="AB278" i="16"/>
  <c r="O57" i="15"/>
  <c r="AA291" i="16"/>
  <c r="X144" i="16"/>
  <c r="Z156" i="16"/>
  <c r="AB307" i="16"/>
  <c r="T53" i="15"/>
  <c r="X84" i="16"/>
  <c r="X120" i="16"/>
  <c r="AB323" i="16"/>
  <c r="Y311" i="16"/>
  <c r="M29" i="14"/>
  <c r="Z383" i="16"/>
  <c r="Z88" i="16"/>
  <c r="N72" i="18"/>
  <c r="AA283" i="16"/>
  <c r="AB289" i="16"/>
  <c r="X306" i="16"/>
  <c r="Z339" i="16"/>
  <c r="Z264" i="16"/>
  <c r="S50" i="15"/>
  <c r="Y177" i="16"/>
  <c r="AA120" i="16"/>
  <c r="AA385" i="16"/>
  <c r="AB249" i="16"/>
  <c r="AB244" i="16"/>
  <c r="X370" i="16"/>
  <c r="Z364" i="16"/>
  <c r="Z92" i="16"/>
  <c r="X118" i="16"/>
  <c r="AA109" i="16"/>
  <c r="X267" i="16"/>
  <c r="AA121" i="16"/>
  <c r="Z233" i="16"/>
  <c r="AB211" i="16"/>
  <c r="Y282" i="16"/>
  <c r="X364" i="16"/>
  <c r="O34" i="18"/>
  <c r="X262" i="16"/>
  <c r="X344" i="16"/>
  <c r="AB128" i="16"/>
  <c r="O54" i="15"/>
  <c r="N47" i="18"/>
  <c r="AB296" i="16"/>
  <c r="AA68" i="16"/>
  <c r="Z228" i="16"/>
  <c r="X119" i="16"/>
  <c r="Y245" i="16"/>
  <c r="X198" i="16"/>
  <c r="X184" i="16"/>
  <c r="S10" i="17"/>
  <c r="Z267" i="16"/>
  <c r="O52" i="15"/>
  <c r="X351" i="16"/>
  <c r="X295" i="16"/>
  <c r="S11" i="17"/>
  <c r="AB389" i="16"/>
  <c r="AB140" i="16"/>
  <c r="Z173" i="16"/>
  <c r="Z263" i="16"/>
  <c r="Z189" i="16"/>
  <c r="X205" i="16"/>
  <c r="N48" i="18"/>
  <c r="X324" i="16"/>
  <c r="T75" i="15"/>
  <c r="V368" i="16" l="1"/>
  <c r="V181" i="16"/>
  <c r="V184" i="16"/>
  <c r="V218" i="16"/>
  <c r="V91" i="16"/>
  <c r="V296" i="16"/>
  <c r="V230" i="16"/>
  <c r="V373" i="16"/>
  <c r="V148" i="16"/>
  <c r="K38" i="14"/>
  <c r="V333" i="16"/>
  <c r="V246" i="16"/>
  <c r="V289" i="16"/>
  <c r="V248" i="16"/>
  <c r="K44" i="14"/>
  <c r="V146" i="16"/>
  <c r="V315" i="16"/>
  <c r="V81" i="16"/>
  <c r="V174" i="16"/>
  <c r="V302" i="16"/>
  <c r="V331" i="16"/>
  <c r="V202" i="16"/>
  <c r="V151" i="16"/>
  <c r="V278" i="16"/>
  <c r="V374" i="16"/>
  <c r="V124" i="16"/>
  <c r="V354" i="16"/>
  <c r="V238" i="16"/>
  <c r="V243" i="16"/>
  <c r="K56" i="14"/>
  <c r="V371" i="16"/>
  <c r="V104" i="16"/>
  <c r="V257" i="16"/>
  <c r="V273" i="16"/>
  <c r="V155" i="16"/>
  <c r="V272" i="16"/>
  <c r="K41" i="14"/>
  <c r="V284" i="16"/>
  <c r="V327" i="16"/>
  <c r="V168" i="16"/>
  <c r="V304" i="16"/>
  <c r="V67" i="16"/>
  <c r="V306" i="16"/>
  <c r="V179" i="16"/>
  <c r="V340" i="16"/>
  <c r="V209" i="16"/>
  <c r="V213" i="16"/>
  <c r="V219" i="16"/>
  <c r="V311" i="16"/>
  <c r="V254" i="16"/>
  <c r="V287" i="16"/>
  <c r="V92" i="16"/>
  <c r="V86" i="16"/>
  <c r="V188" i="16"/>
  <c r="V66" i="16"/>
  <c r="V288" i="16"/>
  <c r="V140" i="16"/>
  <c r="V142" i="16"/>
  <c r="V135" i="16"/>
  <c r="V367" i="16"/>
  <c r="V127" i="16"/>
  <c r="V176" i="16"/>
  <c r="K52" i="14"/>
  <c r="V227" i="16"/>
  <c r="V130" i="16"/>
  <c r="V114" i="16"/>
  <c r="V152" i="16"/>
  <c r="V154" i="16"/>
  <c r="V68" i="16"/>
  <c r="V164" i="16"/>
  <c r="V274" i="16"/>
  <c r="K45" i="14"/>
  <c r="V217" i="16"/>
  <c r="V72" i="16"/>
  <c r="V120" i="16"/>
  <c r="V341" i="16"/>
  <c r="V145" i="16"/>
  <c r="V231" i="16"/>
  <c r="V384" i="16"/>
  <c r="V276" i="16"/>
  <c r="V236" i="16"/>
  <c r="V391" i="16"/>
  <c r="V322" i="16"/>
  <c r="K42" i="14"/>
  <c r="V335" i="16"/>
  <c r="V352" i="16"/>
  <c r="V117" i="16"/>
  <c r="V316" i="16"/>
  <c r="V370" i="16"/>
  <c r="V139" i="16"/>
  <c r="V262" i="16"/>
  <c r="V137" i="16"/>
  <c r="V286" i="16"/>
  <c r="V363" i="16"/>
  <c r="K55" i="14"/>
  <c r="V129" i="16"/>
  <c r="V89" i="16"/>
  <c r="V241" i="16"/>
  <c r="V267" i="16"/>
  <c r="V240" i="16"/>
  <c r="V253" i="16"/>
  <c r="V330" i="16"/>
  <c r="V201" i="16"/>
  <c r="V97" i="16"/>
  <c r="K40" i="14"/>
  <c r="V166" i="16"/>
  <c r="V143" i="16"/>
  <c r="V82" i="16"/>
  <c r="V255" i="16"/>
  <c r="V271" i="16"/>
  <c r="V357" i="16"/>
  <c r="V99" i="16"/>
  <c r="V90" i="16"/>
  <c r="V234" i="16"/>
  <c r="V87" i="16"/>
  <c r="V158" i="16"/>
  <c r="V111" i="16"/>
  <c r="V93" i="16"/>
  <c r="V281" i="16"/>
  <c r="V320" i="16"/>
  <c r="V134" i="16"/>
  <c r="V235" i="16"/>
  <c r="V252" i="16"/>
  <c r="V314" i="16"/>
  <c r="V150" i="16"/>
  <c r="V75" i="16"/>
  <c r="K48" i="14"/>
  <c r="V285" i="16"/>
  <c r="V96" i="16"/>
  <c r="V351" i="16"/>
  <c r="V160" i="16"/>
  <c r="V334" i="16"/>
  <c r="V200" i="16"/>
  <c r="V180" i="16"/>
  <c r="V203" i="16"/>
  <c r="V102" i="16"/>
  <c r="V339" i="16"/>
  <c r="V245" i="16"/>
  <c r="V94" i="16"/>
  <c r="V249" i="16"/>
  <c r="V83" i="16"/>
  <c r="V312" i="16"/>
  <c r="V242" i="16"/>
  <c r="V323" i="16"/>
  <c r="V290" i="16"/>
  <c r="V390" i="16"/>
  <c r="V375" i="16"/>
  <c r="V321" i="16"/>
  <c r="V359" i="16"/>
  <c r="V186" i="16"/>
  <c r="V283" i="16"/>
  <c r="V73" i="16"/>
  <c r="V369" i="16"/>
  <c r="V372" i="16"/>
  <c r="V310" i="16"/>
  <c r="V294" i="16"/>
  <c r="V173" i="16"/>
  <c r="V266" i="16"/>
  <c r="V297" i="16"/>
  <c r="V133" i="16"/>
  <c r="V141" i="16"/>
  <c r="V194" i="16"/>
  <c r="V377" i="16"/>
  <c r="V379" i="16"/>
  <c r="V389" i="16"/>
  <c r="V161" i="16"/>
  <c r="V84" i="16"/>
  <c r="V237" i="16"/>
  <c r="V196" i="16"/>
  <c r="V149" i="16"/>
  <c r="V153" i="16"/>
  <c r="V71" i="16"/>
  <c r="V225" i="16"/>
  <c r="V212" i="16"/>
  <c r="V229" i="16"/>
  <c r="V282" i="16"/>
  <c r="V177" i="16"/>
  <c r="V118" i="16"/>
  <c r="V378" i="16"/>
  <c r="V303" i="16"/>
  <c r="V382" i="16"/>
  <c r="V126" i="16"/>
  <c r="V131" i="16"/>
  <c r="V100" i="16"/>
  <c r="V232" i="16"/>
  <c r="K50" i="14"/>
  <c r="V144" i="16"/>
  <c r="V346" i="16"/>
  <c r="V169" i="16"/>
  <c r="V355" i="16"/>
  <c r="V88" i="16"/>
  <c r="V115" i="16"/>
  <c r="V295" i="16"/>
  <c r="V157" i="16"/>
  <c r="V192" i="16"/>
  <c r="V106" i="16"/>
  <c r="V279" i="16"/>
  <c r="V206" i="16"/>
  <c r="V305" i="16"/>
  <c r="V329" i="16"/>
  <c r="V70" i="16"/>
  <c r="V204" i="16"/>
  <c r="V356" i="16"/>
  <c r="V263" i="16"/>
  <c r="V301" i="16"/>
  <c r="V109" i="16"/>
  <c r="V364" i="16"/>
  <c r="V270" i="16"/>
  <c r="V347" i="16"/>
  <c r="V258" i="16"/>
  <c r="W78" i="18"/>
  <c r="W8" i="18"/>
  <c r="W35" i="18"/>
  <c r="W48" i="18"/>
  <c r="W42" i="18"/>
  <c r="W58" i="18"/>
  <c r="W17" i="18"/>
  <c r="W51" i="18"/>
  <c r="W9" i="18"/>
  <c r="W53" i="18"/>
  <c r="W32" i="18"/>
  <c r="W30" i="18"/>
  <c r="W5" i="18"/>
  <c r="W24" i="18"/>
  <c r="W45" i="18"/>
  <c r="W59" i="18"/>
  <c r="W60" i="18"/>
  <c r="W4" i="18"/>
  <c r="W70" i="18"/>
  <c r="W28" i="18"/>
  <c r="W15" i="18"/>
  <c r="W67" i="18"/>
  <c r="W79" i="18"/>
  <c r="W39" i="18"/>
  <c r="W43" i="18"/>
  <c r="W34" i="18"/>
  <c r="W36" i="18"/>
  <c r="W16" i="18"/>
  <c r="W13" i="18"/>
  <c r="W3" i="18"/>
  <c r="W44" i="18"/>
  <c r="W57" i="18"/>
  <c r="W71" i="18"/>
  <c r="W23" i="18"/>
  <c r="W74" i="18"/>
  <c r="W73" i="18"/>
  <c r="W75" i="18"/>
  <c r="W11" i="18"/>
  <c r="W18" i="18"/>
  <c r="W26" i="18"/>
  <c r="W22" i="18"/>
  <c r="W62" i="18"/>
  <c r="W6" i="18"/>
  <c r="W63" i="18"/>
  <c r="W38" i="18"/>
  <c r="W77" i="18"/>
  <c r="W27" i="18"/>
  <c r="W69" i="18"/>
  <c r="W37" i="18"/>
  <c r="W50" i="18"/>
  <c r="W65" i="18"/>
  <c r="W40" i="18"/>
  <c r="W64" i="18"/>
  <c r="W55" i="18"/>
  <c r="W52" i="18"/>
  <c r="W19" i="18"/>
  <c r="W66" i="18"/>
  <c r="W33" i="18"/>
  <c r="W41" i="18"/>
  <c r="W47" i="18"/>
  <c r="W72" i="18"/>
  <c r="W46" i="18"/>
  <c r="W61" i="18"/>
  <c r="W10" i="18"/>
  <c r="W29" i="18"/>
  <c r="W20" i="18"/>
  <c r="W56" i="18"/>
  <c r="W21" i="18"/>
  <c r="W14" i="18"/>
  <c r="W49" i="18"/>
  <c r="W68" i="18"/>
  <c r="W31" i="18"/>
  <c r="W76" i="18"/>
  <c r="W7" i="18"/>
  <c r="W12" i="18"/>
  <c r="W25" i="18"/>
  <c r="W54" i="18"/>
  <c r="V183" i="16"/>
  <c r="V193" i="16"/>
  <c r="V332" i="16"/>
  <c r="V128" i="16"/>
  <c r="V223" i="16"/>
  <c r="V265" i="16"/>
  <c r="V308" i="16"/>
  <c r="V298" i="16"/>
  <c r="V199" i="16"/>
  <c r="V110" i="16"/>
  <c r="V113" i="16"/>
  <c r="V324" i="16"/>
  <c r="V121" i="16"/>
  <c r="V280" i="16"/>
  <c r="V383" i="16"/>
  <c r="V250" i="16"/>
  <c r="V348" i="16"/>
  <c r="V107" i="16"/>
  <c r="V387" i="16"/>
  <c r="V220" i="16"/>
  <c r="V98" i="16"/>
  <c r="V309" i="16"/>
  <c r="V198" i="16"/>
  <c r="V292" i="16"/>
  <c r="K49" i="14"/>
  <c r="V239" i="16"/>
  <c r="V147" i="16"/>
  <c r="K37" i="14"/>
  <c r="V264" i="16"/>
  <c r="V78" i="16"/>
  <c r="V386" i="16"/>
  <c r="V326" i="16"/>
  <c r="V105" i="16"/>
  <c r="V187" i="16"/>
  <c r="V224" i="16"/>
  <c r="V261" i="16"/>
  <c r="V338" i="16"/>
  <c r="V345" i="16"/>
  <c r="V178" i="16"/>
  <c r="V343" i="16"/>
  <c r="V101" i="16"/>
  <c r="V116" i="16"/>
  <c r="V138" i="16"/>
  <c r="V251" i="16"/>
  <c r="V190" i="16"/>
  <c r="V233" i="16"/>
  <c r="V317" i="16"/>
  <c r="V191" i="16"/>
  <c r="K53" i="14"/>
  <c r="V170" i="16"/>
  <c r="V195" i="16"/>
  <c r="V182" i="16"/>
  <c r="V313" i="16"/>
  <c r="V76" i="16"/>
  <c r="V172" i="16"/>
  <c r="V163" i="16"/>
  <c r="V77" i="16"/>
  <c r="V260" i="16"/>
  <c r="V361" i="16"/>
  <c r="V259" i="16"/>
  <c r="V293" i="16"/>
  <c r="V385" i="16"/>
  <c r="V103" i="16"/>
  <c r="V388" i="16"/>
  <c r="V299" i="16"/>
  <c r="V342" i="16"/>
  <c r="V256" i="16"/>
  <c r="V197" i="16"/>
  <c r="V215" i="16"/>
  <c r="V350" i="16"/>
  <c r="V216" i="16"/>
  <c r="V268" i="16"/>
  <c r="V189" i="16"/>
  <c r="V210" i="16"/>
  <c r="V136" i="16"/>
  <c r="V366" i="16"/>
  <c r="V222" i="16"/>
  <c r="V362" i="16"/>
  <c r="V380" i="16"/>
  <c r="V228" i="16"/>
  <c r="V167" i="16"/>
  <c r="V221" i="16"/>
  <c r="V269" i="16"/>
  <c r="V162" i="16"/>
  <c r="V79" i="16"/>
  <c r="V211" i="16"/>
  <c r="V69" i="16"/>
  <c r="V207" i="16"/>
  <c r="K43" i="14"/>
  <c r="K51" i="14"/>
  <c r="V80" i="16"/>
  <c r="K57" i="14"/>
  <c r="V319" i="16"/>
  <c r="K39" i="14"/>
  <c r="V353" i="16"/>
  <c r="V171" i="16"/>
  <c r="K47" i="14"/>
  <c r="V214" i="16"/>
  <c r="V95" i="16"/>
  <c r="V244" i="16"/>
  <c r="V208" i="16"/>
  <c r="V175" i="16"/>
  <c r="V381" i="16"/>
  <c r="V307" i="16"/>
  <c r="V122" i="16"/>
  <c r="V344" i="16"/>
  <c r="V277" i="16"/>
  <c r="V112" i="16"/>
  <c r="V205" i="16"/>
  <c r="V165" i="16"/>
  <c r="V123" i="16"/>
  <c r="K54" i="14"/>
  <c r="K46" i="14"/>
  <c r="V156" i="16"/>
  <c r="V337" i="16"/>
  <c r="V358" i="16"/>
  <c r="V336" i="16"/>
  <c r="V125" i="16"/>
  <c r="V85" i="16"/>
  <c r="V132" i="16"/>
  <c r="V349" i="16"/>
  <c r="V325" i="16"/>
  <c r="V365" i="16"/>
  <c r="V291" i="16"/>
  <c r="V185" i="16"/>
  <c r="V318" i="16"/>
  <c r="V376" i="16"/>
  <c r="V300" i="16"/>
  <c r="V226" i="16"/>
  <c r="V275" i="16"/>
  <c r="V360" i="16"/>
  <c r="V247" i="16"/>
  <c r="V119" i="16"/>
  <c r="V74" i="16"/>
  <c r="V108" i="16"/>
  <c r="V328" i="16"/>
  <c r="V159" i="16"/>
  <c r="K25" i="14"/>
  <c r="K23" i="14"/>
  <c r="K26" i="14"/>
  <c r="K24" i="14"/>
  <c r="M81" i="15"/>
  <c r="L24" i="14"/>
  <c r="L43" i="14"/>
  <c r="Q39" i="14"/>
  <c r="L45" i="14"/>
  <c r="Q43" i="14"/>
  <c r="R37" i="14"/>
  <c r="Y79" i="18"/>
  <c r="R43" i="14"/>
  <c r="L26" i="14"/>
  <c r="X79" i="18"/>
  <c r="Q41" i="14"/>
  <c r="M26" i="14"/>
  <c r="Y78" i="18"/>
  <c r="L23" i="14"/>
  <c r="L39" i="14"/>
  <c r="M44" i="14"/>
  <c r="L56" i="14"/>
  <c r="AB79" i="18"/>
  <c r="L44" i="14"/>
  <c r="Q45" i="14"/>
  <c r="L40" i="14"/>
  <c r="Q37" i="14"/>
  <c r="Q40" i="14"/>
  <c r="Q23" i="14"/>
  <c r="AA79" i="18"/>
  <c r="R26" i="14"/>
  <c r="M56" i="14"/>
  <c r="M40" i="14"/>
  <c r="R39" i="14"/>
  <c r="R56" i="14"/>
  <c r="R40" i="14"/>
  <c r="Q44" i="14"/>
  <c r="M37" i="14"/>
  <c r="M41" i="14"/>
  <c r="R24" i="14"/>
  <c r="Q24" i="14"/>
  <c r="X78" i="18"/>
  <c r="Z78" i="18"/>
  <c r="R23" i="14"/>
  <c r="M45" i="14"/>
  <c r="M39" i="14"/>
  <c r="AA78" i="18"/>
  <c r="L41" i="14"/>
  <c r="R41" i="14"/>
  <c r="R44" i="14"/>
  <c r="Q26" i="14"/>
  <c r="B21" i="14"/>
  <c r="M43" i="14"/>
  <c r="Q56" i="14"/>
  <c r="R45" i="14"/>
  <c r="M23" i="14"/>
  <c r="M24" i="14"/>
  <c r="AB78" i="18"/>
  <c r="L37" i="14"/>
  <c r="Z79" i="18"/>
  <c r="F21" i="14" l="1"/>
  <c r="V78" i="18"/>
  <c r="V79" i="18"/>
  <c r="Z19" i="16"/>
  <c r="AA11" i="16"/>
  <c r="Z74" i="18"/>
  <c r="Q49" i="14"/>
  <c r="Z36" i="18"/>
  <c r="X46" i="16"/>
  <c r="AA12" i="18"/>
  <c r="AA39" i="18"/>
  <c r="AA22" i="16"/>
  <c r="X76" i="18"/>
  <c r="Z50" i="16"/>
  <c r="Q54" i="14"/>
  <c r="Q48" i="14"/>
  <c r="AA41" i="18"/>
  <c r="Y38" i="18"/>
  <c r="Q4" i="14"/>
  <c r="AB45" i="16"/>
  <c r="Z32" i="16"/>
  <c r="X63" i="18"/>
  <c r="Z8" i="16"/>
  <c r="L25" i="14"/>
  <c r="AB31" i="18"/>
  <c r="Y18" i="18"/>
  <c r="Z49" i="18"/>
  <c r="X48" i="18"/>
  <c r="Y36" i="18"/>
  <c r="X10" i="16"/>
  <c r="Q42" i="14"/>
  <c r="Y61" i="16"/>
  <c r="AA59" i="16"/>
  <c r="Z39" i="18"/>
  <c r="AB52" i="18"/>
  <c r="AB39" i="16"/>
  <c r="R31" i="14"/>
  <c r="AA29" i="18"/>
  <c r="X26" i="16"/>
  <c r="AB62" i="18"/>
  <c r="AA25" i="16"/>
  <c r="Y23" i="18"/>
  <c r="AB40" i="18"/>
  <c r="Y36" i="16"/>
  <c r="X66" i="18"/>
  <c r="X52" i="18"/>
  <c r="X16" i="16"/>
  <c r="Y19" i="18"/>
  <c r="AB70" i="18"/>
  <c r="AB61" i="18"/>
  <c r="AB27" i="18"/>
  <c r="Z28" i="18"/>
  <c r="Y27" i="18"/>
  <c r="Y35" i="18"/>
  <c r="Z66" i="18"/>
  <c r="Y34" i="16"/>
  <c r="AA22" i="18"/>
  <c r="R38" i="14"/>
  <c r="X26" i="18"/>
  <c r="AB34" i="18"/>
  <c r="AB39" i="18"/>
  <c r="AB8" i="16"/>
  <c r="AA30" i="16"/>
  <c r="Z60" i="18"/>
  <c r="Y51" i="18"/>
  <c r="AB15" i="18"/>
  <c r="AA26" i="16"/>
  <c r="AA47" i="16"/>
  <c r="AB8" i="18"/>
  <c r="Y4" i="18"/>
  <c r="X22" i="16"/>
  <c r="Z24" i="18"/>
  <c r="Y77" i="18"/>
  <c r="Z21" i="16"/>
  <c r="Z36" i="16"/>
  <c r="Z42" i="18"/>
  <c r="AA46" i="18"/>
  <c r="X17" i="18"/>
  <c r="AB51" i="16"/>
  <c r="Z51" i="18"/>
  <c r="AA29" i="16"/>
  <c r="AA7" i="16"/>
  <c r="L54" i="14"/>
  <c r="Y24" i="18"/>
  <c r="AB63" i="16"/>
  <c r="Y14" i="18"/>
  <c r="AB35" i="18"/>
  <c r="AB48" i="18"/>
  <c r="X14" i="16"/>
  <c r="X16" i="18"/>
  <c r="AB23" i="16"/>
  <c r="AA55" i="16"/>
  <c r="X31" i="18"/>
  <c r="Z58" i="16"/>
  <c r="AA61" i="16"/>
  <c r="AA43" i="16"/>
  <c r="L52" i="14"/>
  <c r="X61" i="18"/>
  <c r="AA42" i="18"/>
  <c r="AA19" i="18"/>
  <c r="AA66" i="18"/>
  <c r="Y28" i="18"/>
  <c r="AA53" i="16"/>
  <c r="AB67" i="18"/>
  <c r="AB57" i="16"/>
  <c r="X22" i="18"/>
  <c r="AB6" i="18"/>
  <c r="Z63" i="16"/>
  <c r="R47" i="14"/>
  <c r="Z20" i="16"/>
  <c r="AB18" i="16"/>
  <c r="Z7" i="18"/>
  <c r="Q38" i="14"/>
  <c r="AB37" i="18"/>
  <c r="AA50" i="18"/>
  <c r="AA16" i="18"/>
  <c r="AA61" i="18"/>
  <c r="AA63" i="16"/>
  <c r="Z44" i="16"/>
  <c r="Y52" i="18"/>
  <c r="Y51" i="16"/>
  <c r="AB26" i="16"/>
  <c r="Y18" i="16"/>
  <c r="Y55" i="16"/>
  <c r="X77" i="18"/>
  <c r="Y7" i="16"/>
  <c r="AB37" i="16"/>
  <c r="AB13" i="18"/>
  <c r="AB42" i="16"/>
  <c r="AB41" i="16"/>
  <c r="Y69" i="18"/>
  <c r="Y13" i="18"/>
  <c r="AA11" i="18"/>
  <c r="AB14" i="18"/>
  <c r="AB34" i="16"/>
  <c r="Y52" i="16"/>
  <c r="Y26" i="18"/>
  <c r="X46" i="18"/>
  <c r="Y10" i="18"/>
  <c r="Y40" i="16"/>
  <c r="Y7" i="18"/>
  <c r="Z53" i="18"/>
  <c r="Z11" i="18"/>
  <c r="Y44" i="16"/>
  <c r="M48" i="14"/>
  <c r="AB43" i="18"/>
  <c r="AB5" i="18"/>
  <c r="AB7" i="18"/>
  <c r="Y60" i="18"/>
  <c r="Z69" i="18"/>
  <c r="Z67" i="18"/>
  <c r="X24" i="18"/>
  <c r="L46" i="14"/>
  <c r="Y20" i="16"/>
  <c r="Y30" i="16"/>
  <c r="AB30" i="18"/>
  <c r="X42" i="18"/>
  <c r="Z23" i="18"/>
  <c r="AB38" i="16"/>
  <c r="Z44" i="18"/>
  <c r="Z59" i="16"/>
  <c r="X23" i="16"/>
  <c r="Y58" i="18"/>
  <c r="X32" i="18"/>
  <c r="AB59" i="18"/>
  <c r="Y58" i="16"/>
  <c r="AB28" i="18"/>
  <c r="AB7" i="16"/>
  <c r="AB60" i="16"/>
  <c r="AB15" i="16"/>
  <c r="AB31" i="16"/>
  <c r="Y38" i="16"/>
  <c r="AB11" i="18"/>
  <c r="M47" i="14"/>
  <c r="AA44" i="18"/>
  <c r="AB71" i="18"/>
  <c r="R3" i="14"/>
  <c r="AA18" i="18"/>
  <c r="Y32" i="16"/>
  <c r="Y34" i="18"/>
  <c r="AB3" i="18"/>
  <c r="AB25" i="18"/>
  <c r="Z63" i="18"/>
  <c r="X17" i="16"/>
  <c r="Z3" i="16"/>
  <c r="R34" i="14"/>
  <c r="X63" i="16"/>
  <c r="Z37" i="16"/>
  <c r="AA24" i="16"/>
  <c r="L28" i="14"/>
  <c r="Y12" i="18"/>
  <c r="AA62" i="18"/>
  <c r="L34" i="14"/>
  <c r="Z38" i="16"/>
  <c r="Y10" i="16"/>
  <c r="AB19" i="18"/>
  <c r="M38" i="14"/>
  <c r="R57" i="14"/>
  <c r="Y8" i="16"/>
  <c r="AA58" i="18"/>
  <c r="Z41" i="18"/>
  <c r="Y57" i="16"/>
  <c r="H21" i="14"/>
  <c r="L53" i="14"/>
  <c r="AA5" i="16"/>
  <c r="AB32" i="18"/>
  <c r="Y37" i="16"/>
  <c r="Z27" i="18"/>
  <c r="AA59" i="18"/>
  <c r="AA12" i="16"/>
  <c r="AA37" i="16"/>
  <c r="L4" i="14"/>
  <c r="AA71" i="18"/>
  <c r="X13" i="18"/>
  <c r="AB5" i="16"/>
  <c r="Z70" i="18"/>
  <c r="AA32" i="16"/>
  <c r="Y9" i="18"/>
  <c r="Z32" i="18"/>
  <c r="Q34" i="14"/>
  <c r="Y37" i="18"/>
  <c r="Z55" i="18"/>
  <c r="AA14" i="18"/>
  <c r="Y46" i="16"/>
  <c r="AA4" i="16"/>
  <c r="Y46" i="18"/>
  <c r="X34" i="16"/>
  <c r="Z27" i="16"/>
  <c r="AA52" i="18"/>
  <c r="Z35" i="18"/>
  <c r="Z31" i="16"/>
  <c r="M54" i="14"/>
  <c r="AB47" i="18"/>
  <c r="AA40" i="16"/>
  <c r="Y15" i="18"/>
  <c r="AB54" i="16"/>
  <c r="Y3" i="18"/>
  <c r="X40" i="18"/>
  <c r="Y48" i="16"/>
  <c r="Z31" i="18"/>
  <c r="Z17" i="18"/>
  <c r="Z7" i="16"/>
  <c r="Y65" i="18"/>
  <c r="X37" i="16"/>
  <c r="X21" i="16"/>
  <c r="X72" i="18"/>
  <c r="L55" i="14"/>
  <c r="Z57" i="16"/>
  <c r="Y19" i="16"/>
  <c r="Y63" i="18"/>
  <c r="Y64" i="18"/>
  <c r="AB16" i="18"/>
  <c r="Z48" i="16"/>
  <c r="AB12" i="16"/>
  <c r="X4" i="18"/>
  <c r="Q3" i="14"/>
  <c r="X41" i="18"/>
  <c r="AA17" i="18"/>
  <c r="Z65" i="18"/>
  <c r="AB42" i="18"/>
  <c r="Y55" i="18"/>
  <c r="AA23" i="18"/>
  <c r="X18" i="18"/>
  <c r="X40" i="16"/>
  <c r="AA9" i="18"/>
  <c r="X15" i="18"/>
  <c r="Y56" i="18"/>
  <c r="Q46" i="14"/>
  <c r="Y56" i="16"/>
  <c r="AB52" i="16"/>
  <c r="AA63" i="18"/>
  <c r="AB28" i="16"/>
  <c r="AA20" i="18"/>
  <c r="AB32" i="16"/>
  <c r="Y31" i="18"/>
  <c r="AB22" i="16"/>
  <c r="Z55" i="16"/>
  <c r="Z45" i="16"/>
  <c r="AA26" i="18"/>
  <c r="AB61" i="16"/>
  <c r="X13" i="16"/>
  <c r="AB75" i="18"/>
  <c r="AB35" i="16"/>
  <c r="AA3" i="18"/>
  <c r="Y16" i="16"/>
  <c r="Z33" i="18"/>
  <c r="Z18" i="16"/>
  <c r="AA37" i="18"/>
  <c r="Q31" i="14"/>
  <c r="AB16" i="16"/>
  <c r="AB45" i="18"/>
  <c r="X59" i="16"/>
  <c r="AA28" i="16"/>
  <c r="Y48" i="18"/>
  <c r="AA17" i="16"/>
  <c r="X47" i="16"/>
  <c r="Y76" i="18"/>
  <c r="X57" i="18"/>
  <c r="X9" i="16"/>
  <c r="X3" i="18"/>
  <c r="Z62" i="18"/>
  <c r="Y29" i="16"/>
  <c r="Z4" i="18"/>
  <c r="AA13" i="16"/>
  <c r="AB43" i="16"/>
  <c r="X30" i="16"/>
  <c r="Y39" i="16"/>
  <c r="Z34" i="16"/>
  <c r="X49" i="16"/>
  <c r="X27" i="18"/>
  <c r="AB44" i="16"/>
  <c r="M46" i="14"/>
  <c r="AB4" i="18"/>
  <c r="Z71" i="18"/>
  <c r="AB49" i="18"/>
  <c r="AB30" i="16"/>
  <c r="H28" i="14"/>
  <c r="AA27" i="16"/>
  <c r="AB12" i="18"/>
  <c r="AB40" i="16"/>
  <c r="Z14" i="18"/>
  <c r="AB50" i="18"/>
  <c r="Y47" i="16"/>
  <c r="Z77" i="18"/>
  <c r="Z38" i="18"/>
  <c r="AA31" i="16"/>
  <c r="Z49" i="16"/>
  <c r="X49" i="18"/>
  <c r="Z12" i="18"/>
  <c r="Y6" i="18"/>
  <c r="M3" i="14"/>
  <c r="Y53" i="18"/>
  <c r="AB50" i="16"/>
  <c r="X74" i="18"/>
  <c r="Z25" i="16"/>
  <c r="X18" i="16"/>
  <c r="Y11" i="18"/>
  <c r="AA60" i="18"/>
  <c r="X14" i="18"/>
  <c r="AB9" i="18"/>
  <c r="AB21" i="18"/>
  <c r="Q52" i="14"/>
  <c r="AB56" i="18"/>
  <c r="AA35" i="16"/>
  <c r="AB17" i="16"/>
  <c r="AA3" i="16"/>
  <c r="X61" i="16"/>
  <c r="X33" i="18"/>
  <c r="Y63" i="16"/>
  <c r="X73" i="18"/>
  <c r="X54" i="18"/>
  <c r="Z15" i="16"/>
  <c r="AB74" i="18"/>
  <c r="Z35" i="16"/>
  <c r="AB13" i="16"/>
  <c r="Y11" i="16"/>
  <c r="Y47" i="18"/>
  <c r="X36" i="18"/>
  <c r="X45" i="18"/>
  <c r="C26" i="15"/>
  <c r="Z19" i="18"/>
  <c r="AA35" i="18"/>
  <c r="X11" i="16"/>
  <c r="Z8" i="18"/>
  <c r="Z9" i="18"/>
  <c r="Y4" i="16"/>
  <c r="AA65" i="18"/>
  <c r="AB73" i="18"/>
  <c r="Z5" i="16"/>
  <c r="Z61" i="16"/>
  <c r="Y22" i="18"/>
  <c r="X23" i="18"/>
  <c r="AB24" i="18"/>
  <c r="AA6" i="18"/>
  <c r="Y74" i="18"/>
  <c r="M51" i="14"/>
  <c r="T81" i="15"/>
  <c r="AA4" i="18"/>
  <c r="AB59" i="16"/>
  <c r="AA45" i="18"/>
  <c r="AA48" i="16"/>
  <c r="Z34" i="18"/>
  <c r="X21" i="18"/>
  <c r="Y65" i="16"/>
  <c r="Z48" i="18"/>
  <c r="Y16" i="18"/>
  <c r="X65" i="16"/>
  <c r="AB62" i="16"/>
  <c r="AA21" i="16"/>
  <c r="AB23" i="18"/>
  <c r="AA25" i="18"/>
  <c r="Y6" i="16"/>
  <c r="Y8" i="18"/>
  <c r="AB65" i="18"/>
  <c r="Z22" i="16"/>
  <c r="X24" i="16"/>
  <c r="R50" i="14"/>
  <c r="AB19" i="16"/>
  <c r="Z47" i="18"/>
  <c r="Y54" i="16"/>
  <c r="AA52" i="16"/>
  <c r="M25" i="14"/>
  <c r="L31" i="14"/>
  <c r="AA9" i="16"/>
  <c r="X60" i="16"/>
  <c r="Z6" i="18"/>
  <c r="AA10" i="18"/>
  <c r="AA27" i="18"/>
  <c r="AB10" i="16"/>
  <c r="AA30" i="18"/>
  <c r="Z43" i="16"/>
  <c r="AB36" i="16"/>
  <c r="Z75" i="18"/>
  <c r="R25" i="14"/>
  <c r="X57" i="16"/>
  <c r="Y39" i="18"/>
  <c r="Y62" i="16"/>
  <c r="Z30" i="16"/>
  <c r="X51" i="18"/>
  <c r="Y29" i="18"/>
  <c r="I4" i="1"/>
  <c r="AF11" i="15" s="1"/>
  <c r="AA65" i="16"/>
  <c r="AB49" i="16"/>
  <c r="Y72" i="18"/>
  <c r="Q5" i="14"/>
  <c r="AB58" i="16"/>
  <c r="L49" i="14"/>
  <c r="AB76" i="18"/>
  <c r="AA15" i="16"/>
  <c r="AA57" i="16"/>
  <c r="Y75" i="18"/>
  <c r="Z58" i="18"/>
  <c r="AA67" i="18"/>
  <c r="Z51" i="16"/>
  <c r="R55" i="14"/>
  <c r="Z17" i="16"/>
  <c r="X10" i="18"/>
  <c r="AA58" i="16"/>
  <c r="Q47" i="14"/>
  <c r="X64" i="16"/>
  <c r="Y64" i="16"/>
  <c r="AA7" i="18"/>
  <c r="AB4" i="16"/>
  <c r="X67" i="18"/>
  <c r="AB55" i="16"/>
  <c r="Z68" i="18"/>
  <c r="X35" i="18"/>
  <c r="Z26" i="16"/>
  <c r="M50" i="14"/>
  <c r="X45" i="16"/>
  <c r="AA41" i="16"/>
  <c r="AB48" i="16"/>
  <c r="Y45" i="18"/>
  <c r="AB64" i="18"/>
  <c r="R28" i="14"/>
  <c r="AA72" i="18"/>
  <c r="X8" i="18"/>
  <c r="Z3" i="18"/>
  <c r="Z40" i="16"/>
  <c r="Y61" i="18"/>
  <c r="X75" i="18"/>
  <c r="X44" i="18"/>
  <c r="AA51" i="18"/>
  <c r="Z59" i="18"/>
  <c r="L48" i="14"/>
  <c r="R46" i="14"/>
  <c r="X12" i="16"/>
  <c r="X50" i="18"/>
  <c r="Z56" i="16"/>
  <c r="X6" i="18"/>
  <c r="L50" i="14"/>
  <c r="Y42" i="18"/>
  <c r="Z29" i="18"/>
  <c r="AA21" i="18"/>
  <c r="X47" i="18"/>
  <c r="Z53" i="16"/>
  <c r="Z16" i="16"/>
  <c r="L5" i="14"/>
  <c r="X35" i="16"/>
  <c r="X37" i="18"/>
  <c r="Z15" i="18"/>
  <c r="Y17" i="18"/>
  <c r="L47" i="14"/>
  <c r="R5" i="14"/>
  <c r="AB17" i="18"/>
  <c r="AA68" i="18"/>
  <c r="AA32" i="18"/>
  <c r="Z42" i="16"/>
  <c r="R51" i="14"/>
  <c r="X41" i="16"/>
  <c r="AB54" i="18"/>
  <c r="Z57" i="18"/>
  <c r="AA5" i="18"/>
  <c r="Y5" i="18"/>
  <c r="Y28" i="16"/>
  <c r="AA56" i="18"/>
  <c r="AA53" i="18"/>
  <c r="Y43" i="16"/>
  <c r="AB22" i="18"/>
  <c r="Z10" i="18"/>
  <c r="Z26" i="18"/>
  <c r="AA56" i="16"/>
  <c r="AB53" i="16"/>
  <c r="Z29" i="16"/>
  <c r="X20" i="18"/>
  <c r="AA64" i="16"/>
  <c r="Z30" i="18"/>
  <c r="Z5" i="18"/>
  <c r="Z46" i="18"/>
  <c r="Z52" i="16"/>
  <c r="Y44" i="18"/>
  <c r="AA76" i="18"/>
  <c r="X5" i="18"/>
  <c r="L3" i="14"/>
  <c r="AB29" i="18"/>
  <c r="AA34" i="18"/>
  <c r="Z43" i="18"/>
  <c r="Z13" i="18"/>
  <c r="AA42" i="16"/>
  <c r="Y30" i="18"/>
  <c r="AA60" i="16"/>
  <c r="AA14" i="16"/>
  <c r="Z20" i="18"/>
  <c r="B22" i="14"/>
  <c r="AB9" i="16"/>
  <c r="Y17" i="16"/>
  <c r="Z73" i="18"/>
  <c r="AB29" i="16"/>
  <c r="AA54" i="18"/>
  <c r="AB25" i="16"/>
  <c r="Z72" i="18"/>
  <c r="X43" i="18"/>
  <c r="AB72" i="18"/>
  <c r="Y24" i="16"/>
  <c r="Z12" i="16"/>
  <c r="AA31" i="18"/>
  <c r="Z47" i="16"/>
  <c r="Y67" i="18"/>
  <c r="X27" i="16"/>
  <c r="AA64" i="18"/>
  <c r="AA77" i="18"/>
  <c r="Z22" i="18"/>
  <c r="Z64" i="16"/>
  <c r="X70" i="18"/>
  <c r="AB66" i="18"/>
  <c r="AA54" i="16"/>
  <c r="Y41" i="16"/>
  <c r="AA15" i="18"/>
  <c r="AA36" i="16"/>
  <c r="AA57" i="18"/>
  <c r="AA62" i="16"/>
  <c r="L38" i="14"/>
  <c r="AB63" i="18"/>
  <c r="AB6" i="16"/>
  <c r="Z11" i="16"/>
  <c r="X25" i="18"/>
  <c r="AA74" i="18"/>
  <c r="AB64" i="16"/>
  <c r="Y49" i="18"/>
  <c r="X7" i="16"/>
  <c r="Y50" i="16"/>
  <c r="Y60" i="16"/>
  <c r="AA38" i="18"/>
  <c r="AA38" i="16"/>
  <c r="O81" i="15"/>
  <c r="AB69" i="18"/>
  <c r="Y3" i="16"/>
  <c r="Z13" i="16"/>
  <c r="X4" i="16"/>
  <c r="X65" i="18"/>
  <c r="AA46" i="16"/>
  <c r="AA34" i="16"/>
  <c r="Z76" i="18"/>
  <c r="R4" i="14"/>
  <c r="AB24" i="16"/>
  <c r="X28" i="18"/>
  <c r="X12" i="18"/>
  <c r="L57" i="14"/>
  <c r="Z62" i="16"/>
  <c r="AB57" i="18"/>
  <c r="X20" i="16"/>
  <c r="R42" i="14"/>
  <c r="AA73" i="18"/>
  <c r="X29" i="18"/>
  <c r="M57" i="14"/>
  <c r="X56" i="18"/>
  <c r="AB10" i="18"/>
  <c r="Z28" i="16"/>
  <c r="Z24" i="16"/>
  <c r="Y26" i="16"/>
  <c r="AA70" i="18"/>
  <c r="X68" i="18"/>
  <c r="AA6" i="16"/>
  <c r="AA45" i="16"/>
  <c r="AB18" i="18"/>
  <c r="Q50" i="14"/>
  <c r="B8" i="14"/>
  <c r="Y43" i="18"/>
  <c r="AA39" i="16"/>
  <c r="X33" i="16"/>
  <c r="Y66" i="18"/>
  <c r="Z50" i="18"/>
  <c r="M5" i="14"/>
  <c r="X59" i="18"/>
  <c r="Y23" i="16"/>
  <c r="Z33" i="16"/>
  <c r="AB44" i="18"/>
  <c r="AA13" i="18"/>
  <c r="X51" i="16"/>
  <c r="X9" i="18"/>
  <c r="Y53" i="16"/>
  <c r="AA8" i="16"/>
  <c r="X3" i="16"/>
  <c r="AF11" i="17"/>
  <c r="AH11" i="17" s="1"/>
  <c r="AA40" i="18"/>
  <c r="AB38" i="18"/>
  <c r="Z6" i="16"/>
  <c r="Y41" i="18"/>
  <c r="Z25" i="18"/>
  <c r="AB20" i="18"/>
  <c r="AA20" i="16"/>
  <c r="Z56" i="18"/>
  <c r="Z61" i="18"/>
  <c r="Q53" i="14"/>
  <c r="Z60" i="16"/>
  <c r="AA33" i="18"/>
  <c r="X71" i="18"/>
  <c r="X39" i="18"/>
  <c r="Y9" i="16"/>
  <c r="X15" i="16"/>
  <c r="AB65" i="16"/>
  <c r="X5" i="16"/>
  <c r="Y21" i="18"/>
  <c r="Z9" i="16"/>
  <c r="R52" i="14"/>
  <c r="AA18" i="16"/>
  <c r="X19" i="16"/>
  <c r="X32" i="16"/>
  <c r="AA51" i="16"/>
  <c r="Z21" i="18"/>
  <c r="AA10" i="16"/>
  <c r="Y22" i="16"/>
  <c r="AA23" i="16"/>
  <c r="AB56" i="16"/>
  <c r="Q51" i="14"/>
  <c r="Y25" i="18"/>
  <c r="AA55" i="18"/>
  <c r="Y14" i="16"/>
  <c r="X55" i="16"/>
  <c r="Y71" i="18"/>
  <c r="N81" i="15"/>
  <c r="X44" i="16"/>
  <c r="X38" i="16"/>
  <c r="Z18" i="18"/>
  <c r="R48" i="14"/>
  <c r="Y35" i="16"/>
  <c r="Z23" i="16"/>
  <c r="Y15" i="16"/>
  <c r="X28" i="16"/>
  <c r="AB60" i="18"/>
  <c r="Z52" i="18"/>
  <c r="Y32" i="18"/>
  <c r="X19" i="18"/>
  <c r="Q25" i="14"/>
  <c r="Y50" i="18"/>
  <c r="AB27" i="16"/>
  <c r="X38" i="18"/>
  <c r="AB20" i="16"/>
  <c r="Y70" i="18"/>
  <c r="AA49" i="16"/>
  <c r="X58" i="16"/>
  <c r="Y5" i="16"/>
  <c r="X42" i="16"/>
  <c r="Y49" i="16"/>
  <c r="Q28" i="14"/>
  <c r="X53" i="16"/>
  <c r="AB77" i="18"/>
  <c r="X8" i="16"/>
  <c r="X7" i="18"/>
  <c r="X25" i="16"/>
  <c r="Z54" i="16"/>
  <c r="Y54" i="18"/>
  <c r="Z4" i="16"/>
  <c r="Y31" i="16"/>
  <c r="AA50" i="16"/>
  <c r="X39" i="16"/>
  <c r="AA69" i="18"/>
  <c r="X69" i="18"/>
  <c r="AB68" i="18"/>
  <c r="X55" i="18"/>
  <c r="X48" i="16"/>
  <c r="X64" i="18"/>
  <c r="AA19" i="16"/>
  <c r="M28" i="14"/>
  <c r="AA28" i="18"/>
  <c r="AB14" i="16"/>
  <c r="AB58" i="18"/>
  <c r="AA47" i="18"/>
  <c r="Y33" i="16"/>
  <c r="Y42" i="16"/>
  <c r="AA75" i="18"/>
  <c r="X58" i="18"/>
  <c r="M42" i="14"/>
  <c r="Y13" i="16"/>
  <c r="Y62" i="18"/>
  <c r="Z16" i="18"/>
  <c r="X52" i="16"/>
  <c r="X43" i="16"/>
  <c r="Z64" i="18"/>
  <c r="Y25" i="16"/>
  <c r="Q55" i="14"/>
  <c r="AA24" i="18"/>
  <c r="Y20" i="18"/>
  <c r="AB26" i="18"/>
  <c r="M31" i="14"/>
  <c r="M52" i="14"/>
  <c r="Z54" i="18"/>
  <c r="X36" i="16"/>
  <c r="S81" i="15"/>
  <c r="Z39" i="16"/>
  <c r="X53" i="18"/>
  <c r="Z10" i="16"/>
  <c r="X11" i="18"/>
  <c r="Z45" i="18"/>
  <c r="Y59" i="16"/>
  <c r="Y68" i="18"/>
  <c r="AA33" i="16"/>
  <c r="AB33" i="18"/>
  <c r="X30" i="18"/>
  <c r="X6" i="16"/>
  <c r="X54" i="16"/>
  <c r="L51" i="14"/>
  <c r="M53" i="14"/>
  <c r="Z65" i="16"/>
  <c r="Z14" i="16"/>
  <c r="AB46" i="18"/>
  <c r="R49" i="14"/>
  <c r="AA44" i="16"/>
  <c r="M49" i="14"/>
  <c r="AA16" i="16"/>
  <c r="Z46" i="16"/>
  <c r="Z37" i="18"/>
  <c r="Y12" i="16"/>
  <c r="AB55" i="18"/>
  <c r="Y59" i="18"/>
  <c r="X62" i="16"/>
  <c r="R53" i="14"/>
  <c r="Y27" i="16"/>
  <c r="AB21" i="16"/>
  <c r="Y73" i="18"/>
  <c r="R54" i="14"/>
  <c r="M55" i="14"/>
  <c r="X60" i="18"/>
  <c r="AB41" i="18"/>
  <c r="AA43" i="18"/>
  <c r="AB11" i="16"/>
  <c r="AA8" i="18"/>
  <c r="AB46" i="16"/>
  <c r="M4" i="14"/>
  <c r="AB3" i="16"/>
  <c r="Y33" i="18"/>
  <c r="Y21" i="16"/>
  <c r="X31" i="16"/>
  <c r="AA49" i="18"/>
  <c r="X62" i="18"/>
  <c r="Y57" i="18"/>
  <c r="Q57" i="14"/>
  <c r="AA48" i="18"/>
  <c r="AB51" i="18"/>
  <c r="AB33" i="16"/>
  <c r="AB47" i="16"/>
  <c r="Z41" i="16"/>
  <c r="X29" i="16"/>
  <c r="X34" i="18"/>
  <c r="Y40" i="18"/>
  <c r="Y45" i="16"/>
  <c r="L42" i="14"/>
  <c r="AA36" i="18"/>
  <c r="M34" i="14"/>
  <c r="X56" i="16"/>
  <c r="AB36" i="18"/>
  <c r="X50" i="16"/>
  <c r="Z40" i="18"/>
  <c r="AB53" i="18"/>
  <c r="K17" i="14" l="1"/>
  <c r="F22" i="14"/>
  <c r="AL11" i="17"/>
  <c r="AJ11" i="17"/>
  <c r="V56" i="18"/>
  <c r="V13" i="18"/>
  <c r="V43" i="18"/>
  <c r="V15" i="18"/>
  <c r="V49" i="18"/>
  <c r="V22" i="18"/>
  <c r="V34" i="18"/>
  <c r="V3" i="18"/>
  <c r="V20" i="18"/>
  <c r="V10" i="18"/>
  <c r="V7" i="18"/>
  <c r="V8" i="18"/>
  <c r="V70" i="18"/>
  <c r="V31" i="18"/>
  <c r="V37" i="18"/>
  <c r="V24" i="18"/>
  <c r="V68" i="18"/>
  <c r="V21" i="18"/>
  <c r="V71" i="18"/>
  <c r="V55" i="18"/>
  <c r="V73" i="18"/>
  <c r="V65" i="18"/>
  <c r="V69" i="18"/>
  <c r="V29" i="18"/>
  <c r="V77" i="18"/>
  <c r="V46" i="18"/>
  <c r="V30" i="18"/>
  <c r="V47" i="18"/>
  <c r="V36" i="18"/>
  <c r="V76" i="18"/>
  <c r="V38" i="18"/>
  <c r="V51" i="18"/>
  <c r="V23" i="18"/>
  <c r="V28" i="18"/>
  <c r="V42" i="18"/>
  <c r="V67" i="18"/>
  <c r="V14" i="18"/>
  <c r="V45" i="18"/>
  <c r="V58" i="18"/>
  <c r="V60" i="18"/>
  <c r="V66" i="18"/>
  <c r="V6" i="18"/>
  <c r="V44" i="18"/>
  <c r="V18" i="18"/>
  <c r="V16" i="18"/>
  <c r="V63" i="18"/>
  <c r="V48" i="18"/>
  <c r="V35" i="18"/>
  <c r="V26" i="18"/>
  <c r="V41" i="18"/>
  <c r="V4" i="18"/>
  <c r="V9" i="18"/>
  <c r="V74" i="18"/>
  <c r="V59" i="18"/>
  <c r="V32" i="18"/>
  <c r="V17" i="18"/>
  <c r="V39" i="18"/>
  <c r="V53" i="18"/>
  <c r="V54" i="18"/>
  <c r="V50" i="18"/>
  <c r="V5" i="18"/>
  <c r="V75" i="18"/>
  <c r="V57" i="18"/>
  <c r="V27" i="18"/>
  <c r="V12" i="18"/>
  <c r="V33" i="18"/>
  <c r="V62" i="18"/>
  <c r="V72" i="18"/>
  <c r="V25" i="18"/>
  <c r="V19" i="18"/>
  <c r="V64" i="18"/>
  <c r="V52" i="18"/>
  <c r="V61" i="18"/>
  <c r="V40" i="18"/>
  <c r="V11" i="18"/>
  <c r="V52" i="16"/>
  <c r="V11" i="16"/>
  <c r="V42" i="16"/>
  <c r="V34" i="16"/>
  <c r="V49" i="16"/>
  <c r="V43" i="16"/>
  <c r="V15" i="16"/>
  <c r="V46" i="16"/>
  <c r="V19" i="16"/>
  <c r="V16" i="16"/>
  <c r="V38" i="16"/>
  <c r="V47" i="16"/>
  <c r="V9" i="16"/>
  <c r="V29" i="16"/>
  <c r="V20" i="16"/>
  <c r="V60" i="16"/>
  <c r="V54" i="16"/>
  <c r="V5" i="16"/>
  <c r="V39" i="16"/>
  <c r="V55" i="16"/>
  <c r="V45" i="16"/>
  <c r="V14" i="16"/>
  <c r="V57" i="16"/>
  <c r="V24" i="16"/>
  <c r="V31" i="16"/>
  <c r="V27" i="16"/>
  <c r="V64" i="16"/>
  <c r="V44" i="16"/>
  <c r="V30" i="16"/>
  <c r="V10" i="16"/>
  <c r="V23" i="16"/>
  <c r="V61" i="16"/>
  <c r="V41" i="16"/>
  <c r="V35" i="16"/>
  <c r="V13" i="16"/>
  <c r="V7" i="16"/>
  <c r="V62" i="16"/>
  <c r="V58" i="16"/>
  <c r="V12" i="16"/>
  <c r="V32" i="16"/>
  <c r="V51" i="16"/>
  <c r="V50" i="16"/>
  <c r="V40" i="16"/>
  <c r="V53" i="16"/>
  <c r="V36" i="16"/>
  <c r="V65" i="16"/>
  <c r="V17" i="16"/>
  <c r="V56" i="16"/>
  <c r="V25" i="16"/>
  <c r="V21" i="16"/>
  <c r="V63" i="16"/>
  <c r="V28" i="16"/>
  <c r="V4" i="16"/>
  <c r="V18" i="16"/>
  <c r="V59" i="16"/>
  <c r="V37" i="16"/>
  <c r="V48" i="16"/>
  <c r="V26" i="16"/>
  <c r="V33" i="16"/>
  <c r="V3" i="16"/>
  <c r="V22" i="16"/>
  <c r="V8" i="16"/>
  <c r="V6" i="16"/>
  <c r="K22" i="14"/>
  <c r="F8" i="14"/>
  <c r="H26" i="15"/>
  <c r="I26" i="15"/>
  <c r="B23" i="14"/>
  <c r="AF23" i="15"/>
  <c r="M17" i="14"/>
  <c r="M19" i="14"/>
  <c r="Q17" i="14"/>
  <c r="L19" i="14"/>
  <c r="M22" i="14"/>
  <c r="Q18" i="14"/>
  <c r="Q20" i="14"/>
  <c r="R18" i="14"/>
  <c r="M18" i="14"/>
  <c r="L17" i="14"/>
  <c r="R21" i="14"/>
  <c r="L22" i="14"/>
  <c r="R17" i="14"/>
  <c r="J26" i="15"/>
  <c r="AF12" i="17"/>
  <c r="AH12" i="17" s="1"/>
  <c r="AF12" i="15"/>
  <c r="L21" i="14"/>
  <c r="R20" i="14"/>
  <c r="M20" i="14"/>
  <c r="AH11" i="15"/>
  <c r="C8" i="14"/>
  <c r="AF13" i="17"/>
  <c r="L20" i="14"/>
  <c r="C27" i="15"/>
  <c r="AF11" i="16"/>
  <c r="AH11" i="16" s="1"/>
  <c r="Q21" i="14"/>
  <c r="Q19" i="14"/>
  <c r="R19" i="14"/>
  <c r="AD11" i="14"/>
  <c r="AF23" i="17"/>
  <c r="Q22" i="14"/>
  <c r="R22" i="14"/>
  <c r="L18" i="14"/>
  <c r="M21" i="14"/>
  <c r="D8" i="14"/>
  <c r="F23" i="14" l="1"/>
  <c r="AJ11" i="16"/>
  <c r="AJ11" i="15"/>
  <c r="AL12" i="17"/>
  <c r="AJ12" i="17"/>
  <c r="I27" i="15"/>
  <c r="H27" i="15"/>
  <c r="M22" i="15"/>
  <c r="B9" i="14"/>
  <c r="C9" i="14"/>
  <c r="C28" i="15"/>
  <c r="S22" i="15"/>
  <c r="AH23" i="17"/>
  <c r="H8" i="14"/>
  <c r="AH12" i="15"/>
  <c r="AH23" i="15"/>
  <c r="AH13" i="17"/>
  <c r="AF14" i="17"/>
  <c r="AF12" i="16"/>
  <c r="AF13" i="16" s="1"/>
  <c r="AH13" i="16" s="1"/>
  <c r="AD12" i="14"/>
  <c r="AF13" i="15"/>
  <c r="AH13" i="15" s="1"/>
  <c r="B24" i="14"/>
  <c r="AF23" i="16"/>
  <c r="AH23" i="16" s="1"/>
  <c r="AH12" i="16"/>
  <c r="AD23" i="14"/>
  <c r="AF11" i="14"/>
  <c r="AF14" i="15"/>
  <c r="O22" i="15"/>
  <c r="T22" i="15"/>
  <c r="B10" i="14"/>
  <c r="AF14" i="16"/>
  <c r="N22" i="15"/>
  <c r="J27" i="15"/>
  <c r="B25" i="14"/>
  <c r="F25" i="14" l="1"/>
  <c r="F24" i="14"/>
  <c r="F9" i="14"/>
  <c r="AJ12" i="16"/>
  <c r="AJ12" i="15"/>
  <c r="AL23" i="17"/>
  <c r="AJ23" i="17"/>
  <c r="AJ13" i="16"/>
  <c r="AH11" i="14"/>
  <c r="AJ23" i="16"/>
  <c r="AJ13" i="17"/>
  <c r="AL13" i="17"/>
  <c r="AJ23" i="15"/>
  <c r="AJ13" i="15"/>
  <c r="F10" i="14"/>
  <c r="K6" i="14"/>
  <c r="M23" i="15"/>
  <c r="I28" i="15"/>
  <c r="H28" i="15"/>
  <c r="N23" i="15"/>
  <c r="Q6" i="14"/>
  <c r="T23" i="15"/>
  <c r="AF23" i="14"/>
  <c r="L6" i="14"/>
  <c r="AF15" i="17"/>
  <c r="AH15" i="17" s="1"/>
  <c r="AF15" i="15"/>
  <c r="C10" i="14"/>
  <c r="AH14" i="15"/>
  <c r="AF15" i="16"/>
  <c r="AH14" i="17"/>
  <c r="D9" i="14"/>
  <c r="AH14" i="16"/>
  <c r="S23" i="15"/>
  <c r="AF12" i="14"/>
  <c r="AD13" i="14"/>
  <c r="AF13" i="14" s="1"/>
  <c r="O23" i="15"/>
  <c r="R6" i="14"/>
  <c r="AF16" i="17"/>
  <c r="C29" i="15"/>
  <c r="M6" i="14"/>
  <c r="J28" i="15"/>
  <c r="AH13" i="14" l="1"/>
  <c r="AH12" i="14"/>
  <c r="AL14" i="17"/>
  <c r="AJ14" i="17"/>
  <c r="AJ14" i="15"/>
  <c r="AJ14" i="16"/>
  <c r="AH23" i="14"/>
  <c r="AL15" i="17"/>
  <c r="AJ15" i="17"/>
  <c r="I29" i="15"/>
  <c r="H29" i="15"/>
  <c r="M24" i="15"/>
  <c r="AH16" i="17"/>
  <c r="T24" i="15"/>
  <c r="O24" i="15"/>
  <c r="B11" i="14"/>
  <c r="D10" i="14"/>
  <c r="C30" i="15"/>
  <c r="N24" i="15"/>
  <c r="C11" i="14"/>
  <c r="J29" i="15"/>
  <c r="AH15" i="16"/>
  <c r="H9" i="14"/>
  <c r="AF16" i="16"/>
  <c r="N6" i="14"/>
  <c r="S24" i="15"/>
  <c r="AD14" i="14"/>
  <c r="AD15" i="14" s="1"/>
  <c r="H10" i="14"/>
  <c r="AH15" i="15"/>
  <c r="AF16" i="15"/>
  <c r="AF17" i="17"/>
  <c r="AF14" i="14"/>
  <c r="AF15" i="14"/>
  <c r="AD16" i="14"/>
  <c r="AH14" i="14" l="1"/>
  <c r="K7" i="14"/>
  <c r="F11" i="14"/>
  <c r="I30" i="15"/>
  <c r="H30" i="15"/>
  <c r="AJ15" i="16"/>
  <c r="AL16" i="17"/>
  <c r="AJ16" i="17"/>
  <c r="AH15" i="14"/>
  <c r="AJ15" i="15"/>
  <c r="M25" i="15"/>
  <c r="K8" i="14"/>
  <c r="B12" i="14"/>
  <c r="Q8" i="14"/>
  <c r="AH16" i="15"/>
  <c r="N25" i="15"/>
  <c r="AF17" i="15"/>
  <c r="R8" i="14"/>
  <c r="O25" i="15"/>
  <c r="T25" i="15"/>
  <c r="C31" i="15"/>
  <c r="AH16" i="16"/>
  <c r="R7" i="14"/>
  <c r="Q7" i="14"/>
  <c r="C12" i="14"/>
  <c r="AF16" i="14"/>
  <c r="M7" i="14"/>
  <c r="AD17" i="14"/>
  <c r="D11" i="14"/>
  <c r="H11" i="14" s="1"/>
  <c r="C32" i="15"/>
  <c r="C33" i="15" s="1"/>
  <c r="M8" i="14"/>
  <c r="AF18" i="17"/>
  <c r="L8" i="14"/>
  <c r="AF17" i="16"/>
  <c r="L7" i="14"/>
  <c r="S25" i="15"/>
  <c r="AH17" i="17"/>
  <c r="J30" i="15"/>
  <c r="F12" i="14" l="1"/>
  <c r="I32" i="15"/>
  <c r="H32" i="15"/>
  <c r="H31" i="15"/>
  <c r="I31" i="15"/>
  <c r="M26" i="15"/>
  <c r="H33" i="15"/>
  <c r="I33" i="15"/>
  <c r="AJ17" i="17"/>
  <c r="AL17" i="17"/>
  <c r="AJ16" i="16"/>
  <c r="AH16" i="14"/>
  <c r="AJ16" i="15"/>
  <c r="K9" i="14"/>
  <c r="N7" i="14"/>
  <c r="J32" i="15"/>
  <c r="N26" i="15"/>
  <c r="AH17" i="15"/>
  <c r="C34" i="15"/>
  <c r="AF18" i="15"/>
  <c r="T26" i="15"/>
  <c r="B13" i="14"/>
  <c r="C13" i="14"/>
  <c r="AF18" i="16"/>
  <c r="S26" i="15"/>
  <c r="D13" i="14"/>
  <c r="R9" i="14"/>
  <c r="M9" i="14"/>
  <c r="O26" i="15"/>
  <c r="AD18" i="14"/>
  <c r="AF19" i="17"/>
  <c r="J33" i="15"/>
  <c r="N8" i="14"/>
  <c r="B14" i="14"/>
  <c r="D12" i="14"/>
  <c r="AH17" i="16"/>
  <c r="L9" i="14"/>
  <c r="Q9" i="14"/>
  <c r="AF17" i="14"/>
  <c r="J31" i="15"/>
  <c r="AH18" i="17"/>
  <c r="I34" i="15" l="1"/>
  <c r="H34" i="15"/>
  <c r="M27" i="15"/>
  <c r="F13" i="14"/>
  <c r="M28" i="15"/>
  <c r="AJ17" i="16"/>
  <c r="M29" i="15"/>
  <c r="AJ17" i="15"/>
  <c r="AH17" i="14"/>
  <c r="AL18" i="17"/>
  <c r="AJ18" i="17"/>
  <c r="F14" i="14"/>
  <c r="C35" i="15"/>
  <c r="AH18" i="16"/>
  <c r="AH19" i="17"/>
  <c r="N27" i="15"/>
  <c r="AF20" i="17"/>
  <c r="AH18" i="15"/>
  <c r="J34" i="15"/>
  <c r="S27" i="15"/>
  <c r="AD19" i="14"/>
  <c r="AF19" i="15"/>
  <c r="C14" i="14"/>
  <c r="N29" i="15"/>
  <c r="O27" i="15"/>
  <c r="T28" i="15"/>
  <c r="T29" i="15"/>
  <c r="D14" i="14"/>
  <c r="T27" i="15"/>
  <c r="O28" i="15"/>
  <c r="B15" i="14"/>
  <c r="AF18" i="14"/>
  <c r="N28" i="15"/>
  <c r="H12" i="14"/>
  <c r="H13" i="14"/>
  <c r="S28" i="15"/>
  <c r="O29" i="15"/>
  <c r="S29" i="15"/>
  <c r="AF19" i="16"/>
  <c r="N9" i="14"/>
  <c r="C36" i="15"/>
  <c r="C37" i="15"/>
  <c r="I36" i="15" l="1"/>
  <c r="H36" i="15"/>
  <c r="M30" i="15"/>
  <c r="H35" i="15"/>
  <c r="I35" i="15"/>
  <c r="AL19" i="17"/>
  <c r="AJ19" i="17"/>
  <c r="AJ18" i="15"/>
  <c r="AH18" i="14"/>
  <c r="AJ18" i="16"/>
  <c r="K10" i="14"/>
  <c r="F15" i="14"/>
  <c r="I37" i="15"/>
  <c r="H37" i="15"/>
  <c r="AF19" i="14"/>
  <c r="AF20" i="16"/>
  <c r="Q10" i="14"/>
  <c r="J36" i="15"/>
  <c r="C38" i="15"/>
  <c r="AH20" i="17"/>
  <c r="N30" i="15"/>
  <c r="O30" i="15"/>
  <c r="S30" i="15"/>
  <c r="T30" i="15"/>
  <c r="M10" i="14"/>
  <c r="J35" i="15"/>
  <c r="J37" i="15"/>
  <c r="AF20" i="15"/>
  <c r="AD20" i="14"/>
  <c r="AH19" i="15"/>
  <c r="R10" i="14"/>
  <c r="AF21" i="17"/>
  <c r="C15" i="14"/>
  <c r="AH19" i="16"/>
  <c r="H14" i="14"/>
  <c r="L10" i="14"/>
  <c r="M31" i="15" l="1"/>
  <c r="M32" i="15"/>
  <c r="AJ19" i="16"/>
  <c r="AH19" i="14"/>
  <c r="AJ19" i="15"/>
  <c r="AL20" i="17"/>
  <c r="AJ20" i="17"/>
  <c r="K11" i="14"/>
  <c r="H38" i="15"/>
  <c r="I38" i="15"/>
  <c r="M33" i="15"/>
  <c r="S31" i="15"/>
  <c r="N31" i="15"/>
  <c r="O31" i="15"/>
  <c r="T31" i="15"/>
  <c r="B16" i="14"/>
  <c r="C16" i="14"/>
  <c r="AH20" i="16"/>
  <c r="T32" i="15"/>
  <c r="O32" i="15"/>
  <c r="N32" i="15"/>
  <c r="S32" i="15"/>
  <c r="S33" i="15"/>
  <c r="AF22" i="17"/>
  <c r="AF21" i="16"/>
  <c r="Q11" i="14"/>
  <c r="M11" i="14"/>
  <c r="D15" i="14"/>
  <c r="H15" i="14"/>
  <c r="C39" i="15"/>
  <c r="J38" i="15"/>
  <c r="R11" i="14"/>
  <c r="AF21" i="15"/>
  <c r="AF20" i="14"/>
  <c r="N10" i="14"/>
  <c r="L11" i="14"/>
  <c r="AH21" i="17"/>
  <c r="O33" i="15"/>
  <c r="T33" i="15"/>
  <c r="N33" i="15"/>
  <c r="AD21" i="14"/>
  <c r="AH20" i="15"/>
  <c r="F16" i="14" l="1"/>
  <c r="AJ20" i="15"/>
  <c r="AH20" i="14"/>
  <c r="AJ21" i="17"/>
  <c r="AL21" i="17"/>
  <c r="AJ20" i="16"/>
  <c r="K12" i="14"/>
  <c r="M34" i="15"/>
  <c r="H39" i="15"/>
  <c r="I39" i="15"/>
  <c r="AD22" i="14"/>
  <c r="AH21" i="15"/>
  <c r="D16" i="14"/>
  <c r="AF22" i="16"/>
  <c r="M12" i="14"/>
  <c r="S34" i="15"/>
  <c r="N11" i="14"/>
  <c r="C40" i="15"/>
  <c r="Q12" i="14"/>
  <c r="J39" i="15"/>
  <c r="AH21" i="16"/>
  <c r="AF21" i="14"/>
  <c r="L12" i="14"/>
  <c r="O34" i="15"/>
  <c r="N34" i="15"/>
  <c r="B17" i="14"/>
  <c r="C17" i="14" s="1"/>
  <c r="T34" i="15"/>
  <c r="AH22" i="17"/>
  <c r="AF22" i="15"/>
  <c r="R12" i="14"/>
  <c r="F17" i="14" l="1"/>
  <c r="AL22" i="17"/>
  <c r="AJ22" i="17"/>
  <c r="AJ21" i="16"/>
  <c r="AJ21" i="15"/>
  <c r="AH21" i="14"/>
  <c r="K13" i="14"/>
  <c r="I40" i="15"/>
  <c r="H40" i="15"/>
  <c r="M35" i="15"/>
  <c r="M13" i="14"/>
  <c r="T35" i="15"/>
  <c r="O35" i="15"/>
  <c r="D17" i="14"/>
  <c r="AF22" i="14"/>
  <c r="L13" i="14"/>
  <c r="R13" i="14"/>
  <c r="C41" i="15"/>
  <c r="S35" i="15"/>
  <c r="AH22" i="15"/>
  <c r="B18" i="14"/>
  <c r="AH22" i="16"/>
  <c r="Q13" i="14"/>
  <c r="H17" i="14"/>
  <c r="N12" i="14"/>
  <c r="N35" i="15"/>
  <c r="J40" i="15"/>
  <c r="H16" i="14"/>
  <c r="K15" i="14" l="1"/>
  <c r="F18" i="14"/>
  <c r="AH22" i="14"/>
  <c r="AJ22" i="16"/>
  <c r="K14" i="14"/>
  <c r="AJ22" i="15"/>
  <c r="I41" i="15"/>
  <c r="H41" i="15"/>
  <c r="M36" i="15"/>
  <c r="Q15" i="14"/>
  <c r="J41" i="15"/>
  <c r="N13" i="14"/>
  <c r="R15" i="14"/>
  <c r="O36" i="15"/>
  <c r="L14" i="14"/>
  <c r="R14" i="14"/>
  <c r="M15" i="14"/>
  <c r="S36" i="15"/>
  <c r="M14" i="14"/>
  <c r="L15" i="14"/>
  <c r="T36" i="15"/>
  <c r="N36" i="15"/>
  <c r="C18" i="14"/>
  <c r="Q14" i="14"/>
  <c r="C42" i="15"/>
  <c r="I42" i="15" l="1"/>
  <c r="H42" i="15"/>
  <c r="M37" i="15"/>
  <c r="C43" i="15"/>
  <c r="N37" i="15"/>
  <c r="N15" i="14"/>
  <c r="S37" i="15"/>
  <c r="N14" i="14"/>
  <c r="T37" i="15"/>
  <c r="C44" i="15"/>
  <c r="J42" i="15"/>
  <c r="D18" i="14"/>
  <c r="O37" i="15"/>
  <c r="I43" i="15" l="1"/>
  <c r="H43" i="15"/>
  <c r="M38" i="15"/>
  <c r="I44" i="15"/>
  <c r="H44" i="15"/>
  <c r="C45" i="15"/>
  <c r="N38" i="15"/>
  <c r="J43" i="15"/>
  <c r="H18" i="14"/>
  <c r="O38" i="15"/>
  <c r="S38" i="15"/>
  <c r="T38" i="15"/>
  <c r="J44" i="15"/>
  <c r="M39" i="15" l="1"/>
  <c r="K16" i="14"/>
  <c r="M40" i="15"/>
  <c r="I45" i="15"/>
  <c r="H45" i="15"/>
  <c r="O39" i="15"/>
  <c r="N39" i="15"/>
  <c r="T39" i="15"/>
  <c r="S39" i="15"/>
  <c r="T40" i="15"/>
  <c r="M16" i="14"/>
  <c r="O40" i="15"/>
  <c r="L16" i="14"/>
  <c r="J45" i="15"/>
  <c r="S40" i="15"/>
  <c r="R16" i="14"/>
  <c r="C46" i="15"/>
  <c r="Q16" i="14"/>
  <c r="N40" i="15"/>
  <c r="M41" i="15" l="1"/>
  <c r="H46" i="15"/>
  <c r="I46" i="15"/>
  <c r="J46" i="15"/>
  <c r="T41" i="15"/>
  <c r="N41" i="15"/>
  <c r="S41" i="15"/>
  <c r="N16" i="14"/>
  <c r="O41" i="15"/>
  <c r="C47" i="15"/>
  <c r="M42" i="15" l="1"/>
  <c r="H47" i="15"/>
  <c r="I47" i="15"/>
  <c r="N42" i="15"/>
  <c r="O42" i="15"/>
  <c r="U3" i="14" a="1"/>
  <c r="J47" i="15"/>
  <c r="S42" i="15"/>
  <c r="T42" i="15"/>
  <c r="U27" i="14" l="1"/>
  <c r="U44" i="14"/>
  <c r="U29" i="14"/>
  <c r="U38" i="14"/>
  <c r="U57" i="14"/>
  <c r="U21" i="14"/>
  <c r="U35" i="14"/>
  <c r="U41" i="14"/>
  <c r="U25" i="14"/>
  <c r="U54" i="14"/>
  <c r="U18" i="14"/>
  <c r="U23" i="14"/>
  <c r="U5" i="14"/>
  <c r="U13" i="14"/>
  <c r="U53" i="14"/>
  <c r="U40" i="14"/>
  <c r="U22" i="14"/>
  <c r="U42" i="14"/>
  <c r="U37" i="14"/>
  <c r="U15" i="14"/>
  <c r="U45" i="14"/>
  <c r="U19" i="14"/>
  <c r="U20" i="14"/>
  <c r="U4" i="14"/>
  <c r="U30" i="14"/>
  <c r="U11" i="14"/>
  <c r="U43" i="14"/>
  <c r="U36" i="14"/>
  <c r="U34" i="14"/>
  <c r="U33" i="14"/>
  <c r="U32" i="14"/>
  <c r="U10" i="14"/>
  <c r="U46" i="14"/>
  <c r="U14" i="14"/>
  <c r="U51" i="14"/>
  <c r="U16" i="14"/>
  <c r="U31" i="14"/>
  <c r="U24" i="14"/>
  <c r="U50" i="14"/>
  <c r="U7" i="14"/>
  <c r="U26" i="14"/>
  <c r="U48" i="14"/>
  <c r="U28" i="14"/>
  <c r="U9" i="14"/>
  <c r="U17" i="14"/>
  <c r="U49" i="14"/>
  <c r="U12" i="14"/>
  <c r="U56" i="14"/>
  <c r="U6" i="14"/>
  <c r="U47" i="14"/>
  <c r="U3" i="14"/>
  <c r="U8" i="14"/>
  <c r="U52" i="14"/>
  <c r="U55" i="14"/>
  <c r="U39" i="14"/>
  <c r="M43" i="15"/>
  <c r="W27" i="14"/>
  <c r="V28" i="14"/>
  <c r="Y31" i="14"/>
  <c r="V41" i="14"/>
  <c r="W13" i="14"/>
  <c r="Y8" i="14"/>
  <c r="X54" i="14"/>
  <c r="Y15" i="14"/>
  <c r="X10" i="14"/>
  <c r="X38" i="14"/>
  <c r="Y11" i="14"/>
  <c r="X52" i="14"/>
  <c r="V6" i="14"/>
  <c r="Y54" i="14"/>
  <c r="X57" i="14"/>
  <c r="Y25" i="14"/>
  <c r="V38" i="14"/>
  <c r="Y52" i="14"/>
  <c r="Y4" i="14"/>
  <c r="Y50" i="14"/>
  <c r="W36" i="14"/>
  <c r="V44" i="14"/>
  <c r="V51" i="14"/>
  <c r="Z41" i="14"/>
  <c r="Y18" i="14"/>
  <c r="W42" i="14"/>
  <c r="Z34" i="14"/>
  <c r="X37" i="14"/>
  <c r="X42" i="14"/>
  <c r="Z14" i="14"/>
  <c r="Y44" i="14"/>
  <c r="W24" i="14"/>
  <c r="W16" i="14"/>
  <c r="V25" i="14"/>
  <c r="V24" i="14"/>
  <c r="Y9" i="14"/>
  <c r="Y57" i="14"/>
  <c r="V8" i="14"/>
  <c r="Z46" i="14"/>
  <c r="W43" i="14"/>
  <c r="X4" i="14"/>
  <c r="W34" i="14"/>
  <c r="Z8" i="14"/>
  <c r="O43" i="15"/>
  <c r="X19" i="14"/>
  <c r="X16" i="14"/>
  <c r="V56" i="14"/>
  <c r="Y38" i="14"/>
  <c r="V16" i="14"/>
  <c r="Z3" i="14"/>
  <c r="W25" i="14"/>
  <c r="Z38" i="14"/>
  <c r="W17" i="14"/>
  <c r="V4" i="14"/>
  <c r="W50" i="14"/>
  <c r="X34" i="14"/>
  <c r="Y48" i="14"/>
  <c r="V9" i="14"/>
  <c r="Y42" i="14"/>
  <c r="Y16" i="14"/>
  <c r="Z50" i="14"/>
  <c r="X49" i="14"/>
  <c r="Z43" i="14"/>
  <c r="Y13" i="14"/>
  <c r="Z17" i="14"/>
  <c r="W30" i="14"/>
  <c r="Y23" i="14"/>
  <c r="X21" i="14"/>
  <c r="X7" i="14"/>
  <c r="V39" i="14"/>
  <c r="X9" i="14"/>
  <c r="W11" i="14"/>
  <c r="W38" i="14"/>
  <c r="W7" i="14"/>
  <c r="V3" i="14"/>
  <c r="N43" i="15"/>
  <c r="Z19" i="14"/>
  <c r="Z28" i="14"/>
  <c r="V48" i="14"/>
  <c r="Y39" i="14"/>
  <c r="X48" i="14"/>
  <c r="Y53" i="14"/>
  <c r="V45" i="14"/>
  <c r="X46" i="14"/>
  <c r="Z35" i="14"/>
  <c r="W54" i="14"/>
  <c r="X31" i="14"/>
  <c r="X11" i="14"/>
  <c r="Z4" i="14"/>
  <c r="T43" i="15"/>
  <c r="V14" i="14"/>
  <c r="Y34" i="14"/>
  <c r="W44" i="14"/>
  <c r="W5" i="14"/>
  <c r="Z23" i="14"/>
  <c r="Z15" i="14"/>
  <c r="X12" i="14"/>
  <c r="Z31" i="14"/>
  <c r="X18" i="14"/>
  <c r="W26" i="14"/>
  <c r="V17" i="14"/>
  <c r="Y30" i="14"/>
  <c r="V23" i="14"/>
  <c r="W21" i="14"/>
  <c r="Z7" i="14"/>
  <c r="W39" i="14"/>
  <c r="V52" i="14"/>
  <c r="Z13" i="14"/>
  <c r="V5" i="14"/>
  <c r="Z47" i="14"/>
  <c r="V57" i="14"/>
  <c r="W22" i="14"/>
  <c r="Z12" i="14"/>
  <c r="W15" i="14"/>
  <c r="X40" i="14"/>
  <c r="W19" i="14"/>
  <c r="V26" i="14"/>
  <c r="Z36" i="14"/>
  <c r="V33" i="14"/>
  <c r="X44" i="14"/>
  <c r="Z27" i="14"/>
  <c r="Z5" i="14"/>
  <c r="Y47" i="14"/>
  <c r="X36" i="14"/>
  <c r="Z44" i="14"/>
  <c r="V15" i="14"/>
  <c r="V40" i="14"/>
  <c r="Y35" i="14"/>
  <c r="W23" i="14"/>
  <c r="X39" i="14"/>
  <c r="Z48" i="14"/>
  <c r="W20" i="14"/>
  <c r="Y10" i="14"/>
  <c r="Y21" i="14"/>
  <c r="W29" i="14"/>
  <c r="Y32" i="14"/>
  <c r="Y24" i="14"/>
  <c r="X50" i="14"/>
  <c r="W9" i="14"/>
  <c r="V43" i="14"/>
  <c r="Z49" i="14"/>
  <c r="Y27" i="14"/>
  <c r="X17" i="14"/>
  <c r="Y28" i="14"/>
  <c r="V54" i="14"/>
  <c r="Y46" i="14"/>
  <c r="X47" i="14"/>
  <c r="Y51" i="14"/>
  <c r="W28" i="14"/>
  <c r="X13" i="14"/>
  <c r="V55" i="14"/>
  <c r="Z10" i="14"/>
  <c r="Y20" i="14"/>
  <c r="W46" i="14"/>
  <c r="V36" i="14"/>
  <c r="W33" i="14"/>
  <c r="Z56" i="14"/>
  <c r="Z30" i="14"/>
  <c r="Z33" i="14"/>
  <c r="W40" i="14"/>
  <c r="W31" i="14"/>
  <c r="V50" i="14"/>
  <c r="Y17" i="14"/>
  <c r="Z29" i="14"/>
  <c r="W56" i="14"/>
  <c r="W57" i="14"/>
  <c r="X30" i="14"/>
  <c r="Y12" i="14"/>
  <c r="X6" i="14"/>
  <c r="V22" i="14"/>
  <c r="Z25" i="14"/>
  <c r="V31" i="14"/>
  <c r="Z45" i="14"/>
  <c r="W10" i="14"/>
  <c r="W6" i="14"/>
  <c r="Z16" i="14"/>
  <c r="X24" i="14"/>
  <c r="Z54" i="14"/>
  <c r="Z6" i="14"/>
  <c r="W55" i="14"/>
  <c r="V30" i="14"/>
  <c r="V19" i="14"/>
  <c r="X27" i="14"/>
  <c r="X33" i="14"/>
  <c r="Y43" i="14"/>
  <c r="Z42" i="14"/>
  <c r="V34" i="14"/>
  <c r="Y6" i="14"/>
  <c r="X56" i="14"/>
  <c r="Z18" i="14"/>
  <c r="W8" i="14"/>
  <c r="X55" i="14"/>
  <c r="V11" i="14"/>
  <c r="Y26" i="14"/>
  <c r="Z21" i="14"/>
  <c r="Z20" i="14"/>
  <c r="Z26" i="14"/>
  <c r="W12" i="14"/>
  <c r="X25" i="14"/>
  <c r="Z22" i="14"/>
  <c r="V29" i="14"/>
  <c r="X8" i="14"/>
  <c r="Z55" i="14"/>
  <c r="Z11" i="14"/>
  <c r="V37" i="14"/>
  <c r="X32" i="14"/>
  <c r="S43" i="15"/>
  <c r="W49" i="14"/>
  <c r="V46" i="14"/>
  <c r="X53" i="14"/>
  <c r="X23" i="14"/>
  <c r="W48" i="14"/>
  <c r="Y19" i="14"/>
  <c r="Y37" i="14"/>
  <c r="V42" i="14"/>
  <c r="W37" i="14"/>
  <c r="Y5" i="14"/>
  <c r="V53" i="14"/>
  <c r="W14" i="14"/>
  <c r="V18" i="14"/>
  <c r="Y49" i="14"/>
  <c r="Y22" i="14"/>
  <c r="W52" i="14"/>
  <c r="Y40" i="14"/>
  <c r="Z52" i="14"/>
  <c r="W18" i="14"/>
  <c r="X20" i="14"/>
  <c r="Z24" i="14"/>
  <c r="Y56" i="14"/>
  <c r="Y7" i="14"/>
  <c r="Z37" i="14"/>
  <c r="X5" i="14"/>
  <c r="X35" i="14"/>
  <c r="Y14" i="14"/>
  <c r="Y3" i="14"/>
  <c r="V10" i="14"/>
  <c r="X43" i="14"/>
  <c r="W53" i="14"/>
  <c r="Y29" i="14"/>
  <c r="Y41" i="14"/>
  <c r="Z9" i="14"/>
  <c r="Z39" i="14"/>
  <c r="W35" i="14"/>
  <c r="X28" i="14"/>
  <c r="V13" i="14"/>
  <c r="X51" i="14"/>
  <c r="X45" i="14"/>
  <c r="V32" i="14"/>
  <c r="V47" i="14"/>
  <c r="W51" i="14"/>
  <c r="Z53" i="14"/>
  <c r="X26" i="14"/>
  <c r="Y33" i="14"/>
  <c r="X22" i="14"/>
  <c r="V49" i="14"/>
  <c r="X3" i="14"/>
  <c r="Z40" i="14"/>
  <c r="W32" i="14"/>
  <c r="Y55" i="14"/>
  <c r="V35" i="14"/>
  <c r="Z57" i="14"/>
  <c r="X29" i="14"/>
  <c r="X14" i="14"/>
  <c r="W45" i="14"/>
  <c r="V20" i="14"/>
  <c r="Z51" i="14"/>
  <c r="Y45" i="14"/>
  <c r="Z32" i="14"/>
  <c r="W47" i="14"/>
  <c r="X15" i="14"/>
  <c r="V7" i="14"/>
  <c r="W3" i="14"/>
  <c r="W4" i="14"/>
  <c r="Y36" i="14"/>
  <c r="V27" i="14"/>
  <c r="X41" i="14"/>
  <c r="W41" i="14"/>
  <c r="V12" i="14"/>
  <c r="V21" i="14"/>
  <c r="T40" i="14" l="1"/>
  <c r="T39" i="14"/>
  <c r="T50" i="14"/>
  <c r="T20" i="14"/>
  <c r="T13" i="14"/>
  <c r="T47" i="14"/>
  <c r="T48" i="14"/>
  <c r="T14" i="14"/>
  <c r="T11" i="14"/>
  <c r="T42" i="14"/>
  <c r="T54" i="14"/>
  <c r="T44" i="14"/>
  <c r="T56" i="14"/>
  <c r="T7" i="14"/>
  <c r="T10" i="14"/>
  <c r="T4" i="14"/>
  <c r="T41" i="14"/>
  <c r="T12" i="14"/>
  <c r="T32" i="14"/>
  <c r="T53" i="14"/>
  <c r="T35" i="14"/>
  <c r="T55" i="14"/>
  <c r="T49" i="14"/>
  <c r="T24" i="14"/>
  <c r="T33" i="14"/>
  <c r="T19" i="14"/>
  <c r="T21" i="14"/>
  <c r="T52" i="14"/>
  <c r="T17" i="14"/>
  <c r="T31" i="14"/>
  <c r="T34" i="14"/>
  <c r="T45" i="14"/>
  <c r="T5" i="14"/>
  <c r="T57" i="14"/>
  <c r="T8" i="14"/>
  <c r="T9" i="14"/>
  <c r="T16" i="14"/>
  <c r="T36" i="14"/>
  <c r="T15" i="14"/>
  <c r="T23" i="14"/>
  <c r="T38" i="14"/>
  <c r="T3" i="14"/>
  <c r="T28" i="14"/>
  <c r="T51" i="14"/>
  <c r="T43" i="14"/>
  <c r="T37" i="14"/>
  <c r="T18" i="14"/>
  <c r="T29" i="14"/>
  <c r="T6" i="14"/>
  <c r="T26" i="14"/>
  <c r="T46" i="14"/>
  <c r="T30" i="14"/>
  <c r="T22" i="14"/>
  <c r="T25" i="14"/>
  <c r="T27" i="14"/>
  <c r="W3" i="15" a="1"/>
  <c r="W3" i="17" a="1"/>
  <c r="D28" i="1"/>
  <c r="AC2" i="16" a="1"/>
  <c r="C37" i="1"/>
  <c r="D43" i="1"/>
  <c r="D38" i="1"/>
  <c r="D53" i="1"/>
  <c r="C36" i="1"/>
  <c r="D37" i="1"/>
  <c r="D29" i="1"/>
  <c r="AC2" i="18" a="1"/>
  <c r="C51" i="1"/>
  <c r="D44" i="1"/>
  <c r="C52" i="1"/>
  <c r="D52" i="1" s="1"/>
  <c r="AC53" i="18" l="1"/>
  <c r="AC19" i="18"/>
  <c r="AC24" i="18"/>
  <c r="AC43" i="18"/>
  <c r="AC46" i="18"/>
  <c r="AC59" i="18"/>
  <c r="AC12" i="18"/>
  <c r="AC7" i="18"/>
  <c r="AC77" i="18"/>
  <c r="AC78" i="18"/>
  <c r="AC73" i="18"/>
  <c r="AC68" i="18"/>
  <c r="AC15" i="18"/>
  <c r="AC49" i="18"/>
  <c r="AC11" i="18"/>
  <c r="AC44" i="18"/>
  <c r="AC25" i="18"/>
  <c r="AC33" i="18"/>
  <c r="AC30" i="18"/>
  <c r="AC26" i="18"/>
  <c r="AC51" i="18"/>
  <c r="AC18" i="18"/>
  <c r="AC57" i="18"/>
  <c r="AC9" i="18"/>
  <c r="AC36" i="18"/>
  <c r="AC35" i="18"/>
  <c r="AC38" i="18"/>
  <c r="AC10" i="18"/>
  <c r="AC54" i="18"/>
  <c r="AC60" i="18"/>
  <c r="AC40" i="18"/>
  <c r="AC71" i="18"/>
  <c r="AC64" i="18"/>
  <c r="AC47" i="18"/>
  <c r="AC72" i="18"/>
  <c r="AC3" i="18"/>
  <c r="AC31" i="18"/>
  <c r="AC79" i="18"/>
  <c r="AC21" i="18"/>
  <c r="AC55" i="18"/>
  <c r="AC32" i="18"/>
  <c r="AC34" i="18"/>
  <c r="AC69" i="18"/>
  <c r="AC58" i="18"/>
  <c r="AC74" i="18"/>
  <c r="AC66" i="18"/>
  <c r="AC2" i="18"/>
  <c r="AC76" i="18"/>
  <c r="AC62" i="18"/>
  <c r="AC45" i="18"/>
  <c r="AC52" i="18"/>
  <c r="AC48" i="18"/>
  <c r="AC61" i="18"/>
  <c r="AC37" i="18"/>
  <c r="AC29" i="18"/>
  <c r="AC17" i="18"/>
  <c r="AC8" i="18"/>
  <c r="AC4" i="18"/>
  <c r="AC13" i="18"/>
  <c r="AC39" i="18"/>
  <c r="AC70" i="18"/>
  <c r="AC23" i="18"/>
  <c r="AC63" i="18"/>
  <c r="AC67" i="18"/>
  <c r="AC50" i="18"/>
  <c r="AC22" i="18"/>
  <c r="AC28" i="18"/>
  <c r="AC65" i="18"/>
  <c r="AC41" i="18"/>
  <c r="AC20" i="18"/>
  <c r="AC16" i="18"/>
  <c r="AC5" i="18"/>
  <c r="AC6" i="18"/>
  <c r="AC75" i="18"/>
  <c r="AC42" i="18"/>
  <c r="AC14" i="18"/>
  <c r="AC27" i="18"/>
  <c r="AC56" i="18"/>
  <c r="AC312" i="16"/>
  <c r="AC43" i="16"/>
  <c r="AC255" i="16"/>
  <c r="AC334" i="16"/>
  <c r="AC47" i="16"/>
  <c r="AC368" i="16"/>
  <c r="AC56" i="16"/>
  <c r="AC72" i="16"/>
  <c r="AC98" i="16"/>
  <c r="AC279" i="16"/>
  <c r="AC53" i="16"/>
  <c r="AC152" i="16"/>
  <c r="AC292" i="16"/>
  <c r="AC323" i="16"/>
  <c r="AC278" i="16"/>
  <c r="AC108" i="16"/>
  <c r="AC58" i="16"/>
  <c r="AC166" i="16"/>
  <c r="AC118" i="16"/>
  <c r="AC69" i="16"/>
  <c r="AC224" i="16"/>
  <c r="AC196" i="16"/>
  <c r="AC15" i="16"/>
  <c r="AC354" i="16"/>
  <c r="AC351" i="16"/>
  <c r="AC20" i="16"/>
  <c r="AC114" i="16"/>
  <c r="AC211" i="16"/>
  <c r="AC2" i="16"/>
  <c r="AC356" i="16"/>
  <c r="AC315" i="16"/>
  <c r="AC127" i="16"/>
  <c r="AC131" i="16"/>
  <c r="AC264" i="16"/>
  <c r="AC221" i="16"/>
  <c r="AC347" i="16"/>
  <c r="AC250" i="16"/>
  <c r="AC266" i="16"/>
  <c r="AC141" i="16"/>
  <c r="AC176" i="16"/>
  <c r="AC289" i="16"/>
  <c r="AC85" i="16"/>
  <c r="AC143" i="16"/>
  <c r="AC265" i="16"/>
  <c r="AC78" i="16"/>
  <c r="AC336" i="16"/>
  <c r="AC99" i="16"/>
  <c r="AC32" i="16"/>
  <c r="AC390" i="16"/>
  <c r="AC387" i="16"/>
  <c r="AC195" i="16"/>
  <c r="AC197" i="16"/>
  <c r="AC369" i="16"/>
  <c r="AC8" i="16"/>
  <c r="AC91" i="16"/>
  <c r="AC11" i="16"/>
  <c r="AC42" i="16"/>
  <c r="AC162" i="16"/>
  <c r="AC97" i="16"/>
  <c r="AC146" i="16"/>
  <c r="AC329" i="16"/>
  <c r="AC107" i="16"/>
  <c r="AC163" i="16"/>
  <c r="AC113" i="16"/>
  <c r="AC283" i="16"/>
  <c r="AC132" i="16"/>
  <c r="AC320" i="16"/>
  <c r="AC3" i="16"/>
  <c r="AC83" i="16"/>
  <c r="AC273" i="16"/>
  <c r="AC376" i="16"/>
  <c r="AC101" i="16"/>
  <c r="AC148" i="16"/>
  <c r="AC54" i="16"/>
  <c r="AC214" i="16"/>
  <c r="AC62" i="16"/>
  <c r="AC173" i="16"/>
  <c r="AC50" i="16"/>
  <c r="AC246" i="16"/>
  <c r="AC374" i="16"/>
  <c r="AC203" i="16"/>
  <c r="AC353" i="16"/>
  <c r="AC310" i="16"/>
  <c r="AC290" i="16"/>
  <c r="AC66" i="16"/>
  <c r="AC328" i="16"/>
  <c r="AC33" i="16"/>
  <c r="AC119" i="16"/>
  <c r="AC124" i="16"/>
  <c r="AC304" i="16"/>
  <c r="AC109" i="16"/>
  <c r="AC318" i="16"/>
  <c r="AC139" i="16"/>
  <c r="AC311" i="16"/>
  <c r="AC321" i="16"/>
  <c r="AC299" i="16"/>
  <c r="AC128" i="16"/>
  <c r="AC40" i="16"/>
  <c r="AC257" i="16"/>
  <c r="AC49" i="16"/>
  <c r="AC156" i="16"/>
  <c r="AC333" i="16"/>
  <c r="AC100" i="16"/>
  <c r="AC44" i="16"/>
  <c r="AC75" i="16"/>
  <c r="AC34" i="16"/>
  <c r="AC372" i="16"/>
  <c r="AC199" i="16"/>
  <c r="AC5" i="16"/>
  <c r="AC307" i="16"/>
  <c r="AC377" i="16"/>
  <c r="AC217" i="16"/>
  <c r="AC153" i="16"/>
  <c r="AC80" i="16"/>
  <c r="AC263" i="16"/>
  <c r="AC218" i="16"/>
  <c r="AC201" i="16"/>
  <c r="AC298" i="16"/>
  <c r="AC313" i="16"/>
  <c r="AC270" i="16"/>
  <c r="AC254" i="16"/>
  <c r="AC282" i="16"/>
  <c r="AC112" i="16"/>
  <c r="AC181" i="16"/>
  <c r="AC364" i="16"/>
  <c r="AC177" i="16"/>
  <c r="AC103" i="16"/>
  <c r="AC165" i="16"/>
  <c r="AC219" i="16"/>
  <c r="AC262" i="16"/>
  <c r="AC337" i="16"/>
  <c r="AC164" i="16"/>
  <c r="AC309" i="16"/>
  <c r="AC258" i="16"/>
  <c r="AC167" i="16"/>
  <c r="AC247" i="16"/>
  <c r="AC93" i="16"/>
  <c r="AC284" i="16"/>
  <c r="AC41" i="16"/>
  <c r="AC186" i="16"/>
  <c r="AC215" i="16"/>
  <c r="AC94" i="16"/>
  <c r="AC171" i="16"/>
  <c r="AC30" i="16"/>
  <c r="AC16" i="16"/>
  <c r="AC182" i="16"/>
  <c r="AC12" i="16"/>
  <c r="AC223" i="16"/>
  <c r="AC245" i="16"/>
  <c r="AC378" i="16"/>
  <c r="AC243" i="16"/>
  <c r="AC189" i="16"/>
  <c r="AC122" i="16"/>
  <c r="AC140" i="16"/>
  <c r="AC348" i="16"/>
  <c r="AC242" i="16"/>
  <c r="AC341" i="16"/>
  <c r="AC210" i="16"/>
  <c r="AC276" i="16"/>
  <c r="AC361" i="16"/>
  <c r="AC136" i="16"/>
  <c r="AC77" i="16"/>
  <c r="AC271" i="16"/>
  <c r="AC51" i="16"/>
  <c r="AC76" i="16"/>
  <c r="AC268" i="16"/>
  <c r="AC123" i="16"/>
  <c r="AC200" i="16"/>
  <c r="AC228" i="16"/>
  <c r="AC9" i="16"/>
  <c r="AC306" i="16"/>
  <c r="AC46" i="16"/>
  <c r="AC300" i="16"/>
  <c r="AC202" i="16"/>
  <c r="AC116" i="16"/>
  <c r="AC346" i="16"/>
  <c r="AC59" i="16"/>
  <c r="AC241" i="16"/>
  <c r="AC179" i="16"/>
  <c r="AC293" i="16"/>
  <c r="AC332" i="16"/>
  <c r="AC88" i="16"/>
  <c r="AC234" i="16"/>
  <c r="AC314" i="16"/>
  <c r="AC382" i="16"/>
  <c r="AC261" i="16"/>
  <c r="AC23" i="16"/>
  <c r="AC269" i="16"/>
  <c r="AC355" i="16"/>
  <c r="AC180" i="16"/>
  <c r="AC110" i="16"/>
  <c r="AC74" i="16"/>
  <c r="AC17" i="16"/>
  <c r="AC48" i="16"/>
  <c r="AC19" i="16"/>
  <c r="AC105" i="16"/>
  <c r="AC338" i="16"/>
  <c r="AC22" i="16"/>
  <c r="AC158" i="16"/>
  <c r="AC206" i="16"/>
  <c r="AC230" i="16"/>
  <c r="AC222" i="16"/>
  <c r="AC373" i="16"/>
  <c r="AC39" i="16"/>
  <c r="AC73" i="16"/>
  <c r="AC89" i="16"/>
  <c r="AC385" i="16"/>
  <c r="AC25" i="16"/>
  <c r="AC198" i="16"/>
  <c r="AC391" i="16"/>
  <c r="AC388" i="16"/>
  <c r="AC55" i="16"/>
  <c r="AC21" i="16"/>
  <c r="AC65" i="16"/>
  <c r="AC308" i="16"/>
  <c r="AC60" i="16"/>
  <c r="AC150" i="16"/>
  <c r="AC154" i="16"/>
  <c r="AC29" i="16"/>
  <c r="AC159" i="16"/>
  <c r="AC145" i="16"/>
  <c r="AC63" i="16"/>
  <c r="AC371" i="16"/>
  <c r="AC330" i="16"/>
  <c r="AC147" i="16"/>
  <c r="AC185" i="16"/>
  <c r="AC193" i="16"/>
  <c r="AC363" i="16"/>
  <c r="AC357" i="16"/>
  <c r="AC184" i="16"/>
  <c r="AC64" i="16"/>
  <c r="AC160" i="16"/>
  <c r="AC204" i="16"/>
  <c r="AC190" i="16"/>
  <c r="AC71" i="16"/>
  <c r="AC226" i="16"/>
  <c r="AC37" i="16"/>
  <c r="AC345" i="16"/>
  <c r="AC67" i="16"/>
  <c r="AC272" i="16"/>
  <c r="AC169" i="16"/>
  <c r="AC102" i="16"/>
  <c r="AC151" i="16"/>
  <c r="AC370" i="16"/>
  <c r="AC130" i="16"/>
  <c r="AC240" i="16"/>
  <c r="AC38" i="16"/>
  <c r="AC126" i="16"/>
  <c r="AC244" i="16"/>
  <c r="AC340" i="16"/>
  <c r="AC10" i="16"/>
  <c r="AC125" i="16"/>
  <c r="AC343" i="16"/>
  <c r="AC155" i="16"/>
  <c r="AC227" i="16"/>
  <c r="AC305" i="16"/>
  <c r="AC149" i="16"/>
  <c r="AC232" i="16"/>
  <c r="AC380" i="16"/>
  <c r="AC24" i="16"/>
  <c r="AC326" i="16"/>
  <c r="AC386" i="16"/>
  <c r="AC18" i="16"/>
  <c r="AC375" i="16"/>
  <c r="AC70" i="16"/>
  <c r="AC285" i="16"/>
  <c r="AC383" i="16"/>
  <c r="AC191" i="16"/>
  <c r="AC84" i="16"/>
  <c r="AC237" i="16"/>
  <c r="AC161" i="16"/>
  <c r="AC31" i="16"/>
  <c r="AC229" i="16"/>
  <c r="AC275" i="16"/>
  <c r="AC45" i="16"/>
  <c r="AC133" i="16"/>
  <c r="AC225" i="16"/>
  <c r="AC365" i="16"/>
  <c r="AC7" i="16"/>
  <c r="AC52" i="16"/>
  <c r="AC192" i="16"/>
  <c r="AC259" i="16"/>
  <c r="AC129" i="16"/>
  <c r="AC216" i="16"/>
  <c r="AC350" i="16"/>
  <c r="AC6" i="16"/>
  <c r="AC319" i="16"/>
  <c r="AC178" i="16"/>
  <c r="AC358" i="16"/>
  <c r="AC253" i="16"/>
  <c r="AC381" i="16"/>
  <c r="AC95" i="16"/>
  <c r="AC205" i="16"/>
  <c r="AC212" i="16"/>
  <c r="AC251" i="16"/>
  <c r="AC213" i="16"/>
  <c r="AC27" i="16"/>
  <c r="AC339" i="16"/>
  <c r="AC68" i="16"/>
  <c r="AC28" i="16"/>
  <c r="AC277" i="16"/>
  <c r="AC267" i="16"/>
  <c r="AC331" i="16"/>
  <c r="AC174" i="16"/>
  <c r="AC79" i="16"/>
  <c r="AC188" i="16"/>
  <c r="AC87" i="16"/>
  <c r="AC389" i="16"/>
  <c r="AC252" i="16"/>
  <c r="AC220" i="16"/>
  <c r="AC81" i="16"/>
  <c r="AC303" i="16"/>
  <c r="AC4" i="16"/>
  <c r="AC260" i="16"/>
  <c r="AC352" i="16"/>
  <c r="AC281" i="16"/>
  <c r="AC384" i="16"/>
  <c r="AC170" i="16"/>
  <c r="AC183" i="16"/>
  <c r="AC106" i="16"/>
  <c r="AC288" i="16"/>
  <c r="AC82" i="16"/>
  <c r="AC342" i="16"/>
  <c r="AC360" i="16"/>
  <c r="AC115" i="16"/>
  <c r="AC134" i="16"/>
  <c r="AC335" i="16"/>
  <c r="AC208" i="16"/>
  <c r="AC194" i="16"/>
  <c r="AC231" i="16"/>
  <c r="AC302" i="16"/>
  <c r="AC92" i="16"/>
  <c r="AC297" i="16"/>
  <c r="AC287" i="16"/>
  <c r="AC238" i="16"/>
  <c r="AC362" i="16"/>
  <c r="AC121" i="16"/>
  <c r="AC13" i="16"/>
  <c r="AC296" i="16"/>
  <c r="AC286" i="16"/>
  <c r="AC175" i="16"/>
  <c r="AC111" i="16"/>
  <c r="AC96" i="16"/>
  <c r="AC327" i="16"/>
  <c r="AC142" i="16"/>
  <c r="AC295" i="16"/>
  <c r="AC117" i="16"/>
  <c r="AC349" i="16"/>
  <c r="AC317" i="16"/>
  <c r="AC239" i="16"/>
  <c r="AC26" i="16"/>
  <c r="AC138" i="16"/>
  <c r="AC344" i="16"/>
  <c r="AC248" i="16"/>
  <c r="AC280" i="16"/>
  <c r="AC187" i="16"/>
  <c r="AC301" i="16"/>
  <c r="AC209" i="16"/>
  <c r="AC207" i="16"/>
  <c r="AC322" i="16"/>
  <c r="AC291" i="16"/>
  <c r="AC61" i="16"/>
  <c r="AC256" i="16"/>
  <c r="AC172" i="16"/>
  <c r="AC144" i="16"/>
  <c r="AC235" i="16"/>
  <c r="AC316" i="16"/>
  <c r="AC324" i="16"/>
  <c r="AC366" i="16"/>
  <c r="AC359" i="16"/>
  <c r="AC86" i="16"/>
  <c r="AC233" i="16"/>
  <c r="AC249" i="16"/>
  <c r="AC36" i="16"/>
  <c r="AC325" i="16"/>
  <c r="AC274" i="16"/>
  <c r="AC14" i="16"/>
  <c r="AC157" i="16"/>
  <c r="AC137" i="16"/>
  <c r="AC35" i="16"/>
  <c r="AC236" i="16"/>
  <c r="AC90" i="16"/>
  <c r="AC168" i="16"/>
  <c r="AC120" i="16"/>
  <c r="AC104" i="16"/>
  <c r="AC367" i="16"/>
  <c r="AC135" i="16"/>
  <c r="AC294" i="16"/>
  <c r="AC57" i="16"/>
  <c r="AC379" i="16"/>
  <c r="W39" i="17"/>
  <c r="W29" i="17"/>
  <c r="W35" i="17"/>
  <c r="W9" i="17"/>
  <c r="W20" i="17"/>
  <c r="W54" i="17"/>
  <c r="W25" i="17"/>
  <c r="W51" i="17"/>
  <c r="W92" i="17"/>
  <c r="W30" i="17"/>
  <c r="W63" i="17"/>
  <c r="W50" i="17"/>
  <c r="W16" i="17"/>
  <c r="W6" i="17"/>
  <c r="W4" i="17"/>
  <c r="W73" i="17"/>
  <c r="W45" i="17"/>
  <c r="W79" i="17"/>
  <c r="W11" i="17"/>
  <c r="W84" i="17"/>
  <c r="W22" i="17"/>
  <c r="W31" i="17"/>
  <c r="W64" i="17"/>
  <c r="W80" i="17"/>
  <c r="W24" i="17"/>
  <c r="W55" i="17"/>
  <c r="W46" i="17"/>
  <c r="W36" i="17"/>
  <c r="W33" i="17"/>
  <c r="W23" i="17"/>
  <c r="W42" i="17"/>
  <c r="W83" i="17"/>
  <c r="W74" i="17"/>
  <c r="W15" i="17"/>
  <c r="W38" i="17"/>
  <c r="W57" i="17"/>
  <c r="W88" i="17"/>
  <c r="W32" i="17"/>
  <c r="W71" i="17"/>
  <c r="W61" i="17"/>
  <c r="W18" i="17"/>
  <c r="W48" i="17"/>
  <c r="W75" i="17"/>
  <c r="W27" i="17"/>
  <c r="W90" i="17"/>
  <c r="W34" i="17"/>
  <c r="W19" i="17"/>
  <c r="W58" i="17"/>
  <c r="W65" i="17"/>
  <c r="W10" i="17"/>
  <c r="W72" i="17"/>
  <c r="W86" i="17"/>
  <c r="W77" i="17"/>
  <c r="W49" i="17"/>
  <c r="W13" i="17"/>
  <c r="W66" i="17"/>
  <c r="W87" i="17"/>
  <c r="W60" i="17"/>
  <c r="W12" i="17"/>
  <c r="W69" i="17"/>
  <c r="W5" i="17"/>
  <c r="W68" i="17"/>
  <c r="W89" i="17"/>
  <c r="W37" i="17"/>
  <c r="W41" i="17"/>
  <c r="W62" i="17"/>
  <c r="W70" i="17"/>
  <c r="W76" i="17"/>
  <c r="W7" i="17"/>
  <c r="W56" i="17"/>
  <c r="W47" i="17"/>
  <c r="W82" i="17"/>
  <c r="W8" i="17"/>
  <c r="W81" i="17"/>
  <c r="W52" i="17"/>
  <c r="W28" i="17"/>
  <c r="W21" i="17"/>
  <c r="W43" i="17"/>
  <c r="W40" i="17"/>
  <c r="W53" i="17"/>
  <c r="W78" i="17"/>
  <c r="W3" i="17"/>
  <c r="W44" i="17"/>
  <c r="W59" i="17"/>
  <c r="W85" i="17"/>
  <c r="W14" i="17"/>
  <c r="W17" i="17"/>
  <c r="W26" i="17"/>
  <c r="W91" i="17"/>
  <c r="W67" i="17"/>
  <c r="W117" i="15"/>
  <c r="W74" i="15"/>
  <c r="W39" i="15"/>
  <c r="W99" i="15"/>
  <c r="W120" i="15"/>
  <c r="W6" i="15"/>
  <c r="W10" i="15"/>
  <c r="W30" i="15"/>
  <c r="W100" i="15"/>
  <c r="W81" i="15"/>
  <c r="W14" i="15"/>
  <c r="W11" i="15"/>
  <c r="W94" i="15"/>
  <c r="W32" i="15"/>
  <c r="W45" i="15"/>
  <c r="W50" i="15"/>
  <c r="W62" i="15"/>
  <c r="W12" i="15"/>
  <c r="W56" i="15"/>
  <c r="W37" i="15"/>
  <c r="W58" i="15"/>
  <c r="W70" i="15"/>
  <c r="W75" i="15"/>
  <c r="W9" i="15"/>
  <c r="W46" i="15"/>
  <c r="W66" i="15"/>
  <c r="W78" i="15"/>
  <c r="W76" i="15"/>
  <c r="W95" i="15"/>
  <c r="W98" i="15"/>
  <c r="W118" i="15"/>
  <c r="W114" i="15"/>
  <c r="W7" i="15"/>
  <c r="W77" i="15"/>
  <c r="W90" i="15"/>
  <c r="W110" i="15"/>
  <c r="W122" i="15"/>
  <c r="W15" i="15"/>
  <c r="W13" i="15"/>
  <c r="W121" i="15"/>
  <c r="W71" i="15"/>
  <c r="W3" i="15"/>
  <c r="W23" i="15"/>
  <c r="W22" i="15"/>
  <c r="W105" i="15"/>
  <c r="W36" i="15"/>
  <c r="W49" i="15"/>
  <c r="W51" i="15"/>
  <c r="W40" i="15"/>
  <c r="W31" i="15"/>
  <c r="W28" i="15"/>
  <c r="W17" i="15"/>
  <c r="W59" i="15"/>
  <c r="W65" i="15"/>
  <c r="W86" i="15"/>
  <c r="W27" i="15"/>
  <c r="W63" i="15"/>
  <c r="W67" i="15"/>
  <c r="W88" i="15"/>
  <c r="W111" i="15"/>
  <c r="W26" i="15"/>
  <c r="W101" i="15"/>
  <c r="W115" i="15"/>
  <c r="W112" i="15"/>
  <c r="W24" i="15"/>
  <c r="W93" i="15"/>
  <c r="W43" i="15"/>
  <c r="W123" i="15"/>
  <c r="W16" i="15"/>
  <c r="W72" i="15"/>
  <c r="W92" i="15"/>
  <c r="W106" i="15"/>
  <c r="W4" i="15"/>
  <c r="W48" i="15"/>
  <c r="W103" i="15"/>
  <c r="W91" i="15"/>
  <c r="W55" i="15"/>
  <c r="W25" i="15"/>
  <c r="W108" i="15"/>
  <c r="W33" i="15"/>
  <c r="W109" i="15"/>
  <c r="W18" i="15"/>
  <c r="W107" i="15"/>
  <c r="W104" i="15"/>
  <c r="W54" i="15"/>
  <c r="W87" i="15"/>
  <c r="W8" i="15"/>
  <c r="W83" i="15"/>
  <c r="W82" i="15"/>
  <c r="W89" i="15"/>
  <c r="W19" i="15"/>
  <c r="W68" i="15"/>
  <c r="W85" i="15"/>
  <c r="W20" i="15"/>
  <c r="W60" i="15"/>
  <c r="W84" i="15"/>
  <c r="W5" i="15"/>
  <c r="W29" i="15"/>
  <c r="W52" i="15"/>
  <c r="W21" i="15"/>
  <c r="W124" i="15"/>
  <c r="W38" i="15"/>
  <c r="W69" i="15"/>
  <c r="W102" i="15"/>
  <c r="W34" i="15"/>
  <c r="W80" i="15"/>
  <c r="W53" i="15"/>
  <c r="W42" i="15"/>
  <c r="W47" i="15"/>
  <c r="W61" i="15"/>
  <c r="W64" i="15"/>
  <c r="W116" i="15"/>
  <c r="W57" i="15"/>
  <c r="W97" i="15"/>
  <c r="W113" i="15"/>
  <c r="W44" i="15"/>
  <c r="W96" i="15"/>
  <c r="W41" i="15"/>
  <c r="W73" i="15"/>
  <c r="W35" i="15"/>
  <c r="W79" i="15"/>
  <c r="W119" i="15"/>
  <c r="D51" i="1"/>
  <c r="X7" i="17"/>
  <c r="X103" i="15"/>
  <c r="Z68" i="17"/>
  <c r="X91" i="15"/>
  <c r="AA89" i="17"/>
  <c r="X55" i="15"/>
  <c r="Z66" i="17"/>
  <c r="AB72" i="15"/>
  <c r="Y65" i="17"/>
  <c r="AA115" i="15"/>
  <c r="Z48" i="17"/>
  <c r="X51" i="15"/>
  <c r="AB46" i="17"/>
  <c r="Y71" i="15"/>
  <c r="Z84" i="17"/>
  <c r="AA3" i="15"/>
  <c r="AB97" i="15"/>
  <c r="Y37" i="17"/>
  <c r="AB108" i="15"/>
  <c r="AA52" i="17"/>
  <c r="X73" i="17"/>
  <c r="Y30" i="15"/>
  <c r="AB81" i="15"/>
  <c r="Z59" i="17"/>
  <c r="Y58" i="15"/>
  <c r="X55" i="17"/>
  <c r="AA86" i="17"/>
  <c r="Z15" i="17"/>
  <c r="X16" i="17"/>
  <c r="AA78" i="15"/>
  <c r="X6" i="17"/>
  <c r="AA76" i="15"/>
  <c r="AB4" i="17"/>
  <c r="Z58" i="15"/>
  <c r="Z51" i="17"/>
  <c r="AA70" i="15"/>
  <c r="AA39" i="17"/>
  <c r="Y45" i="15"/>
  <c r="AB64" i="15"/>
  <c r="Y67" i="17"/>
  <c r="X102" i="15"/>
  <c r="X44" i="17"/>
  <c r="Z5" i="15"/>
  <c r="Z28" i="17"/>
  <c r="AB89" i="15"/>
  <c r="X40" i="17"/>
  <c r="X41" i="15"/>
  <c r="AB3" i="17"/>
  <c r="AB63" i="15"/>
  <c r="AB80" i="15"/>
  <c r="Y79" i="17"/>
  <c r="X40" i="15"/>
  <c r="Y81" i="15"/>
  <c r="Z26" i="15"/>
  <c r="X60" i="17"/>
  <c r="X31" i="15"/>
  <c r="AA35" i="17"/>
  <c r="AA33" i="17"/>
  <c r="AB23" i="15"/>
  <c r="AB23" i="17"/>
  <c r="Z22" i="15"/>
  <c r="X64" i="17"/>
  <c r="AA122" i="15"/>
  <c r="Z80" i="17"/>
  <c r="AA15" i="15"/>
  <c r="AA45" i="17"/>
  <c r="Z75" i="15"/>
  <c r="Y29" i="17"/>
  <c r="X50" i="15"/>
  <c r="Z35" i="15"/>
  <c r="AA100" i="15"/>
  <c r="AA34" i="15"/>
  <c r="X74" i="15"/>
  <c r="Y80" i="15"/>
  <c r="Z53" i="17"/>
  <c r="Z115" i="15"/>
  <c r="Z12" i="17"/>
  <c r="Z18" i="15"/>
  <c r="Y73" i="15"/>
  <c r="AA63" i="15"/>
  <c r="AA113" i="15"/>
  <c r="X61" i="17"/>
  <c r="Y114" i="15"/>
  <c r="AB48" i="15"/>
  <c r="Z116" i="15"/>
  <c r="X22" i="17"/>
  <c r="AB90" i="15"/>
  <c r="Y6" i="17"/>
  <c r="Z123" i="15"/>
  <c r="Y4" i="15"/>
  <c r="Y61" i="17"/>
  <c r="AB74" i="17"/>
  <c r="AA60" i="17"/>
  <c r="X5" i="15"/>
  <c r="X120" i="15"/>
  <c r="Z24" i="15"/>
  <c r="Y92" i="17"/>
  <c r="AB20" i="17"/>
  <c r="X56" i="15"/>
  <c r="X54" i="17"/>
  <c r="Z37" i="15"/>
  <c r="X25" i="17"/>
  <c r="Z94" i="15"/>
  <c r="AA61" i="17"/>
  <c r="Y65" i="15"/>
  <c r="Z33" i="15"/>
  <c r="Y64" i="15"/>
  <c r="X46" i="15"/>
  <c r="Z13" i="17"/>
  <c r="Z40" i="15"/>
  <c r="Z41" i="15"/>
  <c r="Y22" i="17"/>
  <c r="AA90" i="15"/>
  <c r="Y31" i="17"/>
  <c r="AA110" i="15"/>
  <c r="Y40" i="17"/>
  <c r="Y96" i="15"/>
  <c r="AB18" i="17"/>
  <c r="AA51" i="15"/>
  <c r="AA57" i="17"/>
  <c r="X45" i="17"/>
  <c r="X17" i="15"/>
  <c r="Y60" i="15"/>
  <c r="Z78" i="15"/>
  <c r="AB68" i="17"/>
  <c r="AA67" i="15"/>
  <c r="AA118" i="15"/>
  <c r="Z81" i="15"/>
  <c r="Z39" i="15"/>
  <c r="AA52" i="15"/>
  <c r="Z110" i="15"/>
  <c r="AA54" i="15"/>
  <c r="Y66" i="15"/>
  <c r="AA90" i="17"/>
  <c r="AA59" i="17"/>
  <c r="AB27" i="15"/>
  <c r="AA53" i="17"/>
  <c r="Z88" i="17"/>
  <c r="X23" i="15"/>
  <c r="Y105" i="15"/>
  <c r="AA82" i="15"/>
  <c r="X36" i="17"/>
  <c r="AB92" i="15"/>
  <c r="Y34" i="17"/>
  <c r="AA37" i="17"/>
  <c r="AB35" i="15"/>
  <c r="X105" i="15"/>
  <c r="Y28" i="15"/>
  <c r="Z55" i="17"/>
  <c r="X78" i="15"/>
  <c r="X74" i="17"/>
  <c r="AA11" i="15"/>
  <c r="Y61" i="15"/>
  <c r="Y83" i="15"/>
  <c r="Z69" i="17"/>
  <c r="Z87" i="15"/>
  <c r="AB45" i="15"/>
  <c r="AA54" i="17"/>
  <c r="Z52" i="17"/>
  <c r="AA49" i="17"/>
  <c r="X26" i="15"/>
  <c r="Z18" i="17"/>
  <c r="Y121" i="15"/>
  <c r="Z9" i="17"/>
  <c r="Z96" i="15"/>
  <c r="X84" i="17"/>
  <c r="AB12" i="15"/>
  <c r="AA72" i="17"/>
  <c r="Y7" i="17"/>
  <c r="Y107" i="15"/>
  <c r="Y89" i="17"/>
  <c r="X65" i="17"/>
  <c r="AA27" i="15"/>
  <c r="Y84" i="17"/>
  <c r="AA38" i="15"/>
  <c r="AB39" i="17"/>
  <c r="X22" i="15"/>
  <c r="Y20" i="15"/>
  <c r="AA43" i="15"/>
  <c r="AB77" i="15"/>
  <c r="AA45" i="15"/>
  <c r="AA61" i="15"/>
  <c r="X90" i="17"/>
  <c r="AB111" i="15"/>
  <c r="Y53" i="17"/>
  <c r="Z114" i="15"/>
  <c r="Z91" i="15"/>
  <c r="AA103" i="15"/>
  <c r="AA95" i="15"/>
  <c r="Z38" i="17"/>
  <c r="AB124" i="15"/>
  <c r="Z88" i="15"/>
  <c r="X33" i="17"/>
  <c r="AA25" i="17"/>
  <c r="Y57" i="17"/>
  <c r="Y80" i="17"/>
  <c r="X18" i="17"/>
  <c r="X11" i="15"/>
  <c r="AB8" i="17"/>
  <c r="AB19" i="15"/>
  <c r="AB40" i="17"/>
  <c r="Z41" i="17"/>
  <c r="Z112" i="15"/>
  <c r="X57" i="17"/>
  <c r="Z50" i="15"/>
  <c r="X106" i="15"/>
  <c r="AA46" i="15"/>
  <c r="AA7" i="17"/>
  <c r="X48" i="15"/>
  <c r="AB63" i="17"/>
  <c r="Z46" i="17"/>
  <c r="X13" i="17"/>
  <c r="AB31" i="15"/>
  <c r="Z107" i="15"/>
  <c r="Z65" i="15"/>
  <c r="X53" i="17"/>
  <c r="Z47" i="15"/>
  <c r="Y64" i="17"/>
  <c r="AA64" i="17"/>
  <c r="Y34" i="15"/>
  <c r="Y33" i="15"/>
  <c r="Z6" i="15"/>
  <c r="AB87" i="15"/>
  <c r="Z40" i="17"/>
  <c r="Z108" i="15"/>
  <c r="Y63" i="15"/>
  <c r="Z26" i="17"/>
  <c r="X63" i="17"/>
  <c r="AA87" i="17"/>
  <c r="AB39" i="15"/>
  <c r="Y17" i="17"/>
  <c r="X38" i="15"/>
  <c r="Z4" i="15"/>
  <c r="X93" i="15"/>
  <c r="Z27" i="15"/>
  <c r="X42" i="15"/>
  <c r="Y115" i="15"/>
  <c r="AB52" i="15"/>
  <c r="AA20" i="15"/>
  <c r="X16" i="15"/>
  <c r="AB107" i="15"/>
  <c r="Z55" i="15"/>
  <c r="AA18" i="15"/>
  <c r="AB85" i="17"/>
  <c r="X52" i="15"/>
  <c r="AA7" i="15"/>
  <c r="Y98" i="15"/>
  <c r="X15" i="17"/>
  <c r="AA34" i="17"/>
  <c r="X62" i="17"/>
  <c r="Z3" i="17"/>
  <c r="Y18" i="15"/>
  <c r="AB59" i="17"/>
  <c r="Z60" i="15"/>
  <c r="Z53" i="15"/>
  <c r="AB41" i="15"/>
  <c r="X85" i="17"/>
  <c r="Z68" i="15"/>
  <c r="Y92" i="15"/>
  <c r="AA31" i="15"/>
  <c r="AB99" i="15"/>
  <c r="D36" i="1"/>
  <c r="Z21" i="17"/>
  <c r="Z19" i="15"/>
  <c r="Y43" i="17"/>
  <c r="Y68" i="15"/>
  <c r="Y47" i="17"/>
  <c r="Y54" i="15"/>
  <c r="Y82" i="17"/>
  <c r="AA87" i="15"/>
  <c r="AA41" i="17"/>
  <c r="X92" i="15"/>
  <c r="AB10" i="17"/>
  <c r="X112" i="15"/>
  <c r="AA75" i="17"/>
  <c r="X63" i="15"/>
  <c r="AB36" i="17"/>
  <c r="Y31" i="15"/>
  <c r="Y37" i="15"/>
  <c r="Z32" i="15"/>
  <c r="AB73" i="15"/>
  <c r="X7" i="15"/>
  <c r="AA41" i="15"/>
  <c r="Y27" i="15"/>
  <c r="AB18" i="15"/>
  <c r="X119" i="15"/>
  <c r="AA16" i="15"/>
  <c r="AB81" i="17"/>
  <c r="Y77" i="15"/>
  <c r="Z9" i="15"/>
  <c r="Y33" i="17"/>
  <c r="Z23" i="15"/>
  <c r="X23" i="17"/>
  <c r="X110" i="15"/>
  <c r="Z64" i="17"/>
  <c r="Y122" i="15"/>
  <c r="AB80" i="17"/>
  <c r="X15" i="15"/>
  <c r="X92" i="17"/>
  <c r="AB75" i="15"/>
  <c r="X29" i="17"/>
  <c r="Y50" i="15"/>
  <c r="AA35" i="15"/>
  <c r="Z117" i="15"/>
  <c r="Z34" i="15"/>
  <c r="AA74" i="15"/>
  <c r="X80" i="15"/>
  <c r="Y94" i="15"/>
  <c r="AB24" i="17"/>
  <c r="AA114" i="15"/>
  <c r="AA5" i="15"/>
  <c r="AA97" i="15"/>
  <c r="X81" i="17"/>
  <c r="AA57" i="15"/>
  <c r="AA76" i="17"/>
  <c r="Z73" i="17"/>
  <c r="AB51" i="15"/>
  <c r="AB37" i="15"/>
  <c r="AB117" i="15"/>
  <c r="Y90" i="17"/>
  <c r="AA88" i="15"/>
  <c r="Z32" i="17"/>
  <c r="AA17" i="15"/>
  <c r="AB71" i="17"/>
  <c r="Z59" i="15"/>
  <c r="AB61" i="17"/>
  <c r="AA36" i="15"/>
  <c r="Y24" i="17"/>
  <c r="AB13" i="15"/>
  <c r="AA79" i="17"/>
  <c r="AB114" i="15"/>
  <c r="Y35" i="17"/>
  <c r="Y62" i="15"/>
  <c r="X79" i="15"/>
  <c r="X12" i="15"/>
  <c r="X43" i="17"/>
  <c r="Y70" i="15"/>
  <c r="X69" i="15"/>
  <c r="Y100" i="15"/>
  <c r="X76" i="17"/>
  <c r="Y15" i="17"/>
  <c r="Y79" i="15"/>
  <c r="Y32" i="17"/>
  <c r="AB82" i="17"/>
  <c r="Z106" i="15"/>
  <c r="AB14" i="17"/>
  <c r="Y75" i="17"/>
  <c r="AB33" i="17"/>
  <c r="AA23" i="15"/>
  <c r="AA23" i="17"/>
  <c r="AA104" i="15"/>
  <c r="AA50" i="17"/>
  <c r="AB53" i="17"/>
  <c r="Y87" i="17"/>
  <c r="X30" i="15"/>
  <c r="Z50" i="17"/>
  <c r="Y47" i="15"/>
  <c r="Y27" i="17"/>
  <c r="AA75" i="15"/>
  <c r="AB22" i="17"/>
  <c r="Z90" i="15"/>
  <c r="AA31" i="17"/>
  <c r="Z76" i="15"/>
  <c r="AA4" i="17"/>
  <c r="AB95" i="15"/>
  <c r="AB66" i="17"/>
  <c r="AA101" i="15"/>
  <c r="Y12" i="17"/>
  <c r="AA15" i="17"/>
  <c r="AB82" i="15"/>
  <c r="AB54" i="15"/>
  <c r="AB28" i="17"/>
  <c r="X87" i="17"/>
  <c r="Y88" i="17"/>
  <c r="Z28" i="15"/>
  <c r="Y23" i="17"/>
  <c r="AA111" i="15"/>
  <c r="AA120" i="15"/>
  <c r="Z83" i="17"/>
  <c r="Z78" i="17"/>
  <c r="Z83" i="15"/>
  <c r="Z77" i="15"/>
  <c r="Z86" i="15"/>
  <c r="X17" i="17"/>
  <c r="AA30" i="15"/>
  <c r="Y90" i="15"/>
  <c r="AB21" i="15"/>
  <c r="Y21" i="15"/>
  <c r="Z8" i="15"/>
  <c r="X29" i="15"/>
  <c r="AA14" i="15"/>
  <c r="Z113" i="15"/>
  <c r="AB104" i="15"/>
  <c r="X6" i="15"/>
  <c r="X4" i="17"/>
  <c r="Z62" i="15"/>
  <c r="AB68" i="15"/>
  <c r="AB32" i="15"/>
  <c r="AB86" i="17"/>
  <c r="Y30" i="17"/>
  <c r="Z23" i="17"/>
  <c r="AA42" i="17"/>
  <c r="AB37" i="17"/>
  <c r="Y81" i="17"/>
  <c r="AB76" i="17"/>
  <c r="Z90" i="17"/>
  <c r="Y25" i="17"/>
  <c r="Y118" i="15"/>
  <c r="AB30" i="17"/>
  <c r="AB105" i="15"/>
  <c r="Y16" i="17"/>
  <c r="Z44" i="15"/>
  <c r="Y14" i="15"/>
  <c r="AB69" i="15"/>
  <c r="Z109" i="15"/>
  <c r="Y48" i="15"/>
  <c r="Y57" i="15"/>
  <c r="Y73" i="17"/>
  <c r="AB11" i="15"/>
  <c r="X43" i="15"/>
  <c r="Y19" i="17"/>
  <c r="Z58" i="17"/>
  <c r="AB49" i="15"/>
  <c r="Z7" i="15"/>
  <c r="X97" i="15"/>
  <c r="Y84" i="15"/>
  <c r="Y51" i="15"/>
  <c r="AA65" i="15"/>
  <c r="AB84" i="17"/>
  <c r="AB56" i="17"/>
  <c r="Y55" i="15"/>
  <c r="X48" i="17"/>
  <c r="AB71" i="15"/>
  <c r="Y3" i="15"/>
  <c r="Z62" i="17"/>
  <c r="X114" i="15"/>
  <c r="Z20" i="15"/>
  <c r="Z82" i="15"/>
  <c r="X49" i="17"/>
  <c r="Y15" i="15"/>
  <c r="Z12" i="15"/>
  <c r="AB112" i="15"/>
  <c r="AB34" i="17"/>
  <c r="Y59" i="15"/>
  <c r="Y86" i="17"/>
  <c r="Z92" i="17"/>
  <c r="Z5" i="17"/>
  <c r="Y4" i="17"/>
  <c r="AA92" i="15"/>
  <c r="AA9" i="15"/>
  <c r="AA26" i="15"/>
  <c r="X90" i="15"/>
  <c r="AB29" i="17"/>
  <c r="Z121" i="15"/>
  <c r="Y86" i="15"/>
  <c r="AB84" i="15"/>
  <c r="Y41" i="15"/>
  <c r="Z85" i="17"/>
  <c r="AA43" i="17"/>
  <c r="Y85" i="15"/>
  <c r="X108" i="15"/>
  <c r="X75" i="17"/>
  <c r="X67" i="15"/>
  <c r="X50" i="17"/>
  <c r="AA80" i="15"/>
  <c r="Z91" i="17"/>
  <c r="AA107" i="15"/>
  <c r="AA72" i="15"/>
  <c r="Y10" i="15"/>
  <c r="Z103" i="15"/>
  <c r="Y26" i="17"/>
  <c r="X78" i="17"/>
  <c r="AA105" i="15"/>
  <c r="AA63" i="17"/>
  <c r="Y8" i="17"/>
  <c r="AB32" i="17"/>
  <c r="X31" i="17"/>
  <c r="Z80" i="15"/>
  <c r="AA60" i="15"/>
  <c r="AA65" i="17"/>
  <c r="Y74" i="15"/>
  <c r="AA68" i="15"/>
  <c r="X82" i="17"/>
  <c r="Z10" i="17"/>
  <c r="AB57" i="17"/>
  <c r="AB60" i="15"/>
  <c r="Z21" i="15"/>
  <c r="Z64" i="15"/>
  <c r="AA99" i="15"/>
  <c r="AA26" i="17"/>
  <c r="Y8" i="15"/>
  <c r="X27" i="17"/>
  <c r="Z86" i="17"/>
  <c r="AA19" i="17"/>
  <c r="AA77" i="15"/>
  <c r="Y58" i="17"/>
  <c r="Y29" i="15"/>
  <c r="AB7" i="17"/>
  <c r="X104" i="15"/>
  <c r="Y116" i="15"/>
  <c r="X122" i="15"/>
  <c r="Y14" i="17"/>
  <c r="AA71" i="15"/>
  <c r="AA19" i="15"/>
  <c r="AA77" i="17"/>
  <c r="X49" i="15"/>
  <c r="AB70" i="17"/>
  <c r="Z124" i="15"/>
  <c r="X118" i="15"/>
  <c r="Z36" i="17"/>
  <c r="AA22" i="15"/>
  <c r="Y77" i="17"/>
  <c r="Z52" i="15"/>
  <c r="AA40" i="17"/>
  <c r="X88" i="17"/>
  <c r="Z14" i="15"/>
  <c r="Y39" i="15"/>
  <c r="AA53" i="15"/>
  <c r="Z14" i="17"/>
  <c r="AA21" i="15"/>
  <c r="Z17" i="17"/>
  <c r="Y124" i="15"/>
  <c r="AB26" i="17"/>
  <c r="AB20" i="15"/>
  <c r="Z8" i="17"/>
  <c r="AA8" i="15"/>
  <c r="Y62" i="17"/>
  <c r="AB33" i="15"/>
  <c r="Z72" i="17"/>
  <c r="AA24" i="15"/>
  <c r="Z27" i="17"/>
  <c r="Z93" i="15"/>
  <c r="Z42" i="17"/>
  <c r="X65" i="15"/>
  <c r="Z60" i="17"/>
  <c r="AB4" i="15"/>
  <c r="AB87" i="17"/>
  <c r="X116" i="15"/>
  <c r="Z104" i="15"/>
  <c r="Y21" i="17"/>
  <c r="Y83" i="17"/>
  <c r="Y112" i="15"/>
  <c r="X89" i="15"/>
  <c r="AB102" i="15"/>
  <c r="AB90" i="17"/>
  <c r="AB28" i="15"/>
  <c r="AA32" i="17"/>
  <c r="Z17" i="15"/>
  <c r="AA71" i="17"/>
  <c r="AA59" i="15"/>
  <c r="AA83" i="17"/>
  <c r="AB36" i="15"/>
  <c r="Z24" i="17"/>
  <c r="Z13" i="15"/>
  <c r="Z79" i="17"/>
  <c r="AB9" i="15"/>
  <c r="AB35" i="17"/>
  <c r="AA62" i="15"/>
  <c r="AA79" i="15"/>
  <c r="AA12" i="15"/>
  <c r="AB119" i="15"/>
  <c r="X59" i="15"/>
  <c r="X41" i="17"/>
  <c r="AA106" i="15"/>
  <c r="Z79" i="15"/>
  <c r="X80" i="17"/>
  <c r="AB50" i="15"/>
  <c r="Z57" i="17"/>
  <c r="AB5" i="17"/>
  <c r="Y66" i="17"/>
  <c r="AA84" i="15"/>
  <c r="AA73" i="17"/>
  <c r="AA109" i="15"/>
  <c r="AB77" i="17"/>
  <c r="AB43" i="15"/>
  <c r="Z49" i="17"/>
  <c r="AB123" i="15"/>
  <c r="AA13" i="17"/>
  <c r="AB26" i="15"/>
  <c r="X58" i="17"/>
  <c r="Y101" i="15"/>
  <c r="Y18" i="17"/>
  <c r="AA86" i="15"/>
  <c r="AA55" i="17"/>
  <c r="X121" i="15"/>
  <c r="AB11" i="17"/>
  <c r="AB7" i="15"/>
  <c r="Y50" i="17"/>
  <c r="AB101" i="15"/>
  <c r="AB79" i="17"/>
  <c r="AB40" i="15"/>
  <c r="AA96" i="15"/>
  <c r="Y3" i="17"/>
  <c r="Y69" i="17"/>
  <c r="X14" i="17"/>
  <c r="Z98" i="15"/>
  <c r="AB38" i="17"/>
  <c r="X83" i="17"/>
  <c r="AB88" i="15"/>
  <c r="X34" i="17"/>
  <c r="AA10" i="15"/>
  <c r="AA119" i="15"/>
  <c r="AB22" i="15"/>
  <c r="X25" i="15"/>
  <c r="Z36" i="15"/>
  <c r="X88" i="15"/>
  <c r="X58" i="15"/>
  <c r="Z48" i="15"/>
  <c r="Y63" i="17"/>
  <c r="Z120" i="15"/>
  <c r="AB6" i="17"/>
  <c r="X113" i="15"/>
  <c r="X91" i="17"/>
  <c r="Y70" i="17"/>
  <c r="X89" i="17"/>
  <c r="Z30" i="15"/>
  <c r="Y11" i="17"/>
  <c r="AB83" i="15"/>
  <c r="X77" i="17"/>
  <c r="X123" i="15"/>
  <c r="Z101" i="15"/>
  <c r="AB55" i="17"/>
  <c r="AA11" i="17"/>
  <c r="AB66" i="15"/>
  <c r="Z45" i="15"/>
  <c r="Y38" i="15"/>
  <c r="Z34" i="17"/>
  <c r="X72" i="15"/>
  <c r="Y91" i="15"/>
  <c r="Z37" i="17"/>
  <c r="AB115" i="15"/>
  <c r="Y38" i="17"/>
  <c r="AB120" i="15"/>
  <c r="X109" i="15"/>
  <c r="AB3" i="15"/>
  <c r="Y52" i="17"/>
  <c r="Y5" i="17"/>
  <c r="Y42" i="15"/>
  <c r="Z84" i="15"/>
  <c r="Y111" i="15"/>
  <c r="Y88" i="15"/>
  <c r="X71" i="17"/>
  <c r="X20" i="15"/>
  <c r="X28" i="17"/>
  <c r="X67" i="17"/>
  <c r="Y68" i="17"/>
  <c r="AA98" i="15"/>
  <c r="Z22" i="17"/>
  <c r="Z71" i="15"/>
  <c r="Y32" i="15"/>
  <c r="AA81" i="17"/>
  <c r="AB31" i="17"/>
  <c r="Y95" i="15"/>
  <c r="Z63" i="17"/>
  <c r="AB29" i="15"/>
  <c r="Z66" i="15"/>
  <c r="X68" i="15"/>
  <c r="X87" i="15"/>
  <c r="AB60" i="17"/>
  <c r="Z63" i="15"/>
  <c r="Z39" i="17"/>
  <c r="AA74" i="17"/>
  <c r="Y74" i="17"/>
  <c r="X86" i="17"/>
  <c r="AB13" i="17"/>
  <c r="Z49" i="15"/>
  <c r="Z47" i="17"/>
  <c r="Y49" i="17"/>
  <c r="Z45" i="17"/>
  <c r="AB89" i="17"/>
  <c r="X56" i="17"/>
  <c r="X60" i="15"/>
  <c r="X9" i="17"/>
  <c r="AA83" i="15"/>
  <c r="AB106" i="15"/>
  <c r="Y110" i="15"/>
  <c r="AB74" i="15"/>
  <c r="Y12" i="15"/>
  <c r="X37" i="15"/>
  <c r="AB21" i="17"/>
  <c r="Z54" i="15"/>
  <c r="AB41" i="17"/>
  <c r="Z75" i="17"/>
  <c r="Z31" i="15"/>
  <c r="AB10" i="15"/>
  <c r="AB91" i="15"/>
  <c r="AB53" i="15"/>
  <c r="X124" i="15"/>
  <c r="AA78" i="17"/>
  <c r="X12" i="17"/>
  <c r="AA55" i="15"/>
  <c r="AB78" i="17"/>
  <c r="AB57" i="15"/>
  <c r="Y85" i="17"/>
  <c r="AB76" i="15"/>
  <c r="Y108" i="15"/>
  <c r="Y40" i="15"/>
  <c r="Y56" i="17"/>
  <c r="X32" i="15"/>
  <c r="Z73" i="15"/>
  <c r="X57" i="15"/>
  <c r="Z19" i="17"/>
  <c r="AA47" i="17"/>
  <c r="AB93" i="15"/>
  <c r="AA82" i="17"/>
  <c r="Y43" i="15"/>
  <c r="AB50" i="17"/>
  <c r="X84" i="15"/>
  <c r="Y78" i="17"/>
  <c r="X38" i="17"/>
  <c r="Y10" i="17"/>
  <c r="AA48" i="17"/>
  <c r="Y22" i="15"/>
  <c r="X66" i="17"/>
  <c r="AA14" i="17"/>
  <c r="X85" i="15"/>
  <c r="X51" i="17"/>
  <c r="Y113" i="15"/>
  <c r="Z20" i="17"/>
  <c r="Y44" i="15"/>
  <c r="AB94" i="15"/>
  <c r="AA47" i="15"/>
  <c r="AA6" i="15"/>
  <c r="Z81" i="17"/>
  <c r="Y6" i="15"/>
  <c r="Y25" i="15"/>
  <c r="AA5" i="17"/>
  <c r="AB16" i="15"/>
  <c r="Y67" i="15"/>
  <c r="Y72" i="17"/>
  <c r="X42" i="17"/>
  <c r="X52" i="17"/>
  <c r="AB103" i="15"/>
  <c r="X28" i="15"/>
  <c r="Y23" i="15"/>
  <c r="AB116" i="15"/>
  <c r="Z16" i="15"/>
  <c r="Y7" i="15"/>
  <c r="Y19" i="15"/>
  <c r="AA112" i="15"/>
  <c r="AB75" i="17"/>
  <c r="Y119" i="15"/>
  <c r="AB62" i="17"/>
  <c r="X35" i="15"/>
  <c r="AA64" i="15"/>
  <c r="Y123" i="15"/>
  <c r="Z30" i="17"/>
  <c r="X70" i="17"/>
  <c r="Y56" i="15"/>
  <c r="AB91" i="17"/>
  <c r="AB69" i="17"/>
  <c r="Y97" i="15"/>
  <c r="AB30" i="15"/>
  <c r="AA8" i="17"/>
  <c r="AA16" i="17"/>
  <c r="AB78" i="15"/>
  <c r="AA6" i="17"/>
  <c r="X76" i="15"/>
  <c r="AB25" i="17"/>
  <c r="AA58" i="15"/>
  <c r="AB51" i="17"/>
  <c r="X70" i="15"/>
  <c r="Y39" i="17"/>
  <c r="X10" i="15"/>
  <c r="X64" i="15"/>
  <c r="AA67" i="17"/>
  <c r="Z102" i="15"/>
  <c r="Z44" i="17"/>
  <c r="Y82" i="15"/>
  <c r="AA28" i="17"/>
  <c r="Z89" i="15"/>
  <c r="Y45" i="17"/>
  <c r="X86" i="15"/>
  <c r="AB52" i="17"/>
  <c r="AA66" i="17"/>
  <c r="AA56" i="17"/>
  <c r="AB25" i="15"/>
  <c r="AA70" i="17"/>
  <c r="AB58" i="17"/>
  <c r="AB34" i="15"/>
  <c r="Z7" i="17"/>
  <c r="X107" i="15"/>
  <c r="AA68" i="17"/>
  <c r="AA91" i="15"/>
  <c r="Z89" i="17"/>
  <c r="AB55" i="15"/>
  <c r="X37" i="17"/>
  <c r="Y72" i="15"/>
  <c r="Z65" i="17"/>
  <c r="X115" i="15"/>
  <c r="Y48" i="17"/>
  <c r="X27" i="15"/>
  <c r="Y46" i="17"/>
  <c r="X71" i="15"/>
  <c r="AA84" i="17"/>
  <c r="X3" i="15"/>
  <c r="Y76" i="17"/>
  <c r="X69" i="17"/>
  <c r="Z100" i="15"/>
  <c r="Z82" i="17"/>
  <c r="Z122" i="15"/>
  <c r="Z25" i="17"/>
  <c r="Z56" i="17"/>
  <c r="Z67" i="15"/>
  <c r="AA123" i="15"/>
  <c r="Y106" i="15"/>
  <c r="AA21" i="17"/>
  <c r="AB110" i="15"/>
  <c r="AB88" i="17"/>
  <c r="AB122" i="15"/>
  <c r="AB43" i="17"/>
  <c r="Y99" i="15"/>
  <c r="X82" i="15"/>
  <c r="X33" i="15"/>
  <c r="X75" i="15"/>
  <c r="X72" i="17"/>
  <c r="Y41" i="17"/>
  <c r="AA25" i="15"/>
  <c r="Z46" i="15"/>
  <c r="AB44" i="15"/>
  <c r="X95" i="15"/>
  <c r="Y117" i="15"/>
  <c r="AA46" i="17"/>
  <c r="Z33" i="17"/>
  <c r="AA80" i="17"/>
  <c r="AB98" i="15"/>
  <c r="AA92" i="17"/>
  <c r="Y75" i="15"/>
  <c r="Z29" i="17"/>
  <c r="AA50" i="15"/>
  <c r="AA117" i="15"/>
  <c r="Z87" i="17"/>
  <c r="X117" i="15"/>
  <c r="Y87" i="15"/>
  <c r="Z74" i="15"/>
  <c r="AB42" i="15"/>
  <c r="AA18" i="17"/>
  <c r="Z76" i="17"/>
  <c r="AB47" i="17"/>
  <c r="AB59" i="15"/>
  <c r="AB42" i="17"/>
  <c r="Y11" i="15"/>
  <c r="Y9" i="17"/>
  <c r="AA73" i="15"/>
  <c r="X98" i="15"/>
  <c r="AA88" i="17"/>
  <c r="AA28" i="15"/>
  <c r="X32" i="17"/>
  <c r="Y17" i="15"/>
  <c r="Y71" i="17"/>
  <c r="Z105" i="15"/>
  <c r="AB83" i="17"/>
  <c r="X36" i="15"/>
  <c r="X24" i="17"/>
  <c r="X13" i="15"/>
  <c r="AA30" i="17"/>
  <c r="Y9" i="15"/>
  <c r="Z35" i="17"/>
  <c r="AB62" i="15"/>
  <c r="AB79" i="15"/>
  <c r="X81" i="15"/>
  <c r="Z119" i="15"/>
  <c r="AA85" i="15"/>
  <c r="AA91" i="17"/>
  <c r="Y35" i="15"/>
  <c r="AB67" i="15"/>
  <c r="X30" i="17"/>
  <c r="Y5" i="15"/>
  <c r="X9" i="15"/>
  <c r="AA42" i="15"/>
  <c r="Z118" i="15"/>
  <c r="X4" i="15"/>
  <c r="AB65" i="17"/>
  <c r="Y89" i="15"/>
  <c r="X39" i="15"/>
  <c r="X53" i="15"/>
  <c r="Z99" i="15"/>
  <c r="X21" i="15"/>
  <c r="AA17" i="17"/>
  <c r="AA124" i="15"/>
  <c r="X26" i="17"/>
  <c r="Z38" i="15"/>
  <c r="X8" i="17"/>
  <c r="AB8" i="15"/>
  <c r="AA62" i="17"/>
  <c r="AA33" i="15"/>
  <c r="AA12" i="17"/>
  <c r="AB24" i="15"/>
  <c r="AB27" i="17"/>
  <c r="Y93" i="15"/>
  <c r="X44" i="15"/>
  <c r="AB15" i="15"/>
  <c r="AA29" i="17"/>
  <c r="AA44" i="17"/>
  <c r="X77" i="15"/>
  <c r="AA13" i="15"/>
  <c r="AB72" i="17"/>
  <c r="X47" i="15"/>
  <c r="AB64" i="17"/>
  <c r="AA20" i="17"/>
  <c r="Z54" i="17"/>
  <c r="AA94" i="15"/>
  <c r="AB96" i="15"/>
  <c r="AA32" i="15"/>
  <c r="Z61" i="15"/>
  <c r="AA69" i="15"/>
  <c r="Y109" i="15"/>
  <c r="AA102" i="15"/>
  <c r="AA39" i="15"/>
  <c r="AA27" i="17"/>
  <c r="AB67" i="17"/>
  <c r="AB19" i="17"/>
  <c r="Z11" i="17"/>
  <c r="AA29" i="15"/>
  <c r="X20" i="17"/>
  <c r="X61" i="15"/>
  <c r="X18" i="15"/>
  <c r="AB100" i="15"/>
  <c r="Y76" i="15"/>
  <c r="Z67" i="17"/>
  <c r="X11" i="17"/>
  <c r="Z51" i="15"/>
  <c r="X79" i="17"/>
  <c r="X99" i="15"/>
  <c r="Z111" i="15"/>
  <c r="X47" i="17"/>
  <c r="Z57" i="15"/>
  <c r="AA85" i="17"/>
  <c r="Y36" i="17"/>
  <c r="AB58" i="15"/>
  <c r="Y26" i="15"/>
  <c r="AB46" i="15"/>
  <c r="Y60" i="17"/>
  <c r="AB56" i="15"/>
  <c r="Z71" i="17"/>
  <c r="AB17" i="17"/>
  <c r="Z4" i="17"/>
  <c r="Y102" i="15"/>
  <c r="Z3" i="15"/>
  <c r="Y20" i="17"/>
  <c r="X24" i="15"/>
  <c r="Z42" i="15"/>
  <c r="X46" i="17"/>
  <c r="Y16" i="15"/>
  <c r="Y51" i="17"/>
  <c r="Y52" i="15"/>
  <c r="X5" i="17"/>
  <c r="Y28" i="17"/>
  <c r="AA58" i="17"/>
  <c r="AA9" i="17"/>
  <c r="AB113" i="15"/>
  <c r="Z69" i="15"/>
  <c r="X8" i="15"/>
  <c r="AB44" i="17"/>
  <c r="AA56" i="15"/>
  <c r="AB70" i="15"/>
  <c r="Z72" i="15"/>
  <c r="X21" i="17"/>
  <c r="X101" i="15"/>
  <c r="AA40" i="15"/>
  <c r="AA3" i="17"/>
  <c r="AA81" i="15"/>
  <c r="AB5" i="15"/>
  <c r="AB54" i="17"/>
  <c r="AB47" i="15"/>
  <c r="AB38" i="15"/>
  <c r="AA116" i="15"/>
  <c r="Y103" i="15"/>
  <c r="Z77" i="17"/>
  <c r="Y42" i="17"/>
  <c r="X83" i="15"/>
  <c r="AB121" i="15"/>
  <c r="Y59" i="17"/>
  <c r="AB17" i="15"/>
  <c r="Z15" i="15"/>
  <c r="AB45" i="17"/>
  <c r="X34" i="15"/>
  <c r="AA49" i="15"/>
  <c r="Z92" i="15"/>
  <c r="Z70" i="17"/>
  <c r="AA93" i="15"/>
  <c r="X39" i="17"/>
  <c r="AB85" i="15"/>
  <c r="AA48" i="15"/>
  <c r="Y54" i="17"/>
  <c r="AB61" i="15"/>
  <c r="X68" i="17"/>
  <c r="AB49" i="17"/>
  <c r="Y13" i="15"/>
  <c r="X96" i="15"/>
  <c r="Y69" i="15"/>
  <c r="X45" i="15"/>
  <c r="AA10" i="17"/>
  <c r="AB14" i="15"/>
  <c r="X3" i="17"/>
  <c r="AA24" i="17"/>
  <c r="X111" i="15"/>
  <c r="AA38" i="17"/>
  <c r="AB6" i="15"/>
  <c r="X100" i="15"/>
  <c r="X73" i="15"/>
  <c r="AB92" i="17"/>
  <c r="AB12" i="17"/>
  <c r="AA4" i="15"/>
  <c r="Y24" i="15"/>
  <c r="Y91" i="17"/>
  <c r="AA36" i="17"/>
  <c r="Z25" i="15"/>
  <c r="Z95" i="15"/>
  <c r="AA108" i="15"/>
  <c r="Y104" i="15"/>
  <c r="Y120" i="15"/>
  <c r="X54" i="15"/>
  <c r="Z31" i="17"/>
  <c r="AA66" i="15"/>
  <c r="Z11" i="15"/>
  <c r="AB15" i="17"/>
  <c r="AA51" i="17"/>
  <c r="Y46" i="15"/>
  <c r="X35" i="17"/>
  <c r="AB16" i="17"/>
  <c r="X59" i="17"/>
  <c r="Z74" i="17"/>
  <c r="Z97" i="15"/>
  <c r="AA44" i="15"/>
  <c r="X62" i="15"/>
  <c r="Z70" i="15"/>
  <c r="X14" i="15"/>
  <c r="AB65" i="15"/>
  <c r="Z56" i="15"/>
  <c r="Z29" i="15"/>
  <c r="X19" i="15"/>
  <c r="Z43" i="15"/>
  <c r="AB73" i="17"/>
  <c r="X94" i="15"/>
  <c r="AA22" i="17"/>
  <c r="AA89" i="15"/>
  <c r="Y44" i="17"/>
  <c r="AB48" i="17"/>
  <c r="X10" i="17"/>
  <c r="Y36" i="15"/>
  <c r="Y55" i="17"/>
  <c r="AB9" i="17"/>
  <c r="AB109" i="15"/>
  <c r="Y78" i="15"/>
  <c r="Z61" i="17"/>
  <c r="Z85" i="15"/>
  <c r="AB86" i="15"/>
  <c r="Z10" i="15"/>
  <c r="Z43" i="17"/>
  <c r="AA121" i="15"/>
  <c r="Y49" i="15"/>
  <c r="AA69" i="17"/>
  <c r="Z6" i="17"/>
  <c r="X66" i="15"/>
  <c r="Y53" i="15"/>
  <c r="Y13" i="17"/>
  <c r="Z16" i="17"/>
  <c r="X19" i="17"/>
  <c r="AA37" i="15"/>
  <c r="AB118" i="15"/>
  <c r="V97" i="15" l="1"/>
  <c r="V76" i="17"/>
  <c r="V119" i="15"/>
  <c r="V80" i="15"/>
  <c r="V29" i="15"/>
  <c r="V89" i="15"/>
  <c r="V18" i="15"/>
  <c r="V48" i="15"/>
  <c r="V93" i="15"/>
  <c r="V67" i="15"/>
  <c r="V31" i="15"/>
  <c r="V3" i="15"/>
  <c r="V77" i="15"/>
  <c r="V66" i="15"/>
  <c r="V12" i="15"/>
  <c r="V81" i="15"/>
  <c r="V74" i="15"/>
  <c r="V59" i="17"/>
  <c r="V28" i="17"/>
  <c r="V69" i="17"/>
  <c r="V86" i="17"/>
  <c r="V27" i="17"/>
  <c r="V57" i="17"/>
  <c r="V36" i="17"/>
  <c r="V84" i="17"/>
  <c r="V50" i="17"/>
  <c r="V9" i="17"/>
  <c r="V79" i="15"/>
  <c r="V57" i="15"/>
  <c r="V34" i="15"/>
  <c r="V5" i="15"/>
  <c r="V82" i="15"/>
  <c r="V109" i="15"/>
  <c r="V4" i="15"/>
  <c r="V24" i="15"/>
  <c r="V63" i="15"/>
  <c r="V40" i="15"/>
  <c r="V71" i="15"/>
  <c r="V7" i="15"/>
  <c r="V46" i="15"/>
  <c r="V62" i="15"/>
  <c r="V100" i="15"/>
  <c r="V117" i="15"/>
  <c r="V44" i="17"/>
  <c r="V52" i="17"/>
  <c r="V70" i="17"/>
  <c r="V12" i="17"/>
  <c r="V72" i="17"/>
  <c r="V75" i="17"/>
  <c r="V38" i="17"/>
  <c r="V46" i="17"/>
  <c r="V11" i="17"/>
  <c r="V63" i="17"/>
  <c r="V35" i="17"/>
  <c r="V35" i="15"/>
  <c r="V116" i="15"/>
  <c r="V102" i="15"/>
  <c r="V84" i="15"/>
  <c r="V83" i="15"/>
  <c r="V33" i="15"/>
  <c r="V106" i="15"/>
  <c r="V112" i="15"/>
  <c r="V27" i="15"/>
  <c r="V51" i="15"/>
  <c r="V121" i="15"/>
  <c r="V114" i="15"/>
  <c r="V9" i="15"/>
  <c r="V50" i="15"/>
  <c r="V30" i="15"/>
  <c r="V67" i="17"/>
  <c r="V3" i="17"/>
  <c r="V81" i="17"/>
  <c r="V62" i="17"/>
  <c r="V60" i="17"/>
  <c r="V10" i="17"/>
  <c r="V48" i="17"/>
  <c r="V15" i="17"/>
  <c r="V55" i="17"/>
  <c r="V79" i="17"/>
  <c r="V30" i="17"/>
  <c r="V29" i="17"/>
  <c r="V73" i="15"/>
  <c r="V64" i="15"/>
  <c r="V69" i="15"/>
  <c r="V60" i="15"/>
  <c r="V8" i="15"/>
  <c r="V108" i="15"/>
  <c r="V92" i="15"/>
  <c r="V115" i="15"/>
  <c r="V86" i="15"/>
  <c r="V49" i="15"/>
  <c r="V13" i="15"/>
  <c r="V118" i="15"/>
  <c r="V75" i="15"/>
  <c r="V45" i="15"/>
  <c r="V10" i="15"/>
  <c r="V91" i="17"/>
  <c r="V78" i="17"/>
  <c r="V8" i="17"/>
  <c r="V41" i="17"/>
  <c r="V87" i="17"/>
  <c r="V65" i="17"/>
  <c r="V18" i="17"/>
  <c r="V74" i="17"/>
  <c r="V24" i="17"/>
  <c r="V45" i="17"/>
  <c r="V92" i="17"/>
  <c r="V39" i="17"/>
  <c r="V41" i="15"/>
  <c r="V61" i="15"/>
  <c r="V38" i="15"/>
  <c r="V20" i="15"/>
  <c r="V87" i="15"/>
  <c r="V25" i="15"/>
  <c r="V72" i="15"/>
  <c r="V101" i="15"/>
  <c r="V65" i="15"/>
  <c r="V36" i="15"/>
  <c r="V15" i="15"/>
  <c r="V98" i="15"/>
  <c r="V70" i="15"/>
  <c r="V32" i="15"/>
  <c r="V6" i="15"/>
  <c r="V26" i="17"/>
  <c r="V53" i="17"/>
  <c r="V82" i="17"/>
  <c r="V37" i="17"/>
  <c r="V66" i="17"/>
  <c r="V58" i="17"/>
  <c r="V61" i="17"/>
  <c r="V83" i="17"/>
  <c r="V80" i="17"/>
  <c r="V73" i="17"/>
  <c r="V51" i="17"/>
  <c r="V96" i="15"/>
  <c r="V47" i="15"/>
  <c r="V124" i="15"/>
  <c r="V85" i="15"/>
  <c r="V54" i="15"/>
  <c r="V55" i="15"/>
  <c r="V16" i="15"/>
  <c r="V26" i="15"/>
  <c r="V59" i="15"/>
  <c r="V105" i="15"/>
  <c r="V122" i="15"/>
  <c r="V95" i="15"/>
  <c r="V58" i="15"/>
  <c r="V94" i="15"/>
  <c r="V120" i="15"/>
  <c r="V17" i="17"/>
  <c r="V40" i="17"/>
  <c r="V47" i="17"/>
  <c r="V89" i="17"/>
  <c r="V13" i="17"/>
  <c r="V19" i="17"/>
  <c r="V71" i="17"/>
  <c r="V42" i="17"/>
  <c r="V64" i="17"/>
  <c r="V4" i="17"/>
  <c r="V25" i="17"/>
  <c r="V44" i="15"/>
  <c r="V42" i="15"/>
  <c r="V21" i="15"/>
  <c r="V68" i="15"/>
  <c r="V104" i="15"/>
  <c r="V91" i="15"/>
  <c r="V123" i="15"/>
  <c r="V111" i="15"/>
  <c r="V17" i="15"/>
  <c r="V22" i="15"/>
  <c r="V110" i="15"/>
  <c r="V76" i="15"/>
  <c r="V37" i="15"/>
  <c r="V11" i="15"/>
  <c r="V99" i="15"/>
  <c r="V14" i="17"/>
  <c r="V43" i="17"/>
  <c r="V56" i="17"/>
  <c r="V68" i="17"/>
  <c r="V49" i="17"/>
  <c r="V34" i="17"/>
  <c r="V32" i="17"/>
  <c r="V23" i="17"/>
  <c r="V31" i="17"/>
  <c r="V6" i="17"/>
  <c r="V54" i="17"/>
  <c r="V113" i="15"/>
  <c r="V53" i="15"/>
  <c r="V52" i="15"/>
  <c r="V19" i="15"/>
  <c r="V107" i="15"/>
  <c r="V103" i="15"/>
  <c r="V43" i="15"/>
  <c r="V88" i="15"/>
  <c r="V28" i="15"/>
  <c r="V23" i="15"/>
  <c r="V90" i="15"/>
  <c r="V78" i="15"/>
  <c r="V56" i="15"/>
  <c r="V14" i="15"/>
  <c r="V39" i="15"/>
  <c r="V85" i="17"/>
  <c r="V21" i="17"/>
  <c r="V7" i="17"/>
  <c r="V5" i="17"/>
  <c r="V77" i="17"/>
  <c r="V90" i="17"/>
  <c r="V88" i="17"/>
  <c r="V33" i="17"/>
  <c r="V22" i="17"/>
  <c r="V16" i="17"/>
  <c r="V20" i="17"/>
  <c r="I13" i="1"/>
  <c r="H21" i="1"/>
  <c r="AC2" i="15" a="1"/>
  <c r="I14" i="1"/>
  <c r="I28" i="1"/>
  <c r="I29" i="1"/>
  <c r="I21" i="1"/>
  <c r="H22" i="1"/>
  <c r="I23" i="1"/>
  <c r="I38" i="1"/>
  <c r="H37" i="1"/>
  <c r="H36" i="1"/>
  <c r="AC2" i="17" a="1"/>
  <c r="AC42" i="17" l="1"/>
  <c r="AC65" i="17"/>
  <c r="AC4" i="17"/>
  <c r="AC24" i="17"/>
  <c r="AC58" i="17"/>
  <c r="AC63" i="17"/>
  <c r="AC2" i="17"/>
  <c r="AC91" i="17"/>
  <c r="AC32" i="17"/>
  <c r="AC90" i="17"/>
  <c r="AC20" i="17"/>
  <c r="AC21" i="17"/>
  <c r="AC85" i="17"/>
  <c r="AC68" i="17"/>
  <c r="AC64" i="17"/>
  <c r="AC30" i="17"/>
  <c r="AC74" i="17"/>
  <c r="AC88" i="17"/>
  <c r="AC7" i="17"/>
  <c r="AC44" i="17"/>
  <c r="AC84" i="17"/>
  <c r="AC71" i="17"/>
  <c r="AC86" i="17"/>
  <c r="AC76" i="17"/>
  <c r="AC81" i="17"/>
  <c r="AC6" i="17"/>
  <c r="AC29" i="17"/>
  <c r="AC70" i="17"/>
  <c r="AC45" i="17"/>
  <c r="AC53" i="17"/>
  <c r="AC25" i="17"/>
  <c r="AC48" i="17"/>
  <c r="AC62" i="17"/>
  <c r="AC55" i="17"/>
  <c r="AC40" i="17"/>
  <c r="AC82" i="17"/>
  <c r="AC38" i="17"/>
  <c r="AC15" i="17"/>
  <c r="AC67" i="17"/>
  <c r="AC83" i="17"/>
  <c r="AC37" i="17"/>
  <c r="AC14" i="17"/>
  <c r="AC39" i="17"/>
  <c r="AC17" i="17"/>
  <c r="AC92" i="17"/>
  <c r="AC8" i="17"/>
  <c r="AC60" i="17"/>
  <c r="AC33" i="17"/>
  <c r="AC56" i="17"/>
  <c r="AC12" i="17"/>
  <c r="AC3" i="17"/>
  <c r="AC5" i="17"/>
  <c r="AC89" i="17"/>
  <c r="AC22" i="17"/>
  <c r="AC78" i="17"/>
  <c r="AC49" i="17"/>
  <c r="AC18" i="17"/>
  <c r="AC61" i="17"/>
  <c r="AC77" i="17"/>
  <c r="AC10" i="17"/>
  <c r="AC9" i="17"/>
  <c r="AC11" i="17"/>
  <c r="AC87" i="17"/>
  <c r="AC69" i="17"/>
  <c r="AC13" i="17"/>
  <c r="AC19" i="17"/>
  <c r="AC59" i="17"/>
  <c r="AC54" i="17"/>
  <c r="AC72" i="17"/>
  <c r="AC23" i="17"/>
  <c r="AC50" i="17"/>
  <c r="AC80" i="17"/>
  <c r="AC43" i="17"/>
  <c r="AC31" i="17"/>
  <c r="AC27" i="17"/>
  <c r="AC51" i="17"/>
  <c r="AC16" i="17"/>
  <c r="AC34" i="17"/>
  <c r="AC52" i="17"/>
  <c r="AC47" i="17"/>
  <c r="AC57" i="17"/>
  <c r="AC66" i="17"/>
  <c r="AC41" i="17"/>
  <c r="AC28" i="17"/>
  <c r="AC73" i="17"/>
  <c r="AC36" i="17"/>
  <c r="AC46" i="17"/>
  <c r="AC79" i="17"/>
  <c r="AC35" i="17"/>
  <c r="AC26" i="17"/>
  <c r="AC75" i="17"/>
  <c r="AC91" i="15"/>
  <c r="AC61" i="15"/>
  <c r="AC65" i="15"/>
  <c r="AC66" i="15"/>
  <c r="AC122" i="15"/>
  <c r="AC9" i="15"/>
  <c r="AC110" i="15"/>
  <c r="AC84" i="15"/>
  <c r="AC7" i="15"/>
  <c r="AC42" i="15"/>
  <c r="AC28" i="15"/>
  <c r="AC32" i="15"/>
  <c r="AC63" i="15"/>
  <c r="AC33" i="15"/>
  <c r="AC2" i="15"/>
  <c r="AC98" i="15"/>
  <c r="AC71" i="15"/>
  <c r="AC77" i="15"/>
  <c r="AC17" i="15"/>
  <c r="AC62" i="15"/>
  <c r="AC117" i="15"/>
  <c r="AC104" i="15"/>
  <c r="AC57" i="15"/>
  <c r="AC111" i="15"/>
  <c r="AC123" i="15"/>
  <c r="AC43" i="15"/>
  <c r="AC45" i="15"/>
  <c r="AC11" i="15"/>
  <c r="AC118" i="15"/>
  <c r="AC53" i="15"/>
  <c r="AC86" i="15"/>
  <c r="AC96" i="15"/>
  <c r="AC107" i="15"/>
  <c r="AC100" i="15"/>
  <c r="AC25" i="15"/>
  <c r="AC46" i="15"/>
  <c r="AC80" i="15"/>
  <c r="AC21" i="15"/>
  <c r="AC49" i="15"/>
  <c r="AC29" i="15"/>
  <c r="AC113" i="15"/>
  <c r="AC72" i="15"/>
  <c r="AC31" i="15"/>
  <c r="AC95" i="15"/>
  <c r="AC55" i="15"/>
  <c r="AC106" i="15"/>
  <c r="AC36" i="15"/>
  <c r="AC99" i="15"/>
  <c r="AC20" i="15"/>
  <c r="AC58" i="15"/>
  <c r="AC76" i="15"/>
  <c r="AC40" i="15"/>
  <c r="AC18" i="15"/>
  <c r="AC44" i="15"/>
  <c r="AC82" i="15"/>
  <c r="AC109" i="15"/>
  <c r="AC68" i="15"/>
  <c r="AC38" i="15"/>
  <c r="AC101" i="15"/>
  <c r="AC50" i="15"/>
  <c r="AC52" i="15"/>
  <c r="AC22" i="15"/>
  <c r="AC15" i="15"/>
  <c r="AC89" i="15"/>
  <c r="AC54" i="15"/>
  <c r="AC105" i="15"/>
  <c r="AC67" i="15"/>
  <c r="AC5" i="15"/>
  <c r="AC14" i="15"/>
  <c r="AC97" i="15"/>
  <c r="AC93" i="15"/>
  <c r="AC13" i="15"/>
  <c r="AC94" i="15"/>
  <c r="AC124" i="15"/>
  <c r="AC41" i="15"/>
  <c r="AC23" i="15"/>
  <c r="AC19" i="15"/>
  <c r="AC115" i="15"/>
  <c r="AC102" i="15"/>
  <c r="AC4" i="15"/>
  <c r="AC47" i="15"/>
  <c r="AC35" i="15"/>
  <c r="AC56" i="15"/>
  <c r="AC30" i="15"/>
  <c r="AC121" i="15"/>
  <c r="AC8" i="15"/>
  <c r="AC60" i="15"/>
  <c r="AC79" i="15"/>
  <c r="AC12" i="15"/>
  <c r="AC39" i="15"/>
  <c r="AC112" i="15"/>
  <c r="AC24" i="15"/>
  <c r="AC90" i="15"/>
  <c r="AC48" i="15"/>
  <c r="AC37" i="15"/>
  <c r="AC85" i="15"/>
  <c r="AC120" i="15"/>
  <c r="AC73" i="15"/>
  <c r="AC59" i="15"/>
  <c r="AC114" i="15"/>
  <c r="AC88" i="15"/>
  <c r="AC119" i="15"/>
  <c r="AC26" i="15"/>
  <c r="AC81" i="15"/>
  <c r="AC3" i="15"/>
  <c r="AC69" i="15"/>
  <c r="AC16" i="15"/>
  <c r="AC6" i="15"/>
  <c r="AC108" i="15"/>
  <c r="AC83" i="15"/>
  <c r="AC87" i="15"/>
  <c r="AC103" i="15"/>
  <c r="AC27" i="15"/>
  <c r="AC75" i="15"/>
  <c r="AC92" i="15"/>
  <c r="AC34" i="15"/>
  <c r="AC64" i="15"/>
  <c r="AC78" i="15"/>
  <c r="AC10" i="15"/>
  <c r="AC51" i="15"/>
  <c r="AC74" i="15"/>
  <c r="AC116" i="15"/>
  <c r="AC70" i="15"/>
  <c r="I36" i="1"/>
  <c r="I37" i="1"/>
  <c r="I22" i="1"/>
  <c r="AA2" i="14" l="1" a="1"/>
  <c r="C22" i="1"/>
  <c r="C21" i="1"/>
  <c r="D23" i="1"/>
  <c r="D21" i="1"/>
  <c r="D14" i="1"/>
  <c r="AA46" i="14"/>
  <c r="AA5" i="14"/>
  <c r="AA10" i="14"/>
  <c r="AA41" i="14"/>
  <c r="AA52" i="14"/>
  <c r="AA51" i="14"/>
  <c r="AA47" i="14"/>
  <c r="AA15" i="14"/>
  <c r="AA19" i="14"/>
  <c r="AA39" i="14"/>
  <c r="AA6" i="14"/>
  <c r="AA3" i="14"/>
  <c r="AA48" i="14"/>
  <c r="AA7" i="14"/>
  <c r="AA22" i="14"/>
  <c r="AA54" i="14"/>
  <c r="AA50" i="14"/>
  <c r="AA18" i="14"/>
  <c r="AA20" i="14"/>
  <c r="AA30" i="14"/>
  <c r="AA9" i="14"/>
  <c r="AA8" i="14"/>
  <c r="AA49" i="14"/>
  <c r="AA27" i="14"/>
  <c r="AA53" i="14"/>
  <c r="AA29" i="14"/>
  <c r="AA42" i="14"/>
  <c r="AA38" i="14"/>
  <c r="AA17" i="14"/>
  <c r="AA36" i="14"/>
  <c r="AA37" i="14"/>
  <c r="AA40" i="14"/>
  <c r="AA33" i="14"/>
  <c r="AA28" i="14"/>
  <c r="AA35" i="14"/>
  <c r="AA11" i="14"/>
  <c r="AA16" i="14"/>
  <c r="AA14" i="14"/>
  <c r="AA24" i="14"/>
  <c r="AA45" i="14"/>
  <c r="AA21" i="14"/>
  <c r="AA26" i="14"/>
  <c r="AA32" i="14"/>
  <c r="AA2" i="14"/>
  <c r="AA56" i="14"/>
  <c r="AA44" i="14"/>
  <c r="AA25" i="14"/>
  <c r="AA43" i="14"/>
  <c r="AA13" i="14"/>
  <c r="AA55" i="14"/>
  <c r="AA12" i="14"/>
  <c r="AA31" i="14"/>
  <c r="AA34" i="14"/>
  <c r="AA4" i="14"/>
  <c r="AA23" i="14"/>
  <c r="AA57" i="14"/>
  <c r="D22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<sst xmlns="http://schemas.openxmlformats.org/spreadsheetml/2006/main" count="4075" uniqueCount="162">
  <si>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</si>
  <si>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</si>
  <si>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</si>
  <si>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</si>
  <si>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</si>
  <si>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</si>
  <si>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</si>
  <si>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</si>
  <si>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</si>
  <si>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</si>
  <si>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</si>
  <si>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</si>
  <si>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</si>
  <si>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</si>
  <si>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</si>
  <si>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</si>
  <si>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</si>
  <si>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</si>
  <si>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</si>
  <si>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</si>
  <si>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</si>
  <si>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</si>
  <si>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</si>
  <si>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</si>
  <si>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</si>
  <si>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</si>
  <si>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</si>
  <si>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</si>
  <si>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</si>
  <si>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</si>
  <si>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</si>
  <si>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</si>
  <si>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</si>
  <si>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</si>
  <si>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</si>
  <si>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</si>
  <si>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</si>
  <si>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</si>
  <si>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</si>
  <si>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</si>
  <si>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</si>
  <si>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</si>
  <si>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</si>
  <si>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</si>
  <si>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</si>
  <si>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</si>
  <si>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</si>
  <si>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</si>
  <si>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</si>
  <si>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</si>
  <si>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</si>
  <si>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</si>
  <si>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</si>
  <si>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</si>
  <si>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</si>
  <si>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</si>
  <si>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</si>
  <si>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</si>
  <si>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</si>
  <si>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</si>
  <si>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</si>
  <si>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</si>
  <si>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</si>
  <si>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</si>
  <si>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</si>
  <si>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</si>
  <si>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</si>
  <si>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</si>
  <si>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</si>
  <si>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</si>
  <si>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</si>
  <si>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</si>
  <si>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</si>
  <si>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</si>
  <si>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</si>
  <si>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</si>
  <si>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</si>
  <si>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</si>
  <si>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</si>
  <si>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</si>
  <si>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</si>
  <si>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</si>
  <si>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</si>
  <si>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</si>
  <si>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</si>
  <si>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</si>
  <si>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</si>
  <si>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</si>
  <si>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</si>
  <si>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</si>
  <si>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</si>
  <si>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</si>
  <si>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</si>
  <si>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</si>
  <si>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</si>
  <si>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</si>
  <si>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</si>
  <si>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</si>
  <si>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</si>
  <si>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</si>
  <si>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</si>
  <si>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</si>
  <si>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</si>
  <si>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</si>
  <si>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</si>
  <si>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</si>
  <si>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</si>
  <si>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</si>
  <si>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</si>
  <si>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</si>
  <si>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</si>
  <si>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</si>
  <si>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</si>
  <si>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</si>
  <si>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</si>
  <si>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</si>
  <si>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</si>
  <si>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</si>
  <si>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</si>
  <si>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</si>
  <si>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</si>
  <si>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</si>
  <si>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qlFraRateHelper(,H12,B12&amp;"M",G12,PillarDate,,Permanent,Trigger,ObjectOverwrite)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</si>
  <si>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</si>
  <si>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</si>
  <si>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</si>
  <si>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</si>
  <si>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</si>
  <si>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</si>
  <si>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</si>
  <si>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</si>
  <si>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</si>
  <si>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</si>
  <si>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</si>
  <si>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</si>
  <si>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</si>
  <si>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</si>
  <si>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</si>
  <si>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</si>
  <si>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</si>
  <si>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</si>
  <si>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</si>
  <si>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</si>
  <si>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</si>
  <si>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</si>
  <si>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</si>
  <si>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</si>
  <si>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</si>
  <si>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</si>
  <si>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</si>
  <si>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</si>
  <si>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</si>
  <si>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qlSwapRateHelper2(,H90,,B90&amp;"M",Calendar,D90,E90,F90,G90,I90,C90,Discounting,PillarDate,,Permanent,Trigger,ObjectOverwrite)</t>
  </si>
  <si>
    <t>6E</t>
  </si>
  <si>
    <t>FwdSw</t>
  </si>
  <si>
    <t>1E</t>
  </si>
  <si>
    <t>12E</t>
  </si>
  <si>
    <t>tau</t>
  </si>
  <si>
    <t>Size</t>
  </si>
  <si>
    <t>qlSwapRateHelper2(,H99,2,B99,Calendar,D99,E99,F99,G99,I99,C99,Discounting,PillarDate,,Permanent,Trigger,ObjectOverwrite)</t>
  </si>
  <si>
    <t>qlSwapRateHelper2(,H63,2,B63,Calendar,D63,E63,F63,G63,I63,C63,Discounting,PillarDate,,Permanent,Trigger,ObjectOverwrite)</t>
  </si>
  <si>
    <t>LogMixedLinearCubicNaturalSpline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</si>
</sst>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2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0" fontId="3" fillId="2" borderId="18" xfId="1" applyNumberFormat="1" applyFont="1" applyFill="1" applyBorder="1" applyAlignment="1">
      <alignment horizontal="right" vertical="center"/>
    </xf>
    <xf numFmtId="166" fontId="3" fillId="3" borderId="18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>
      <alignment horizontal="center" vertical="center"/>
    </xf>
    <xf numFmtId="172" fontId="3" fillId="9" borderId="2" xfId="1" applyNumberFormat="1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127</v>
      </c>
      <c r="E3" s="89"/>
      <c r="G3" s="91"/>
      <c r="H3" s="13" t="s">
        <v>31</v>
      </c>
      <c r="I3" s="14">
        <f>_xll.qlSettingsEvaluationDate(Trigger)</f>
        <v>42349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42353</v>
      </c>
      <c r="J4" s="89"/>
    </row>
    <row r="5" spans="1:10" ht="11.25" customHeight="1" x14ac:dyDescent="0.2">
      <c r="A5" s="51"/>
      <c r="B5" s="92"/>
      <c r="C5" s="20" t="s">
        <v>18</v>
      </c>
      <c r="D5" s="21">
        <v>42349.662673611114</v>
      </c>
      <c r="E5" s="89"/>
      <c r="G5" s="91"/>
      <c r="H5" s="15" t="s">
        <v>14</v>
      </c>
      <c r="I5" s="16" t="s">
        <v>129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86"/>
      <c r="I6" s="186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EURON</v>
      </c>
      <c r="E7" s="89"/>
      <c r="G7" s="91"/>
      <c r="H7" s="13" t="s">
        <v>36</v>
      </c>
      <c r="I7" s="182" t="s">
        <v>128</v>
      </c>
      <c r="J7" s="89"/>
    </row>
    <row r="8" spans="1:10" ht="11.25" customHeight="1" x14ac:dyDescent="0.2">
      <c r="A8" s="51"/>
      <c r="B8" s="93"/>
      <c r="C8" s="19" t="s">
        <v>80</v>
      </c>
      <c r="D8" s="228" t="s">
        <v>81</v>
      </c>
      <c r="E8" s="89"/>
      <c r="G8" s="91"/>
      <c r="H8" s="15" t="s">
        <v>73</v>
      </c>
      <c r="I8" s="183" t="s">
        <v>74</v>
      </c>
      <c r="J8" s="89"/>
    </row>
    <row r="9" spans="1:10" ht="11.25" customHeight="1" x14ac:dyDescent="0.2">
      <c r="B9" s="93"/>
      <c r="C9" s="185"/>
      <c r="D9" s="185"/>
      <c r="E9" s="89"/>
      <c r="G9" s="91"/>
      <c r="H9" s="19" t="s">
        <v>146</v>
      </c>
      <c r="I9" s="184" t="s">
        <v>145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>
        <v>15</v>
      </c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_xll.qlPiecewiseYieldCurveMixed($D$15,$D$16,Calendar,_xll.ohPack(RateHelpersON),,JumpQuotes_ON,JumpDates_ON,D17,D18,D19,D12,Permanent,,ObjectOverwrite)</f>
        <v>_EURON#0007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_EUR3M#0000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x14ac:dyDescent="0.2">
      <c r="B19" s="23"/>
      <c r="C19" s="24" t="s">
        <v>17</v>
      </c>
      <c r="D19" s="30" t="s">
        <v>161</v>
      </c>
      <c r="E19" s="43"/>
      <c r="G19" s="23"/>
      <c r="H19" s="24" t="s">
        <v>17</v>
      </c>
      <c r="I19" s="30" t="s">
        <v>38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42349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42353</v>
      </c>
      <c r="I21" s="33" t="e">
        <f>_xll.qlYieldTSDiscount(YieldCurve_3M,H21,,Trigger)</f>
        <v>#NUM!</v>
      </c>
      <c r="J21" s="43"/>
    </row>
    <row r="22" spans="1:10" x14ac:dyDescent="0.2">
      <c r="B22" s="23"/>
      <c r="C22" s="34">
        <f>_xll.qlTermStructureMaxDate(YieldCurve_ON,Trigger)</f>
        <v>64269</v>
      </c>
      <c r="D22" s="35">
        <f>_xll.qlYieldTSDiscount(YieldCurve_ON,C22,,Trigger)</f>
        <v>0.44488772161222989</v>
      </c>
      <c r="E22" s="43"/>
      <c r="G22" s="23"/>
      <c r="H22" s="34" t="e">
        <f>_xll.qlTermStructureMaxDate(YieldCurve_3M,Trigger)</f>
        <v>#NUM!</v>
      </c>
      <c r="I22" s="35" t="e">
        <f>_xll.qlYieldTSDiscount(YieldCurve_3M,H22,,Trigger)</f>
        <v>#NUM!</v>
      </c>
      <c r="J22" s="43"/>
    </row>
    <row r="23" spans="1:10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126</v>
      </c>
      <c r="D24" s="37" t="b">
        <v>0</v>
      </c>
      <c r="E24" s="43"/>
      <c r="G24" s="23"/>
      <c r="H24" s="36" t="s">
        <v>126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_EUR6M#0000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_EUR1M#0000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42353</v>
      </c>
      <c r="D36" s="33" t="e">
        <f>_xll.qlYieldTSDiscount(YieldCurve_6M,C36,,Trigger)</f>
        <v>#NUM!</v>
      </c>
      <c r="E36" s="43"/>
      <c r="F36" s="50"/>
      <c r="G36" s="23"/>
      <c r="H36" s="32">
        <f>_xll.qlTermStructureReferenceDate(YieldCurve_1M)</f>
        <v>42353</v>
      </c>
      <c r="I36" s="33" t="e">
        <f>_xll.qlYieldTSDiscount(YieldCurve_1M,H36,,Trigger)</f>
        <v>#NUM!</v>
      </c>
      <c r="J36" s="43"/>
    </row>
    <row r="37" spans="2:10" x14ac:dyDescent="0.2">
      <c r="B37" s="23"/>
      <c r="C37" s="34" t="e">
        <f>_xll.qlTermStructureMaxDate(YieldCurve_6M,Trigger)</f>
        <v>#NUM!</v>
      </c>
      <c r="D37" s="35" t="e">
        <f>_xll.qlYieldTSDiscount(YieldCurve_6M,C37,,Trigger)</f>
        <v>#NUM!</v>
      </c>
      <c r="E37" s="43"/>
      <c r="F37" s="50"/>
      <c r="G37" s="23"/>
      <c r="H37" s="34" t="e">
        <f>_xll.qlTermStructureMaxDate(YieldCurve_1M,Trigger)</f>
        <v>#NUM!</v>
      </c>
      <c r="I37" s="35" t="e">
        <f>_xll.qlYieldTSDiscount(YieldCurve_1M,H37,,Trigger)</f>
        <v>#NUM!</v>
      </c>
      <c r="J37" s="43"/>
    </row>
    <row r="38" spans="2:10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126</v>
      </c>
      <c r="D39" s="37" t="b">
        <v>0</v>
      </c>
      <c r="E39" s="43"/>
      <c r="F39" s="50"/>
      <c r="G39" s="23"/>
      <c r="H39" s="36" t="s">
        <v>126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_EUR1Y#0000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33</v>
      </c>
      <c r="E48" s="43"/>
    </row>
    <row r="49" spans="2:5" x14ac:dyDescent="0.2">
      <c r="B49" s="23"/>
      <c r="C49" s="24" t="s">
        <v>17</v>
      </c>
      <c r="D49" s="30" t="s">
        <v>38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42353</v>
      </c>
      <c r="D51" s="33" t="e">
        <f>_xll.qlYieldTSDiscount(YieldCurve_1Y,C51,,Trigger)</f>
        <v>#NUM!</v>
      </c>
      <c r="E51" s="43"/>
    </row>
    <row r="52" spans="2:5" x14ac:dyDescent="0.2">
      <c r="B52" s="23"/>
      <c r="C52" s="34" t="e">
        <f>_xll.qlTermStructureMaxDate(YieldCurve_1Y,Trigger)</f>
        <v>#NUM!</v>
      </c>
      <c r="D52" s="35" t="e">
        <f>_xll.qlYieldTSDiscount(YieldCurve_1Y,C52,,Trigger)</f>
        <v>#NUM!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126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49 I1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7" hidden="1" customWidth="1" outlineLevel="1"/>
    <col min="12" max="12" width="21.42578125" style="107" hidden="1" customWidth="1" outlineLevel="1"/>
    <col min="13" max="13" width="12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2" style="49" bestFit="1" customWidth="1"/>
    <col min="28" max="28" width="3.5703125" style="49" customWidth="1"/>
    <col min="29" max="29" width="2.7109375" style="49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" style="49" hidden="1" customWidth="1" outlineLevel="1"/>
    <col min="34" max="34" width="9" style="49" bestFit="1" customWidth="1" collapsed="1"/>
    <col min="35" max="35" width="10" style="49" customWidth="1"/>
    <col min="36" max="37" width="24.42578125" style="49" bestFit="1" customWidth="1"/>
    <col min="38" max="16384" width="9.140625" style="49"/>
  </cols>
  <sheetData>
    <row r="1" spans="1:36" ht="18" customHeight="1" x14ac:dyDescent="0.2">
      <c r="E1" s="53" t="s">
        <v>130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79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83</v>
      </c>
      <c r="M2" s="77" t="s">
        <v>86</v>
      </c>
      <c r="N2" s="77" t="s">
        <v>84</v>
      </c>
      <c r="O2" s="77" t="s">
        <v>85</v>
      </c>
      <c r="P2" s="77" t="s">
        <v>87</v>
      </c>
      <c r="Q2" s="77" t="s">
        <v>23</v>
      </c>
      <c r="R2" s="77" t="s">
        <v>80</v>
      </c>
      <c r="S2" s="97"/>
      <c r="T2" s="77" t="s">
        <v>9</v>
      </c>
      <c r="U2" s="77" t="s">
        <v>25</v>
      </c>
      <c r="V2" s="77" t="s">
        <v>83</v>
      </c>
      <c r="W2" s="79" t="s">
        <v>24</v>
      </c>
      <c r="X2" s="79" t="s">
        <v>88</v>
      </c>
      <c r="Y2" s="77" t="s">
        <v>23</v>
      </c>
      <c r="Z2" s="77" t="s">
        <v>80</v>
      </c>
      <c r="AA2" s="80">
        <f t="array" ref="AA2:AA57">_xll.qlPiecewiseYieldCurveData(YieldCurve_ON,Trigger)</f>
        <v>1</v>
      </c>
      <c r="AD2" s="210" t="s">
        <v>89</v>
      </c>
      <c r="AE2" s="211"/>
      <c r="AF2" s="211"/>
      <c r="AG2" s="211"/>
      <c r="AH2" s="212"/>
    </row>
    <row r="3" spans="1:36" ht="11.25" customHeight="1" x14ac:dyDescent="0.2">
      <c r="A3" s="56" t="s">
        <v>27</v>
      </c>
      <c r="B3" s="57" t="s">
        <v>39</v>
      </c>
      <c r="C3" s="59" t="s">
        <v>6</v>
      </c>
      <c r="D3" s="129"/>
      <c r="E3" s="58" t="str">
        <f>$E$1</f>
        <v>Eonia</v>
      </c>
      <c r="F3" s="60" t="str">
        <f>Currency&amp;$B3&amp;"D"&amp;QuoteSuffix</f>
        <v>EUROND_Quote</v>
      </c>
      <c r="G3" s="129"/>
      <c r="H3" s="61" t="str">
        <f>_xll.qlDepositRateHelper(,F3,E3,Permanent,Trigger,ObjectOverwrite)</f>
        <v>obj_00517#0000</v>
      </c>
      <c r="I3" s="52"/>
      <c r="J3" s="10" t="str">
        <f>A3</f>
        <v>Dp</v>
      </c>
      <c r="K3" s="98" t="str">
        <f>IF(ISBLANK(H3),"--",H3)</f>
        <v>obj_00517#0000</v>
      </c>
      <c r="L3" s="151" t="str">
        <f>IFERROR(_xll.qlRateHelperQuoteName(K3,Trigger),"--")</f>
        <v>EUROND_Quote</v>
      </c>
      <c r="M3" s="102">
        <f>IFERROR(_xll.qlRateHelperQuoteValue($K3,Trigger),"--")</f>
        <v>-1.1000000000000001E-3</v>
      </c>
      <c r="N3" s="101" t="b">
        <v>0</v>
      </c>
      <c r="O3" s="98">
        <v>70</v>
      </c>
      <c r="P3" s="98">
        <v>1</v>
      </c>
      <c r="Q3" s="103">
        <f>IFERROR(_xll.qlRateHelperEarliestDate(K3,Trigger),"--")</f>
        <v>42349</v>
      </c>
      <c r="R3" s="103">
        <f>IFERROR(_xll.qlRateHelperPillarDate(K3,Trigger),"--")</f>
        <v>42352</v>
      </c>
      <c r="T3" s="4" t="str">
        <f t="shared" ref="T3:T34" si="0">IFERROR(INDEX($J$3:$J$57,MATCH(V3,$L$3:$L$57,0),1),"")</f>
        <v>OIS</v>
      </c>
      <c r="U3" s="4" t="str">
        <f t="array" ref="U3:U57">_xll.qlRateHelperSelection(_xll.ohFilter(RateHelpers,IncludeFlag),_xll.ohFilter(Priority,IncludeFlag),AH3,AH4,AH5,AH6,_xll.ohFilter(MinDistance,IncludeFlag),Trigger)</f>
        <v>obj_00541</v>
      </c>
      <c r="V3" s="4" t="str">
        <f>IFERROR(_xll.qlRateHelperQuoteName(U3,Trigger),"")</f>
        <v>EUREONSW_Quote</v>
      </c>
      <c r="W3" s="73">
        <f>IFERROR(_xll.qlRateHelperRate(U3,Trigger),"")</f>
        <v>-2.2899999999999999E-3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42353</v>
      </c>
      <c r="Z3" s="5">
        <f>IFERROR(_xll.qlRateHelperPillarDate(U3,Trigger),"")</f>
        <v>42360</v>
      </c>
      <c r="AA3" s="81">
        <v>1.0000699762283443</v>
      </c>
      <c r="AB3" s="209"/>
      <c r="AD3" s="111" t="s">
        <v>90</v>
      </c>
      <c r="AH3" s="112">
        <v>0</v>
      </c>
    </row>
    <row r="4" spans="1:36" ht="11.25" customHeight="1" x14ac:dyDescent="0.2">
      <c r="A4" s="56" t="s">
        <v>27</v>
      </c>
      <c r="B4" s="57" t="s">
        <v>75</v>
      </c>
      <c r="C4" s="59" t="s">
        <v>77</v>
      </c>
      <c r="D4" s="135"/>
      <c r="E4" s="58" t="str">
        <f t="shared" ref="E4:E5" si="1">$E$1</f>
        <v>Eonia</v>
      </c>
      <c r="F4" s="60" t="str">
        <f>Currency&amp;$B4&amp;"D"&amp;QuoteSuffix</f>
        <v>EURTND_Quote</v>
      </c>
      <c r="G4" s="135"/>
      <c r="H4" s="61" t="str">
        <f>_xll.qlFraRateHelper(,F4,C4,E4,PillarDate,,Permanent,Trigger,ObjectOverwrite)</f>
        <v>obj_0051a#0000</v>
      </c>
      <c r="I4" s="51"/>
      <c r="J4" s="10" t="str">
        <f>A4</f>
        <v>Dp</v>
      </c>
      <c r="K4" s="98" t="str">
        <f t="shared" ref="K4:K5" si="2">IF(ISBLANK(H4),"--",H4)</f>
        <v>obj_0051a#0000</v>
      </c>
      <c r="L4" s="151" t="str">
        <f>IFERROR(_xll.qlRateHelperQuoteName(K4,Trigger),"--")</f>
        <v>EURTND_Quote</v>
      </c>
      <c r="M4" s="102">
        <f>IFERROR(_xll.qlRateHelperQuoteValue($K4,Trigger),"--")</f>
        <v>-1.1999999999999999E-3</v>
      </c>
      <c r="N4" s="101" t="b">
        <v>0</v>
      </c>
      <c r="O4" s="98">
        <v>70</v>
      </c>
      <c r="P4" s="98">
        <v>1</v>
      </c>
      <c r="Q4" s="103">
        <f>IFERROR(_xll.qlRateHelperEarliestDate(K4,Trigger),"--")</f>
        <v>42352</v>
      </c>
      <c r="R4" s="103">
        <f>IFERROR(_xll.qlRateHelperPillarDate(K4,Trigger),"--")</f>
        <v>42353</v>
      </c>
      <c r="T4" s="4" t="str">
        <f t="shared" si="0"/>
        <v>OIS</v>
      </c>
      <c r="U4" s="4" t="str">
        <v>obj_0053d</v>
      </c>
      <c r="V4" s="4" t="str">
        <f>IFERROR(_xll.qlRateHelperQuoteName(U4,Trigger),"")</f>
        <v>EUREON2W_Quote</v>
      </c>
      <c r="W4" s="73">
        <f>IFERROR(_xll.qlRateHelperRate(U4,Trigger),"")</f>
        <v>-2.2899999999999999E-3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42353</v>
      </c>
      <c r="Z4" s="5">
        <f>IFERROR(_xll.qlRateHelperPillarDate(U4,Trigger),"")</f>
        <v>42367</v>
      </c>
      <c r="AA4" s="81">
        <v>1.0001145110880847</v>
      </c>
      <c r="AB4" s="209"/>
      <c r="AD4" s="111" t="s">
        <v>91</v>
      </c>
      <c r="AH4" s="112">
        <v>0</v>
      </c>
    </row>
    <row r="5" spans="1:36" ht="11.25" customHeight="1" x14ac:dyDescent="0.2">
      <c r="A5" s="1" t="s">
        <v>27</v>
      </c>
      <c r="B5" s="8" t="s">
        <v>76</v>
      </c>
      <c r="C5" s="9" t="s">
        <v>78</v>
      </c>
      <c r="D5" s="130"/>
      <c r="E5" s="7" t="str">
        <f t="shared" si="1"/>
        <v>Eonia</v>
      </c>
      <c r="F5" s="2" t="str">
        <f>Currency&amp;$B5&amp;"D"&amp;QuoteSuffix</f>
        <v>EURSND_Quote</v>
      </c>
      <c r="G5" s="130"/>
      <c r="H5" s="3"/>
      <c r="I5" s="51"/>
      <c r="J5" s="11" t="str">
        <f>A5</f>
        <v>Dp</v>
      </c>
      <c r="K5" s="99" t="str">
        <f t="shared" si="2"/>
        <v>--</v>
      </c>
      <c r="L5" s="152" t="str">
        <f>IFERROR(_xll.qlRateHelperQuoteName(K5,Trigger),"--")</f>
        <v>--</v>
      </c>
      <c r="M5" s="105" t="str">
        <f>IFERROR(_xll.qlRateHelperQuoteValue($K5,Trigger),"--")</f>
        <v>--</v>
      </c>
      <c r="N5" s="104" t="b">
        <v>0</v>
      </c>
      <c r="O5" s="99">
        <v>70</v>
      </c>
      <c r="P5" s="99">
        <v>1</v>
      </c>
      <c r="Q5" s="106" t="str">
        <f>IFERROR(_xll.qlRateHelperEarliestDate(K5,Trigger),"--")</f>
        <v>--</v>
      </c>
      <c r="R5" s="106" t="str">
        <f>IFERROR(_xll.qlRateHelperPillarDate(K5,Trigger),"--")</f>
        <v>--</v>
      </c>
      <c r="T5" s="4" t="str">
        <f t="shared" si="0"/>
        <v>OIS</v>
      </c>
      <c r="U5" s="4" t="str">
        <v>obj_00530</v>
      </c>
      <c r="V5" s="4" t="str">
        <f>IFERROR(_xll.qlRateHelperQuoteName(U5,Trigger),"")</f>
        <v>EUREON3W_Quote</v>
      </c>
      <c r="W5" s="73">
        <f>IFERROR(_xll.qlRateHelperRate(U5,Trigger),"")</f>
        <v>-2.15E-3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42353</v>
      </c>
      <c r="Z5" s="5">
        <f>IFERROR(_xll.qlRateHelperPillarDate(U5,Trigger),"")</f>
        <v>42374</v>
      </c>
      <c r="AA5" s="81">
        <v>1.0001596823295344</v>
      </c>
      <c r="AB5" s="209"/>
      <c r="AC5" s="84"/>
      <c r="AD5" s="111" t="s">
        <v>92</v>
      </c>
      <c r="AH5" s="112">
        <v>0</v>
      </c>
    </row>
    <row r="6" spans="1:36" ht="11.25" customHeight="1" x14ac:dyDescent="0.2">
      <c r="E6" s="55" t="s">
        <v>133</v>
      </c>
      <c r="I6" s="51"/>
      <c r="J6" s="71" t="str">
        <f>A8</f>
        <v>ECB</v>
      </c>
      <c r="K6" s="137" t="str">
        <f>IF(ISBLANK(H8),"--",H8)</f>
        <v>obj_00543#0000</v>
      </c>
      <c r="L6" s="150" t="str">
        <f>IFERROR(_xll.qlRateHelperQuoteName(K6,Trigger),"--")</f>
        <v>EURECBOISJAN16_Quote</v>
      </c>
      <c r="M6" s="139">
        <f>IFERROR(_xll.qlRateHelperQuoteValue($K6,Trigger),"--")</f>
        <v>-1.4499999999999999E-3</v>
      </c>
      <c r="N6" s="138" t="b">
        <f>NOT(ISERROR(_xll.qlQuoteValue(L6)))</f>
        <v>1</v>
      </c>
      <c r="O6" s="137">
        <v>70</v>
      </c>
      <c r="P6" s="137">
        <v>14</v>
      </c>
      <c r="Q6" s="140">
        <f>IFERROR(_xll.qlRateHelperEarliestDate(K6,Trigger),"--")</f>
        <v>42396</v>
      </c>
      <c r="R6" s="140">
        <f>IFERROR(_xll.qlRateHelperPillarDate(K6,Trigger),"--")</f>
        <v>42445</v>
      </c>
      <c r="T6" s="4" t="str">
        <f t="shared" si="0"/>
        <v>OIS</v>
      </c>
      <c r="U6" s="4" t="str">
        <v>obj_0053b</v>
      </c>
      <c r="V6" s="4" t="str">
        <f>IFERROR(_xll.qlRateHelperQuoteName(U6,Trigger),"")</f>
        <v>EUREON1M_Quote</v>
      </c>
      <c r="W6" s="73">
        <f>IFERROR(_xll.qlRateHelperRate(U6,Trigger),"")</f>
        <v>-2.2200000000000002E-3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42353</v>
      </c>
      <c r="Z6" s="5">
        <f>IFERROR(_xll.qlRateHelperPillarDate(U6,Trigger),"")</f>
        <v>42384</v>
      </c>
      <c r="AA6" s="81">
        <v>1.0002254554022667</v>
      </c>
      <c r="AB6" s="209"/>
      <c r="AD6" s="111" t="s">
        <v>93</v>
      </c>
      <c r="AH6" s="113" t="s">
        <v>94</v>
      </c>
    </row>
    <row r="7" spans="1:36" ht="11.25" customHeight="1" x14ac:dyDescent="0.2">
      <c r="A7" s="68" t="s">
        <v>9</v>
      </c>
      <c r="B7" s="68" t="s">
        <v>34</v>
      </c>
      <c r="C7" s="68" t="s">
        <v>134</v>
      </c>
      <c r="D7" s="68" t="s">
        <v>135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8" t="str">
        <f t="shared" ref="K7:K13" si="4">IF(ISBLANK(H9),"--",H9)</f>
        <v>obj_00547#0000</v>
      </c>
      <c r="L7" s="151" t="str">
        <f>IFERROR(_xll.qlRateHelperQuoteName(K7,Trigger),"--")</f>
        <v>EURECBOISMAR16_Quote</v>
      </c>
      <c r="M7" s="102">
        <f>IFERROR(_xll.qlRateHelperQuoteValue($K7,Trigger),"--")</f>
        <v>-1.5299999999999999E-3</v>
      </c>
      <c r="N7" s="101" t="b">
        <f>NOT(ISERROR(_xll.qlQuoteValue(L7)))</f>
        <v>1</v>
      </c>
      <c r="O7" s="98">
        <v>70</v>
      </c>
      <c r="P7" s="98">
        <v>30</v>
      </c>
      <c r="Q7" s="103">
        <f>IFERROR(_xll.qlRateHelperEarliestDate(K7,Trigger),"--")</f>
        <v>42445</v>
      </c>
      <c r="R7" s="103">
        <f>IFERROR(_xll.qlRateHelperPillarDate(K7,Trigger),"--")</f>
        <v>42487</v>
      </c>
      <c r="T7" s="4" t="str">
        <f t="shared" si="0"/>
        <v>OIS</v>
      </c>
      <c r="U7" s="4" t="str">
        <v>obj_0053e</v>
      </c>
      <c r="V7" s="4" t="str">
        <f>IFERROR(_xll.qlRateHelperQuoteName(U7,Trigger),"")</f>
        <v>EUREON2M_Quote</v>
      </c>
      <c r="W7" s="73">
        <f>IFERROR(_xll.qlRateHelperRate(U7,Trigger),"")</f>
        <v>-2.3E-3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42353</v>
      </c>
      <c r="Z7" s="5">
        <f>IFERROR(_xll.qlRateHelperPillarDate(U7,Trigger),"")</f>
        <v>42415</v>
      </c>
      <c r="AA7" s="81">
        <v>1.0004305272837941</v>
      </c>
      <c r="AB7" s="209"/>
    </row>
    <row r="8" spans="1:36" ht="11.25" customHeight="1" x14ac:dyDescent="0.2">
      <c r="A8" s="56" t="s">
        <v>132</v>
      </c>
      <c r="B8" s="57" t="str">
        <f>_xll.qlECBNextCode(Settlementdate,Trigger)</f>
        <v>JAN16</v>
      </c>
      <c r="C8" s="164">
        <f>_xll.qlECBdate(B8,Trigger)</f>
        <v>42396</v>
      </c>
      <c r="D8" s="164">
        <f>_xll.qlECBNextDate(C8,Trigger)</f>
        <v>42445</v>
      </c>
      <c r="E8" s="132" t="str">
        <f>$E$1</f>
        <v>Eonia</v>
      </c>
      <c r="F8" s="60" t="str">
        <f t="shared" ref="F8:F16" si="5">Currency&amp;$E$6&amp;B8&amp;QuoteSuffix</f>
        <v>EURECBOISJAN16_Quote</v>
      </c>
      <c r="G8" s="135"/>
      <c r="H8" s="61" t="str">
        <f>_xll.qlDatedOISRateHelper(,C8,D8,F8,E8,,Permanent,Trigger,ObjectOverwrite)</f>
        <v>obj_00543#0000</v>
      </c>
      <c r="I8" s="51"/>
      <c r="J8" s="10" t="str">
        <f t="shared" si="3"/>
        <v>ECB</v>
      </c>
      <c r="K8" s="98" t="str">
        <f t="shared" si="4"/>
        <v>obj_00548#0000</v>
      </c>
      <c r="L8" s="151" t="str">
        <f>IFERROR(_xll.qlRateHelperQuoteName(K8,Trigger),"--")</f>
        <v>EURECBOISAPR16_Quote</v>
      </c>
      <c r="M8" s="102">
        <f>IFERROR(_xll.qlRateHelperQuoteValue($K8,Trigger),"--")</f>
        <v>-1.6799999999999999E-3</v>
      </c>
      <c r="N8" s="101" t="b">
        <f>NOT(ISERROR(_xll.qlQuoteValue(L8)))</f>
        <v>1</v>
      </c>
      <c r="O8" s="98">
        <v>70</v>
      </c>
      <c r="P8" s="98">
        <v>30</v>
      </c>
      <c r="Q8" s="103">
        <f>IFERROR(_xll.qlRateHelperEarliestDate(K8,Trigger),"--")</f>
        <v>42487</v>
      </c>
      <c r="R8" s="103">
        <f>IFERROR(_xll.qlRateHelperPillarDate(K8,Trigger),"--")</f>
        <v>42529</v>
      </c>
      <c r="T8" s="4" t="str">
        <f t="shared" si="0"/>
        <v>ECB</v>
      </c>
      <c r="U8" s="4" t="str">
        <v>obj_00543</v>
      </c>
      <c r="V8" s="4" t="str">
        <f>IFERROR(_xll.qlRateHelperQuoteName(U8,Trigger),"")</f>
        <v>EURECBOISJAN16_Quote</v>
      </c>
      <c r="W8" s="73">
        <f>IFERROR(_xll.qlRateHelperRate(U8,Trigger),"")</f>
        <v>-2.4199999999999998E-3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42396</v>
      </c>
      <c r="Z8" s="5">
        <f>IFERROR(_xll.qlRateHelperPillarDate(U8,Trigger),"")</f>
        <v>42445</v>
      </c>
      <c r="AA8" s="81">
        <v>1.0006344309423776</v>
      </c>
      <c r="AB8" s="209"/>
    </row>
    <row r="9" spans="1:36" ht="11.25" customHeight="1" x14ac:dyDescent="0.2">
      <c r="A9" s="62" t="s">
        <v>132</v>
      </c>
      <c r="B9" s="63" t="str">
        <f>_xll.qlECBNextCode(C8,Trigger)</f>
        <v>MAR16</v>
      </c>
      <c r="C9" s="165">
        <f>_xll.qlECBdate(B9,Trigger)</f>
        <v>42445</v>
      </c>
      <c r="D9" s="165">
        <f>_xll.qlECBNextDate(C9,Trigger)</f>
        <v>42487</v>
      </c>
      <c r="E9" s="133" t="str">
        <f t="shared" ref="E9:E18" si="6">$E$1</f>
        <v>Eonia</v>
      </c>
      <c r="F9" s="66" t="str">
        <f t="shared" si="5"/>
        <v>EURECBOISMAR16_Quote</v>
      </c>
      <c r="G9" s="129"/>
      <c r="H9" s="67" t="str">
        <f>_xll.qlDatedOISRateHelper(,C9,D9,F9,E9,,Permanent,Trigger,ObjectOverwrite)</f>
        <v>obj_00547#0000</v>
      </c>
      <c r="I9" s="51"/>
      <c r="J9" s="10" t="str">
        <f t="shared" si="3"/>
        <v>ECB</v>
      </c>
      <c r="K9" s="98" t="str">
        <f t="shared" si="4"/>
        <v>obj_00549#0000</v>
      </c>
      <c r="L9" s="151" t="str">
        <f>IFERROR(_xll.qlRateHelperQuoteName(K9,Trigger),"--")</f>
        <v>EURECBOISJUN16_Quote</v>
      </c>
      <c r="M9" s="102">
        <f>IFERROR(_xll.qlRateHelperQuoteValue($K9,Trigger),"--")</f>
        <v>-1.7599999999999998E-3</v>
      </c>
      <c r="N9" s="101" t="b">
        <f>NOT(ISERROR(_xll.qlQuoteValue(L9)))</f>
        <v>1</v>
      </c>
      <c r="O9" s="98">
        <v>70</v>
      </c>
      <c r="P9" s="98">
        <v>30</v>
      </c>
      <c r="Q9" s="103">
        <f>IFERROR(_xll.qlRateHelperEarliestDate(K9,Trigger),"--")</f>
        <v>42529</v>
      </c>
      <c r="R9" s="103">
        <f>IFERROR(_xll.qlRateHelperPillarDate(K9,Trigger),"--")</f>
        <v>42578</v>
      </c>
      <c r="T9" s="4" t="str">
        <f t="shared" si="0"/>
        <v>ECB</v>
      </c>
      <c r="U9" s="4" t="str">
        <v>obj_00547</v>
      </c>
      <c r="V9" s="4" t="str">
        <f>IFERROR(_xll.qlRateHelperQuoteName(U9,Trigger),"")</f>
        <v>EURECBOISMAR16_Quote</v>
      </c>
      <c r="W9" s="73">
        <f>IFERROR(_xll.qlRateHelperRate(U9,Trigger),"")</f>
        <v>-2.66E-3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42445</v>
      </c>
      <c r="Z9" s="5">
        <f>IFERROR(_xll.qlRateHelperPillarDate(U9,Trigger),"")</f>
        <v>42487</v>
      </c>
      <c r="AA9" s="81">
        <v>1.0009450575585732</v>
      </c>
      <c r="AB9" s="209"/>
      <c r="AE9" s="49" t="s">
        <v>144</v>
      </c>
    </row>
    <row r="10" spans="1:36" ht="11.25" customHeight="1" x14ac:dyDescent="0.2">
      <c r="A10" s="62" t="s">
        <v>132</v>
      </c>
      <c r="B10" s="63" t="str">
        <f>_xll.qlECBNextCode(C9,Trigger)</f>
        <v>APR16</v>
      </c>
      <c r="C10" s="165">
        <f>_xll.qlECBdate(B10,Trigger)</f>
        <v>42487</v>
      </c>
      <c r="D10" s="165">
        <f>_xll.qlECBNextDate(C10,Trigger)</f>
        <v>42529</v>
      </c>
      <c r="E10" s="133" t="str">
        <f t="shared" si="6"/>
        <v>Eonia</v>
      </c>
      <c r="F10" s="66" t="str">
        <f t="shared" si="5"/>
        <v>EURECBOISAPR16_Quote</v>
      </c>
      <c r="G10" s="129"/>
      <c r="H10" s="67" t="str">
        <f>_xll.qlDatedOISRateHelper(,C10,D10,F10,E10,,Permanent,Trigger,ObjectOverwrite)</f>
        <v>obj_00548#0000</v>
      </c>
      <c r="I10" s="51"/>
      <c r="J10" s="10" t="str">
        <f t="shared" si="3"/>
        <v>ECB</v>
      </c>
      <c r="K10" s="98" t="str">
        <f t="shared" si="4"/>
        <v>obj_0054f#0000</v>
      </c>
      <c r="L10" s="151" t="str">
        <f>IFERROR(_xll.qlRateHelperQuoteName(K10,Trigger),"--")</f>
        <v>EURECBOISJUL16_Quote</v>
      </c>
      <c r="M10" s="102">
        <f>IFERROR(_xll.qlRateHelperQuoteValue($K10,Trigger),"--")</f>
        <v>-1.8400000000000001E-3</v>
      </c>
      <c r="N10" s="101" t="b">
        <f>NOT(ISERROR(_xll.qlQuoteValue(L10)))</f>
        <v>1</v>
      </c>
      <c r="O10" s="98">
        <v>70</v>
      </c>
      <c r="P10" s="98">
        <v>30</v>
      </c>
      <c r="Q10" s="103">
        <f>IFERROR(_xll.qlRateHelperEarliestDate(K10,Trigger),"--")</f>
        <v>42578</v>
      </c>
      <c r="R10" s="103">
        <f>IFERROR(_xll.qlRateHelperPillarDate(K10,Trigger),"--")</f>
        <v>42627</v>
      </c>
      <c r="T10" s="4" t="str">
        <f t="shared" si="0"/>
        <v>ECB</v>
      </c>
      <c r="U10" s="4" t="str">
        <v>obj_00548</v>
      </c>
      <c r="V10" s="4" t="str">
        <f>IFERROR(_xll.qlRateHelperQuoteName(U10,Trigger),"")</f>
        <v>EURECBOISAPR16_Quote</v>
      </c>
      <c r="W10" s="73">
        <f>IFERROR(_xll.qlRateHelperRate(U10,Trigger),"")</f>
        <v>-2.7300000000000002E-3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42487</v>
      </c>
      <c r="Z10" s="5">
        <f>IFERROR(_xll.qlRateHelperPillarDate(U10,Trigger),"")</f>
        <v>42529</v>
      </c>
      <c r="AA10" s="81">
        <v>1.0012639601298745</v>
      </c>
      <c r="AB10" s="209"/>
      <c r="AC10" s="77" t="s">
        <v>138</v>
      </c>
      <c r="AD10" s="77" t="s">
        <v>139</v>
      </c>
      <c r="AE10" s="77" t="s">
        <v>140</v>
      </c>
      <c r="AF10" s="77" t="s">
        <v>157</v>
      </c>
      <c r="AG10" s="77" t="s">
        <v>141</v>
      </c>
      <c r="AH10" s="77" t="s">
        <v>158</v>
      </c>
      <c r="AI10" s="77" t="s">
        <v>142</v>
      </c>
      <c r="AJ10" s="77" t="s">
        <v>143</v>
      </c>
    </row>
    <row r="11" spans="1:36" ht="11.25" customHeight="1" x14ac:dyDescent="0.2">
      <c r="A11" s="62" t="s">
        <v>132</v>
      </c>
      <c r="B11" s="63" t="str">
        <f>_xll.qlECBNextCode(C10,Trigger)</f>
        <v>JUN16</v>
      </c>
      <c r="C11" s="165">
        <f>_xll.qlECBdate(B11,Trigger)</f>
        <v>42529</v>
      </c>
      <c r="D11" s="165">
        <f>_xll.qlECBNextDate(C11,Trigger)</f>
        <v>42578</v>
      </c>
      <c r="E11" s="133" t="str">
        <f t="shared" si="6"/>
        <v>Eonia</v>
      </c>
      <c r="F11" s="66" t="str">
        <f t="shared" si="5"/>
        <v>EURECBOISJUN16_Quote</v>
      </c>
      <c r="G11" s="129"/>
      <c r="H11" s="67" t="str">
        <f>_xll.qlDatedOISRateHelper(,C11,D11,F11,E11,,Permanent,Trigger,ObjectOverwrite)</f>
        <v>obj_00549#0000</v>
      </c>
      <c r="I11" s="51"/>
      <c r="J11" s="10" t="str">
        <f t="shared" si="3"/>
        <v>ECB</v>
      </c>
      <c r="K11" s="98" t="str">
        <f t="shared" si="4"/>
        <v>obj_00550#0000</v>
      </c>
      <c r="L11" s="151" t="str">
        <f>IFERROR(_xll.qlRateHelperQuoteName(K11,Trigger),"--")</f>
        <v>EURECBOISSEP16_Quote</v>
      </c>
      <c r="M11" s="102">
        <f>IFERROR(_xll.qlRateHelperQuoteValue($K11,Trigger),"--")</f>
        <v>-1.92E-3</v>
      </c>
      <c r="N11" s="101" t="b">
        <f>NOT(ISERROR(_xll.qlQuoteValue(L11)))</f>
        <v>1</v>
      </c>
      <c r="O11" s="98">
        <v>70</v>
      </c>
      <c r="P11" s="98">
        <v>30</v>
      </c>
      <c r="Q11" s="103">
        <f>IFERROR(_xll.qlRateHelperEarliestDate(K11,Trigger),"--")</f>
        <v>42627</v>
      </c>
      <c r="R11" s="103">
        <f>IFERROR(_xll.qlRateHelperPillarDate(K11,Trigger),"--")</f>
        <v>42669</v>
      </c>
      <c r="T11" s="4" t="str">
        <f t="shared" si="0"/>
        <v>ECB</v>
      </c>
      <c r="U11" s="4" t="str">
        <v>obj_00549</v>
      </c>
      <c r="V11" s="4" t="str">
        <f>IFERROR(_xll.qlRateHelperQuoteName(U11,Trigger),"")</f>
        <v>EURECBOISJUN16_Quote</v>
      </c>
      <c r="W11" s="73">
        <f>IFERROR(_xll.qlRateHelperRate(U11,Trigger),"")</f>
        <v>-2.8300000000000005E-3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42529</v>
      </c>
      <c r="Z11" s="5">
        <f>IFERROR(_xll.qlRateHelperPillarDate(U11,Trigger),"")</f>
        <v>42578</v>
      </c>
      <c r="AA11" s="81">
        <v>1.0016497900642862</v>
      </c>
      <c r="AB11" s="209"/>
      <c r="AC11" s="170">
        <v>1</v>
      </c>
      <c r="AD11" s="171">
        <f>_xll.qlCalendarEndOfMonth(Calendar,Settlementdate,Trigger)</f>
        <v>42369</v>
      </c>
      <c r="AE11" s="170" t="str">
        <f t="shared" ref="AE11:AE23" si="7">Currency&amp;$AE$9&amp;AC11&amp;JumpSuffix&amp;QuoteSuffix</f>
        <v>EURJump1_SYNTHON_Quote</v>
      </c>
      <c r="AF11" s="213">
        <f>_xll.qlDayCounterYearFraction("actual/360",AD11,_xll.qlCalendarAdvance(Calendar,AD11,"1D",,,Trigger))</f>
        <v>1.1111111111111112E-2</v>
      </c>
      <c r="AG11" s="172">
        <f>IF(_xll.qlQuoteIsValid(AE11,Trigger),_xll.qlQuoteValue(AE11,Trigger),1)</f>
        <v>1</v>
      </c>
      <c r="AH11" s="216">
        <f>-LN(AG11)/AF11</f>
        <v>0</v>
      </c>
      <c r="AI11" s="173"/>
      <c r="AJ11" s="172" t="str">
        <f>IF(ISBLANK(AI11),AE11,EXP(-AI11*AF11))</f>
        <v>EURJump1_SYNTHON_Quote</v>
      </c>
    </row>
    <row r="12" spans="1:36" ht="11.25" customHeight="1" x14ac:dyDescent="0.2">
      <c r="A12" s="62" t="s">
        <v>132</v>
      </c>
      <c r="B12" s="63" t="str">
        <f>_xll.qlECBNextCode(C11,Trigger)</f>
        <v>JUL16</v>
      </c>
      <c r="C12" s="165">
        <f>_xll.qlECBdate(B12,Trigger)</f>
        <v>42578</v>
      </c>
      <c r="D12" s="165">
        <f>_xll.qlECBNextDate(C12,Trigger)</f>
        <v>42627</v>
      </c>
      <c r="E12" s="133" t="str">
        <f t="shared" si="6"/>
        <v>Eonia</v>
      </c>
      <c r="F12" s="66" t="str">
        <f t="shared" si="5"/>
        <v>EURECBOISJUL16_Quote</v>
      </c>
      <c r="G12" s="129"/>
      <c r="H12" s="67" t="str">
        <f>_xll.qlDatedOISRateHelper(,C12,D12,F12,E12,,Permanent,Trigger,ObjectOverwrite)</f>
        <v>obj_0054f#0000</v>
      </c>
      <c r="I12" s="51"/>
      <c r="J12" s="10" t="str">
        <f t="shared" si="3"/>
        <v>ECB</v>
      </c>
      <c r="K12" s="98" t="str">
        <f t="shared" si="4"/>
        <v>obj_00554#0000</v>
      </c>
      <c r="L12" s="151" t="str">
        <f>IFERROR(_xll.qlRateHelperQuoteName(K12,Trigger),"--")</f>
        <v>EURECBOISOCT16_Quote</v>
      </c>
      <c r="M12" s="102">
        <f>IFERROR(_xll.qlRateHelperQuoteValue($K12,Trigger),"--")</f>
        <v>-1.9599999999999999E-3</v>
      </c>
      <c r="N12" s="101" t="b">
        <f>NOT(ISERROR(_xll.qlQuoteValue(L12)))</f>
        <v>1</v>
      </c>
      <c r="O12" s="98">
        <v>70</v>
      </c>
      <c r="P12" s="98">
        <v>30</v>
      </c>
      <c r="Q12" s="103">
        <f>IFERROR(_xll.qlRateHelperEarliestDate(K12,Trigger),"--")</f>
        <v>42669</v>
      </c>
      <c r="R12" s="103">
        <f>IFERROR(_xll.qlRateHelperPillarDate(K12,Trigger),"--")</f>
        <v>42718</v>
      </c>
      <c r="T12" s="4" t="str">
        <f t="shared" si="0"/>
        <v>ECB</v>
      </c>
      <c r="U12" s="4" t="str">
        <v>obj_0054f</v>
      </c>
      <c r="V12" s="4" t="str">
        <f>IFERROR(_xll.qlRateHelperQuoteName(U12,Trigger),"")</f>
        <v>EURECBOISJUL16_Quote</v>
      </c>
      <c r="W12" s="73">
        <f>IFERROR(_xll.qlRateHelperRate(U12,Trigger),"")</f>
        <v>-2.9200000000000003E-3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42578</v>
      </c>
      <c r="Z12" s="5">
        <f>IFERROR(_xll.qlRateHelperPillarDate(U12,Trigger),"")</f>
        <v>42627</v>
      </c>
      <c r="AA12" s="81">
        <v>1.0020480484942267</v>
      </c>
      <c r="AB12" s="209"/>
      <c r="AC12" s="174">
        <v>2</v>
      </c>
      <c r="AD12" s="175">
        <f>_xll.qlCalendarEndOfMonth(Calendar,_xll.qlCalendarAdvance(Calendar,AD11,"1m","mf",TRUE),Trigger)</f>
        <v>42398</v>
      </c>
      <c r="AE12" s="174" t="str">
        <f t="shared" si="7"/>
        <v>EURJump2_SYNTHON_Quote</v>
      </c>
      <c r="AF12" s="214">
        <f>_xll.qlDayCounterYearFraction("actual/360",AD12,_xll.qlCalendarAdvance(Calendar,AD12,"1D",,,Trigger))</f>
        <v>8.3333333333333332E-3</v>
      </c>
      <c r="AG12" s="176">
        <f>IF(_xll.qlQuoteIsValid(AE12,Trigger),_xll.qlQuoteValue(AE12,Trigger),1)</f>
        <v>1</v>
      </c>
      <c r="AH12" s="217">
        <f t="shared" ref="AH12:AH23" si="8">-LN(AG12)/AF12</f>
        <v>0</v>
      </c>
      <c r="AI12" s="177"/>
      <c r="AJ12" s="176" t="str">
        <f t="shared" ref="AJ12:AJ23" si="9">IF(ISBLANK(AI12),AE12,AI12)</f>
        <v>EURJump2_SYNTHON_Quote</v>
      </c>
    </row>
    <row r="13" spans="1:36" ht="11.25" customHeight="1" x14ac:dyDescent="0.2">
      <c r="A13" s="62" t="s">
        <v>132</v>
      </c>
      <c r="B13" s="63" t="str">
        <f>_xll.qlECBNextCode(C12,Trigger)</f>
        <v>SEP16</v>
      </c>
      <c r="C13" s="165">
        <f>_xll.qlECBdate(B13,Trigger)</f>
        <v>42627</v>
      </c>
      <c r="D13" s="165">
        <f>_xll.qlECBNextDate(C13,Trigger)</f>
        <v>42669</v>
      </c>
      <c r="E13" s="133" t="str">
        <f t="shared" si="6"/>
        <v>Eonia</v>
      </c>
      <c r="F13" s="66" t="str">
        <f t="shared" si="5"/>
        <v>EURECBOISSEP16_Quote</v>
      </c>
      <c r="G13" s="129"/>
      <c r="H13" s="67" t="str">
        <f>_xll.qlDatedOISRateHelper(,C13,D13,F13,E13,,Permanent,Trigger,ObjectOverwrite)</f>
        <v>obj_00550#0000</v>
      </c>
      <c r="I13" s="51"/>
      <c r="J13" s="10" t="str">
        <f t="shared" si="3"/>
        <v>ECB</v>
      </c>
      <c r="K13" s="98" t="str">
        <f t="shared" si="4"/>
        <v>obj_00555#0000</v>
      </c>
      <c r="L13" s="151" t="str">
        <f>IFERROR(_xll.qlRateHelperQuoteName(K13,Trigger),"--")</f>
        <v>EURECBOISDEC16_Quote</v>
      </c>
      <c r="M13" s="102">
        <f>IFERROR(_xll.qlRateHelperQuoteValue($K13,Trigger),"--")</f>
        <v>-1.99E-3</v>
      </c>
      <c r="N13" s="101" t="b">
        <f>NOT(ISERROR(_xll.qlQuoteValue(L13)))</f>
        <v>1</v>
      </c>
      <c r="O13" s="98">
        <v>70</v>
      </c>
      <c r="P13" s="98">
        <v>30</v>
      </c>
      <c r="Q13" s="103">
        <f>IFERROR(_xll.qlRateHelperEarliestDate(K13,Trigger),"--")</f>
        <v>42718</v>
      </c>
      <c r="R13" s="103">
        <f>IFERROR(_xll.qlRateHelperPillarDate(K13,Trigger),"--")</f>
        <v>42760</v>
      </c>
      <c r="T13" s="4" t="str">
        <f t="shared" si="0"/>
        <v>ECB</v>
      </c>
      <c r="U13" s="4" t="str">
        <v>obj_00550</v>
      </c>
      <c r="V13" s="4" t="str">
        <f>IFERROR(_xll.qlRateHelperQuoteName(U13,Trigger),"")</f>
        <v>EURECBOISSEP16_Quote</v>
      </c>
      <c r="W13" s="73">
        <f>IFERROR(_xll.qlRateHelperRate(U13,Trigger),"")</f>
        <v>-3.0099999999999992E-3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42627</v>
      </c>
      <c r="Z13" s="5">
        <f>IFERROR(_xll.qlRateHelperPillarDate(U13,Trigger),"")</f>
        <v>42669</v>
      </c>
      <c r="AA13" s="81">
        <v>1.0024000579812544</v>
      </c>
      <c r="AB13" s="209"/>
      <c r="AC13" s="174">
        <v>3</v>
      </c>
      <c r="AD13" s="175">
        <f>_xll.qlCalendarEndOfMonth(Calendar,_xll.qlCalendarAdvance(Calendar,AD12,"1m","mf",TRUE),Trigger)</f>
        <v>42429</v>
      </c>
      <c r="AE13" s="174" t="str">
        <f t="shared" si="7"/>
        <v>EURJump3_SYNTHON_Quote</v>
      </c>
      <c r="AF13" s="214">
        <f>_xll.qlDayCounterYearFraction("actual/360",AD13,_xll.qlCalendarAdvance(Calendar,AD13,"1D",,,Trigger))</f>
        <v>2.7777777777777779E-3</v>
      </c>
      <c r="AG13" s="176">
        <f>IF(_xll.qlQuoteIsValid(AE13,Trigger),_xll.qlQuoteValue(AE13,Trigger),1)</f>
        <v>0.99999859999999996</v>
      </c>
      <c r="AH13" s="217">
        <f t="shared" si="8"/>
        <v>5.0400035281482217E-4</v>
      </c>
      <c r="AI13" s="177"/>
      <c r="AJ13" s="176" t="str">
        <f t="shared" si="9"/>
        <v>EURJump3_SYNTHON_Quote</v>
      </c>
    </row>
    <row r="14" spans="1:36" ht="11.25" customHeight="1" x14ac:dyDescent="0.2">
      <c r="A14" s="62" t="s">
        <v>132</v>
      </c>
      <c r="B14" s="63" t="str">
        <f>_xll.qlECBNextCode(C13,Trigger)</f>
        <v>OCT16</v>
      </c>
      <c r="C14" s="165">
        <f>_xll.qlECBdate(B14,Trigger)</f>
        <v>42669</v>
      </c>
      <c r="D14" s="165">
        <f>_xll.qlECBNextDate(C14,Trigger)</f>
        <v>42718</v>
      </c>
      <c r="E14" s="133" t="str">
        <f t="shared" si="6"/>
        <v>Eonia</v>
      </c>
      <c r="F14" s="66" t="str">
        <f t="shared" si="5"/>
        <v>EURECBOISOCT16_Quote</v>
      </c>
      <c r="G14" s="129"/>
      <c r="H14" s="67" t="str">
        <f>_xll.qlDatedOISRateHelper(,C14,D14,F14,E14,,Permanent,Trigger,ObjectOverwrite)</f>
        <v>obj_00554#0000</v>
      </c>
      <c r="I14" s="51"/>
      <c r="J14" s="10" t="str">
        <f t="shared" ref="J14:J16" si="10">A16</f>
        <v>ECB</v>
      </c>
      <c r="K14" s="98" t="e">
        <f t="shared" ref="K14:K16" si="11">IF(ISBLANK(H16),"--",H16)</f>
        <v>#NUM!</v>
      </c>
      <c r="L14" s="151" t="str">
        <f>IFERROR(_xll.qlRateHelperQuoteName(K14,Trigger),"--")</f>
        <v>--</v>
      </c>
      <c r="M14" s="102" t="str">
        <f>IFERROR(_xll.qlRateHelperQuoteValue($K14,Trigger),"--")</f>
        <v>--</v>
      </c>
      <c r="N14" s="101" t="b">
        <f>NOT(ISERROR(_xll.qlQuoteValue(L14)))</f>
        <v>0</v>
      </c>
      <c r="O14" s="98">
        <v>70</v>
      </c>
      <c r="P14" s="98">
        <v>30</v>
      </c>
      <c r="Q14" s="103" t="str">
        <f>IFERROR(_xll.qlRateHelperEarliestDate(K14,Trigger),"--")</f>
        <v>--</v>
      </c>
      <c r="R14" s="103" t="str">
        <f>IFERROR(_xll.qlRateHelperPillarDate(K14,Trigger),"--")</f>
        <v>--</v>
      </c>
      <c r="T14" s="4" t="str">
        <f t="shared" si="0"/>
        <v>ECB</v>
      </c>
      <c r="U14" s="4" t="str">
        <v>obj_00554</v>
      </c>
      <c r="V14" s="4" t="str">
        <f>IFERROR(_xll.qlRateHelperQuoteName(U14,Trigger),"")</f>
        <v>EURECBOISOCT16_Quote</v>
      </c>
      <c r="W14" s="73">
        <f>IFERROR(_xll.qlRateHelperRate(U14,Trigger),"")</f>
        <v>-3.0099999999999992E-3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42669</v>
      </c>
      <c r="Z14" s="5">
        <f>IFERROR(_xll.qlRateHelperPillarDate(U14,Trigger),"")</f>
        <v>42718</v>
      </c>
      <c r="AA14" s="81">
        <v>1.0028109040374671</v>
      </c>
      <c r="AB14" s="209"/>
      <c r="AC14" s="174">
        <v>4</v>
      </c>
      <c r="AD14" s="175">
        <f>_xll.qlCalendarEndOfMonth(Calendar,_xll.qlCalendarAdvance(Calendar,AD13,"1m","mf",TRUE),Trigger)</f>
        <v>42460</v>
      </c>
      <c r="AE14" s="174" t="str">
        <f t="shared" si="7"/>
        <v>EURJump4_SYNTHON_Quote</v>
      </c>
      <c r="AF14" s="214">
        <f>_xll.qlDayCounterYearFraction("actual/360",AD14,_xll.qlCalendarAdvance(Calendar,AD14,"1D",,,Trigger))</f>
        <v>2.7777777777777779E-3</v>
      </c>
      <c r="AG14" s="176">
        <f>IF(_xll.qlQuoteIsValid(AE14,Trigger),_xll.qlQuoteValue(AE14,Trigger),1)</f>
        <v>1</v>
      </c>
      <c r="AH14" s="217">
        <f t="shared" si="8"/>
        <v>0</v>
      </c>
      <c r="AI14" s="177"/>
      <c r="AJ14" s="176" t="str">
        <f t="shared" si="9"/>
        <v>EURJump4_SYNTHON_Quote</v>
      </c>
    </row>
    <row r="15" spans="1:36" ht="11.25" customHeight="1" x14ac:dyDescent="0.2">
      <c r="A15" s="62" t="s">
        <v>132</v>
      </c>
      <c r="B15" s="63" t="str">
        <f>_xll.qlECBNextCode(C14,Trigger)</f>
        <v>DEC16</v>
      </c>
      <c r="C15" s="165">
        <f>_xll.qlECBdate(B15,Trigger)</f>
        <v>42718</v>
      </c>
      <c r="D15" s="165">
        <f>_xll.qlECBNextDate(C15,Trigger)</f>
        <v>42760</v>
      </c>
      <c r="E15" s="133" t="str">
        <f t="shared" si="6"/>
        <v>Eonia</v>
      </c>
      <c r="F15" s="66" t="str">
        <f t="shared" si="5"/>
        <v>EURECBOISDEC16_Quote</v>
      </c>
      <c r="G15" s="129"/>
      <c r="H15" s="67" t="str">
        <f>_xll.qlDatedOISRateHelper(,C15,D15,F15,E15,,Permanent,Trigger,ObjectOverwrite)</f>
        <v>obj_00555#0000</v>
      </c>
      <c r="I15" s="51"/>
      <c r="J15" s="10" t="str">
        <f t="shared" si="10"/>
        <v>ECB</v>
      </c>
      <c r="K15" s="98" t="e">
        <f t="shared" si="11"/>
        <v>#NUM!</v>
      </c>
      <c r="L15" s="151" t="str">
        <f>IFERROR(_xll.qlRateHelperQuoteName(K15,Trigger),"--")</f>
        <v>--</v>
      </c>
      <c r="M15" s="102" t="str">
        <f>IFERROR(_xll.qlRateHelperQuoteValue($K15,Trigger),"--")</f>
        <v>--</v>
      </c>
      <c r="N15" s="101" t="b">
        <f>NOT(ISERROR(_xll.qlQuoteValue(L15)))</f>
        <v>0</v>
      </c>
      <c r="O15" s="98">
        <v>70</v>
      </c>
      <c r="P15" s="98">
        <v>30</v>
      </c>
      <c r="Q15" s="103" t="str">
        <f>IFERROR(_xll.qlRateHelperEarliestDate(K15,Trigger),"--")</f>
        <v>--</v>
      </c>
      <c r="R15" s="103" t="str">
        <f>IFERROR(_xll.qlRateHelperPillarDate(K15,Trigger),"--")</f>
        <v>--</v>
      </c>
      <c r="T15" s="4" t="str">
        <f t="shared" si="0"/>
        <v>ECB</v>
      </c>
      <c r="U15" s="4" t="str">
        <v>obj_00555</v>
      </c>
      <c r="V15" s="4" t="str">
        <f>IFERROR(_xll.qlRateHelperQuoteName(U15,Trigger),"")</f>
        <v>EURECBOISDEC16_Quote</v>
      </c>
      <c r="W15" s="73">
        <f>IFERROR(_xll.qlRateHelperRate(U15,Trigger),"")</f>
        <v>-2.9600000000000004E-3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42718</v>
      </c>
      <c r="Z15" s="5">
        <f>IFERROR(_xll.qlRateHelperPillarDate(U15,Trigger),"")</f>
        <v>42760</v>
      </c>
      <c r="AA15" s="81">
        <v>1.0031673593748935</v>
      </c>
      <c r="AB15" s="209"/>
      <c r="AC15" s="174">
        <v>5</v>
      </c>
      <c r="AD15" s="175">
        <f>_xll.qlCalendarEndOfMonth(Calendar,_xll.qlCalendarAdvance(Calendar,AD14,"1m","mf",TRUE),Trigger)</f>
        <v>42489</v>
      </c>
      <c r="AE15" s="174" t="str">
        <f t="shared" si="7"/>
        <v>EURJump5_SYNTHON_Quote</v>
      </c>
      <c r="AF15" s="214">
        <f>_xll.qlDayCounterYearFraction("actual/360",AD15,_xll.qlCalendarAdvance(Calendar,AD15,"1D",,,Trigger))</f>
        <v>8.3333333333333332E-3</v>
      </c>
      <c r="AG15" s="176">
        <f>IF(_xll.qlQuoteIsValid(AE15,Trigger),_xll.qlQuoteValue(AE15,Trigger),1)</f>
        <v>1</v>
      </c>
      <c r="AH15" s="217">
        <f t="shared" si="8"/>
        <v>0</v>
      </c>
      <c r="AI15" s="177"/>
      <c r="AJ15" s="176" t="str">
        <f t="shared" si="9"/>
        <v>EURJump5_SYNTHON_Quote</v>
      </c>
    </row>
    <row r="16" spans="1:36" ht="11.25" customHeight="1" x14ac:dyDescent="0.2">
      <c r="A16" s="62" t="s">
        <v>132</v>
      </c>
      <c r="B16" s="63" t="str">
        <f>_xll.qlECBNextCode(C15,Trigger)</f>
        <v>JAN17</v>
      </c>
      <c r="C16" s="165">
        <f>_xll.qlECBdate(B16,Trigger)</f>
        <v>42760</v>
      </c>
      <c r="D16" s="165" t="e">
        <f>_xll.qlECBNextDate(C16,Trigger)</f>
        <v>#NUM!</v>
      </c>
      <c r="E16" s="133" t="str">
        <f t="shared" si="6"/>
        <v>Eonia</v>
      </c>
      <c r="F16" s="66" t="str">
        <f t="shared" si="5"/>
        <v>EURECBOISJAN17_Quote</v>
      </c>
      <c r="G16" s="129"/>
      <c r="H16" s="67" t="e">
        <f>_xll.qlDatedOISRateHelper(,C16,D16,F16,E16,,Permanent,Trigger,ObjectOverwrite)</f>
        <v>#NUM!</v>
      </c>
      <c r="I16" s="51"/>
      <c r="J16" s="10" t="str">
        <f t="shared" si="10"/>
        <v>ECB</v>
      </c>
      <c r="K16" s="98" t="e">
        <f t="shared" si="11"/>
        <v>#NUM!</v>
      </c>
      <c r="L16" s="151" t="str">
        <f>IFERROR(_xll.qlRateHelperQuoteName(K16,Trigger),"--")</f>
        <v>--</v>
      </c>
      <c r="M16" s="102" t="str">
        <f>IFERROR(_xll.qlRateHelperQuoteValue($K16,Trigger),"--")</f>
        <v>--</v>
      </c>
      <c r="N16" s="101" t="b">
        <f>NOT(ISERROR(_xll.qlQuoteValue(L16)))</f>
        <v>0</v>
      </c>
      <c r="O16" s="98">
        <v>70</v>
      </c>
      <c r="P16" s="98">
        <v>30</v>
      </c>
      <c r="Q16" s="103" t="str">
        <f>IFERROR(_xll.qlRateHelperEarliestDate(K16,Trigger),"--")</f>
        <v>--</v>
      </c>
      <c r="R16" s="103" t="str">
        <f>IFERROR(_xll.qlRateHelperPillarDate(K16,Trigger),"--")</f>
        <v>--</v>
      </c>
      <c r="T16" s="4" t="str">
        <f t="shared" si="0"/>
        <v>OIS</v>
      </c>
      <c r="U16" s="4" t="str">
        <v>obj_00527</v>
      </c>
      <c r="V16" s="4" t="str">
        <f>IFERROR(_xll.qlRateHelperQuoteName(U16,Trigger),"")</f>
        <v>EUREON15M_Quote</v>
      </c>
      <c r="W16" s="73">
        <f>IFERROR(_xll.qlRateHelperRate(U16,Trigger),"")</f>
        <v>-2.7900000000000004E-3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42353</v>
      </c>
      <c r="Z16" s="5">
        <f>IFERROR(_xll.qlRateHelperPillarDate(U16,Trigger),"")</f>
        <v>42809</v>
      </c>
      <c r="AA16" s="81">
        <v>1.0035888477270225</v>
      </c>
      <c r="AB16" s="209"/>
      <c r="AC16" s="174">
        <v>6</v>
      </c>
      <c r="AD16" s="175">
        <f>_xll.qlCalendarEndOfMonth(Calendar,_xll.qlCalendarAdvance(Calendar,AD15,"1m","mf",TRUE),Trigger)</f>
        <v>42521</v>
      </c>
      <c r="AE16" s="174" t="str">
        <f t="shared" si="7"/>
        <v>EURJump6_SYNTHON_Quote</v>
      </c>
      <c r="AF16" s="214">
        <f>_xll.qlDayCounterYearFraction("actual/360",AD16,_xll.qlCalendarAdvance(Calendar,AD16,"1D",,,Trigger))</f>
        <v>2.7777777777777779E-3</v>
      </c>
      <c r="AG16" s="176">
        <f>IF(_xll.qlQuoteIsValid(AE16,Trigger),_xll.qlQuoteValue(AE16,Trigger),1)</f>
        <v>1</v>
      </c>
      <c r="AH16" s="217">
        <f t="shared" si="8"/>
        <v>0</v>
      </c>
      <c r="AI16" s="177"/>
      <c r="AJ16" s="176" t="str">
        <f t="shared" si="9"/>
        <v>EURJump6_SYNTHON_Quote</v>
      </c>
    </row>
    <row r="17" spans="1:36" ht="11.25" customHeight="1" x14ac:dyDescent="0.2">
      <c r="A17" s="62" t="s">
        <v>132</v>
      </c>
      <c r="B17" s="63" t="e">
        <f>_xll.qlECBNextCode(C16,Trigger)</f>
        <v>#NUM!</v>
      </c>
      <c r="C17" s="165" t="e">
        <f>_xll.qlECBdate(B17,Trigger)</f>
        <v>#VALUE!</v>
      </c>
      <c r="D17" s="165" t="e">
        <f>_xll.qlECBNextDate(C17,Trigger)</f>
        <v>#NUM!</v>
      </c>
      <c r="E17" s="133" t="str">
        <f t="shared" si="6"/>
        <v>Eonia</v>
      </c>
      <c r="F17" s="66" t="e">
        <f t="shared" ref="F17:F18" si="12">Currency&amp;$E$6&amp;B17&amp;QuoteSuffix</f>
        <v>#NUM!</v>
      </c>
      <c r="G17" s="129"/>
      <c r="H17" s="67" t="e">
        <f>_xll.qlDatedOISRateHelper(,C17,D17,F17,E17,,Permanent,Trigger,ObjectOverwrite)</f>
        <v>#NUM!</v>
      </c>
      <c r="I17" s="51"/>
      <c r="J17" s="71" t="str">
        <f>A21</f>
        <v>FUTON</v>
      </c>
      <c r="K17" s="137" t="str">
        <f>IF(ISBLANK(H21),"--",H21)</f>
        <v>obj_00540#0000</v>
      </c>
      <c r="L17" s="150" t="str">
        <f>IFERROR(_xll.qlRateHelperQuoteName(K17,Trigger),"--")</f>
        <v>EUROISZ5_Quote</v>
      </c>
      <c r="M17" s="167">
        <f>IFERROR(_xll.qlRateHelperQuoteValue($K17,Trigger),"--")</f>
        <v>100.1525</v>
      </c>
      <c r="N17" s="138" t="b">
        <v>0</v>
      </c>
      <c r="O17" s="137">
        <v>70</v>
      </c>
      <c r="P17" s="137">
        <v>7</v>
      </c>
      <c r="Q17" s="140">
        <f>IFERROR(_xll.qlRateHelperEarliestDate(K17,Trigger),"--")</f>
        <v>42354</v>
      </c>
      <c r="R17" s="140">
        <f>IFERROR(_xll.qlRateHelperPillarDate(K17,Trigger),"--")</f>
        <v>42445</v>
      </c>
      <c r="T17" s="4" t="str">
        <f t="shared" si="0"/>
        <v>OIS</v>
      </c>
      <c r="U17" s="4" t="str">
        <v>obj_00528</v>
      </c>
      <c r="V17" s="4" t="str">
        <f>IFERROR(_xll.qlRateHelperQuoteName(U17,Trigger),"")</f>
        <v>EUREON18M_Quote</v>
      </c>
      <c r="W17" s="73">
        <f>IFERROR(_xll.qlRateHelperRate(U17,Trigger),"")</f>
        <v>-2.8300000000000005E-3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42353</v>
      </c>
      <c r="Z17" s="5">
        <f>IFERROR(_xll.qlRateHelperPillarDate(U17,Trigger),"")</f>
        <v>42901</v>
      </c>
      <c r="AA17" s="81">
        <v>1.0043665760046638</v>
      </c>
      <c r="AB17" s="209"/>
      <c r="AC17" s="174">
        <v>7</v>
      </c>
      <c r="AD17" s="175">
        <f>_xll.qlCalendarEndOfMonth(Calendar,_xll.qlCalendarAdvance(Calendar,AD16,"1m","mf",TRUE),Trigger)</f>
        <v>42551</v>
      </c>
      <c r="AE17" s="174" t="str">
        <f t="shared" si="7"/>
        <v>EURJump7_SYNTHON_Quote</v>
      </c>
      <c r="AF17" s="214">
        <f>_xll.qlDayCounterYearFraction("actual/360",AD17,_xll.qlCalendarAdvance(Calendar,AD17,"1D",,,Trigger))</f>
        <v>2.7777777777777779E-3</v>
      </c>
      <c r="AG17" s="176">
        <f>IF(_xll.qlQuoteIsValid(AE17,Trigger),_xll.qlQuoteValue(AE17,Trigger),1)</f>
        <v>1</v>
      </c>
      <c r="AH17" s="217">
        <f t="shared" si="8"/>
        <v>0</v>
      </c>
      <c r="AI17" s="177"/>
      <c r="AJ17" s="176" t="str">
        <f t="shared" si="9"/>
        <v>EURJump7_SYNTHON_Quote</v>
      </c>
    </row>
    <row r="18" spans="1:36" ht="11.25" customHeight="1" x14ac:dyDescent="0.2">
      <c r="A18" s="1" t="s">
        <v>132</v>
      </c>
      <c r="B18" s="8" t="e">
        <f>_xll.qlECBNextCode(C17,Trigger)</f>
        <v>#NUM!</v>
      </c>
      <c r="C18" s="166" t="e">
        <f>_xll.qlECBdate(B18,Trigger)</f>
        <v>#VALUE!</v>
      </c>
      <c r="D18" s="166" t="e">
        <f>_xll.qlECBNextDate(C18,Trigger)</f>
        <v>#NUM!</v>
      </c>
      <c r="E18" s="136" t="str">
        <f t="shared" si="6"/>
        <v>Eonia</v>
      </c>
      <c r="F18" s="2" t="e">
        <f t="shared" si="12"/>
        <v>#NUM!</v>
      </c>
      <c r="G18" s="130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8" t="str">
        <f>IF(ISBLANK(H22),"--",H22)</f>
        <v>--</v>
      </c>
      <c r="L18" s="151" t="str">
        <f>IFERROR(_xll.qlRateHelperQuoteName(K18,Trigger),"--")</f>
        <v>--</v>
      </c>
      <c r="M18" s="168" t="str">
        <f>IFERROR(_xll.qlRateHelperQuoteValue($K18,Trigger),"--")</f>
        <v>--</v>
      </c>
      <c r="N18" s="101" t="b">
        <v>0</v>
      </c>
      <c r="O18" s="98">
        <v>60</v>
      </c>
      <c r="P18" s="98">
        <v>7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0"/>
        <v>OIS</v>
      </c>
      <c r="U18" s="4" t="str">
        <v>obj_0052a</v>
      </c>
      <c r="V18" s="4" t="str">
        <f>IFERROR(_xll.qlRateHelperQuoteName(U18,Trigger),"")</f>
        <v>EUREON21M_Quote</v>
      </c>
      <c r="W18" s="73">
        <f>IFERROR(_xll.qlRateHelperRate(U18,Trigger),"")</f>
        <v>-2.8300000000000005E-3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42353</v>
      </c>
      <c r="Z18" s="5">
        <f>IFERROR(_xll.qlRateHelperPillarDate(U18,Trigger),"")</f>
        <v>42993</v>
      </c>
      <c r="AA18" s="81">
        <v>1.005094441960948</v>
      </c>
      <c r="AB18" s="209"/>
      <c r="AC18" s="174">
        <v>8</v>
      </c>
      <c r="AD18" s="175">
        <f>_xll.qlCalendarEndOfMonth(Calendar,_xll.qlCalendarAdvance(Calendar,AD17,"1m","mf",TRUE),Trigger)</f>
        <v>42580</v>
      </c>
      <c r="AE18" s="174" t="str">
        <f t="shared" si="7"/>
        <v>EURJump8_SYNTHON_Quote</v>
      </c>
      <c r="AF18" s="214">
        <f>_xll.qlDayCounterYearFraction("actual/360",AD18,_xll.qlCalendarAdvance(Calendar,AD18,"1D",,,Trigger))</f>
        <v>8.3333333333333332E-3</v>
      </c>
      <c r="AG18" s="176">
        <f>IF(_xll.qlQuoteIsValid(AE18,Trigger),_xll.qlQuoteValue(AE18,Trigger),1)</f>
        <v>1</v>
      </c>
      <c r="AH18" s="217">
        <f t="shared" si="8"/>
        <v>0</v>
      </c>
      <c r="AI18" s="177"/>
      <c r="AJ18" s="176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8" t="str">
        <f>IF(ISBLANK(H23),"--",H23)</f>
        <v>--</v>
      </c>
      <c r="L19" s="151" t="str">
        <f>IFERROR(_xll.qlRateHelperQuoteName(K19,Trigger),"--")</f>
        <v>--</v>
      </c>
      <c r="M19" s="168" t="str">
        <f>IFERROR(_xll.qlRateHelperQuoteValue($K19,Trigger),"--")</f>
        <v>--</v>
      </c>
      <c r="N19" s="101" t="b">
        <v>0</v>
      </c>
      <c r="O19" s="98">
        <v>60</v>
      </c>
      <c r="P19" s="98">
        <v>7</v>
      </c>
      <c r="Q19" s="103" t="str">
        <f>IFERROR(_xll.qlRateHelperEarliestDate(K19,Trigger),"--")</f>
        <v>--</v>
      </c>
      <c r="R19" s="103" t="str">
        <f>IFERROR(_xll.qlRateHelperPillarDate(K19,Trigger),"--")</f>
        <v>--</v>
      </c>
      <c r="T19" s="4" t="str">
        <f t="shared" si="0"/>
        <v>OIS</v>
      </c>
      <c r="U19" s="4" t="str">
        <v>obj_0053a</v>
      </c>
      <c r="V19" s="4" t="str">
        <f>IFERROR(_xll.qlRateHelperQuoteName(U19,Trigger),"")</f>
        <v>EUREON2Y_Quote</v>
      </c>
      <c r="W19" s="73">
        <f>IFERROR(_xll.qlRateHelperRate(U19,Trigger),"")</f>
        <v>-2.7900000000000004E-3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42353</v>
      </c>
      <c r="Z19" s="5">
        <f>IFERROR(_xll.qlRateHelperPillarDate(U19,Trigger),"")</f>
        <v>43084</v>
      </c>
      <c r="AA19" s="81">
        <v>1.0057337410423253</v>
      </c>
      <c r="AB19" s="209"/>
      <c r="AC19" s="174">
        <v>9</v>
      </c>
      <c r="AD19" s="175">
        <f>_xll.qlCalendarEndOfMonth(Calendar,_xll.qlCalendarAdvance(Calendar,AD18,"1m","mf",TRUE),Trigger)</f>
        <v>42613</v>
      </c>
      <c r="AE19" s="174" t="str">
        <f t="shared" si="7"/>
        <v>EURJump9_SYNTHON_Quote</v>
      </c>
      <c r="AF19" s="214">
        <f>_xll.qlDayCounterYearFraction("actual/360",AD19,_xll.qlCalendarAdvance(Calendar,AD19,"1D",,,Trigger))</f>
        <v>2.7777777777777779E-3</v>
      </c>
      <c r="AG19" s="176">
        <f>IF(_xll.qlQuoteIsValid(AE19,Trigger),_xll.qlQuoteValue(AE19,Trigger),1)</f>
        <v>1</v>
      </c>
      <c r="AH19" s="217">
        <f t="shared" si="8"/>
        <v>0</v>
      </c>
      <c r="AI19" s="177"/>
      <c r="AJ19" s="176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34</v>
      </c>
      <c r="C20" s="68"/>
      <c r="D20" s="68"/>
      <c r="E20" s="68" t="s">
        <v>4</v>
      </c>
      <c r="F20" s="68" t="s">
        <v>1</v>
      </c>
      <c r="G20" s="68" t="s">
        <v>137</v>
      </c>
      <c r="H20" s="68" t="s">
        <v>25</v>
      </c>
      <c r="I20" s="51"/>
      <c r="J20" s="10" t="str">
        <f>A24</f>
        <v>FUTON</v>
      </c>
      <c r="K20" s="98" t="str">
        <f>IF(ISBLANK(H24),"--",H24)</f>
        <v>--</v>
      </c>
      <c r="L20" s="151" t="str">
        <f>IFERROR(_xll.qlRateHelperQuoteName(K20,Trigger),"--")</f>
        <v>--</v>
      </c>
      <c r="M20" s="168" t="str">
        <f>IFERROR(_xll.qlRateHelperQuoteValue($K20,Trigger),"--")</f>
        <v>--</v>
      </c>
      <c r="N20" s="101" t="b">
        <v>0</v>
      </c>
      <c r="O20" s="98">
        <v>50</v>
      </c>
      <c r="P20" s="98">
        <v>7</v>
      </c>
      <c r="Q20" s="103" t="str">
        <f>IFERROR(_xll.qlRateHelperEarliestDate(K20,Trigger),"--")</f>
        <v>--</v>
      </c>
      <c r="R20" s="103" t="str">
        <f>IFERROR(_xll.qlRateHelperPillarDate(K20,Trigger),"--")</f>
        <v>--</v>
      </c>
      <c r="T20" s="4" t="str">
        <f t="shared" si="0"/>
        <v>OIS</v>
      </c>
      <c r="U20" s="4" t="str">
        <v>obj_00531</v>
      </c>
      <c r="V20" s="4" t="str">
        <f>IFERROR(_xll.qlRateHelperQuoteName(U20,Trigger),"")</f>
        <v>EUREON3Y_Quote</v>
      </c>
      <c r="W20" s="73">
        <f>IFERROR(_xll.qlRateHelperRate(U20,Trigger),"")</f>
        <v>-2.2799999999999999E-3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42353</v>
      </c>
      <c r="Z20" s="5">
        <f>IFERROR(_xll.qlRateHelperPillarDate(U20,Trigger),"")</f>
        <v>43451</v>
      </c>
      <c r="AA20" s="81">
        <v>1.0070344094796519</v>
      </c>
      <c r="AB20" s="209"/>
      <c r="AC20" s="174">
        <v>10</v>
      </c>
      <c r="AD20" s="175">
        <f>_xll.qlCalendarEndOfMonth(Calendar,_xll.qlCalendarAdvance(Calendar,AD19,"1m","mf",TRUE),Trigger)</f>
        <v>42643</v>
      </c>
      <c r="AE20" s="174" t="str">
        <f t="shared" si="7"/>
        <v>EURJump10_SYNTHON_Quote</v>
      </c>
      <c r="AF20" s="214">
        <f>_xll.qlDayCounterYearFraction("actual/360",AD20,_xll.qlCalendarAdvance(Calendar,AD20,"1D",,,Trigger))</f>
        <v>8.3333333333333332E-3</v>
      </c>
      <c r="AG20" s="176">
        <f>IF(_xll.qlQuoteIsValid(AE20,Trigger),_xll.qlQuoteValue(AE20,Trigger),1)</f>
        <v>1</v>
      </c>
      <c r="AH20" s="217">
        <f t="shared" si="8"/>
        <v>0</v>
      </c>
      <c r="AI20" s="177"/>
      <c r="AJ20" s="176" t="str">
        <f t="shared" si="9"/>
        <v>EURJump10_SYNTHON_Quote</v>
      </c>
    </row>
    <row r="21" spans="1:36" ht="11.25" customHeight="1" x14ac:dyDescent="0.2">
      <c r="A21" s="56" t="s">
        <v>136</v>
      </c>
      <c r="B21" s="57" t="str">
        <f>_xll.qlIMMNextCode(Evaluationdate-1,TRUE,Trigger)</f>
        <v>Z5</v>
      </c>
      <c r="C21" s="135"/>
      <c r="D21" s="135"/>
      <c r="E21" s="132" t="str">
        <f>PROPER(Currency)&amp;FamilyName&amp;$E$19</f>
        <v>Euribor3M</v>
      </c>
      <c r="F21" s="60" t="str">
        <f>Currency&amp;"OIS"&amp;B21&amp;QuoteSuffix</f>
        <v>EUROISZ5_Quote</v>
      </c>
      <c r="G21" s="60">
        <v>0</v>
      </c>
      <c r="H21" s="61" t="str">
        <f>_xll.qlFuturesRateHelper(,F21,,B21,E21,G21,Permanent,Trigger,ObjectOverwrite)</f>
        <v>obj_00540#0000</v>
      </c>
      <c r="I21" s="51"/>
      <c r="J21" s="11" t="str">
        <f>A25</f>
        <v>FUTON</v>
      </c>
      <c r="K21" s="99" t="str">
        <f>IF(ISBLANK(H25),"--",H25)</f>
        <v>--</v>
      </c>
      <c r="L21" s="152" t="str">
        <f>IFERROR(_xll.qlRateHelperQuoteName(K21,Trigger),"--")</f>
        <v>--</v>
      </c>
      <c r="M21" s="169" t="str">
        <f>IFERROR(_xll.qlRateHelperQuoteValue($K21,Trigger),"--")</f>
        <v>--</v>
      </c>
      <c r="N21" s="104" t="b">
        <v>0</v>
      </c>
      <c r="O21" s="99">
        <v>50</v>
      </c>
      <c r="P21" s="99">
        <v>7</v>
      </c>
      <c r="Q21" s="106" t="str">
        <f>IFERROR(_xll.qlRateHelperEarliestDate(K21,Trigger),"--")</f>
        <v>--</v>
      </c>
      <c r="R21" s="106" t="str">
        <f>IFERROR(_xll.qlRateHelperPillarDate(K21,Trigger),"--")</f>
        <v>--</v>
      </c>
      <c r="T21" s="4" t="str">
        <f t="shared" si="0"/>
        <v>OIS</v>
      </c>
      <c r="U21" s="4" t="str">
        <v>obj_00533</v>
      </c>
      <c r="V21" s="4" t="str">
        <f>IFERROR(_xll.qlRateHelperQuoteName(U21,Trigger),"")</f>
        <v>EUREON4Y_Quote</v>
      </c>
      <c r="W21" s="73">
        <f>IFERROR(_xll.qlRateHelperRate(U21,Trigger),"")</f>
        <v>-1.2999999999999999E-3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42353</v>
      </c>
      <c r="Z21" s="5">
        <f>IFERROR(_xll.qlRateHelperPillarDate(U21,Trigger),"")</f>
        <v>43815</v>
      </c>
      <c r="AA21" s="81">
        <v>1.005351344050516</v>
      </c>
      <c r="AB21" s="209"/>
      <c r="AC21" s="174">
        <v>11</v>
      </c>
      <c r="AD21" s="175">
        <f>_xll.qlCalendarEndOfMonth(Calendar,_xll.qlCalendarAdvance(Calendar,AD20,"1m","mf",TRUE),Trigger)</f>
        <v>42674</v>
      </c>
      <c r="AE21" s="174" t="str">
        <f t="shared" si="7"/>
        <v>EURJump11_SYNTHON_Quote</v>
      </c>
      <c r="AF21" s="214">
        <f>_xll.qlDayCounterYearFraction("actual/360",AD21,_xll.qlCalendarAdvance(Calendar,AD21,"1D",,,Trigger))</f>
        <v>2.7777777777777779E-3</v>
      </c>
      <c r="AG21" s="176">
        <f>IF(_xll.qlQuoteIsValid(AE21,Trigger),_xll.qlQuoteValue(AE21,Trigger),1)</f>
        <v>1</v>
      </c>
      <c r="AH21" s="217">
        <f t="shared" si="8"/>
        <v>0</v>
      </c>
      <c r="AI21" s="177"/>
      <c r="AJ21" s="176" t="str">
        <f t="shared" si="9"/>
        <v>EURJump11_SYNTHON_Quote</v>
      </c>
    </row>
    <row r="22" spans="1:36" ht="11.25" customHeight="1" x14ac:dyDescent="0.2">
      <c r="A22" s="62" t="s">
        <v>136</v>
      </c>
      <c r="B22" s="63" t="str">
        <f>_xll.qlIMMNextCode(B21,TRUE,Trigger)</f>
        <v>H6</v>
      </c>
      <c r="C22" s="129"/>
      <c r="D22" s="129"/>
      <c r="E22" s="133" t="str">
        <f>PROPER(Currency)&amp;FamilyName&amp;$E$19</f>
        <v>Euribor3M</v>
      </c>
      <c r="F22" s="66" t="str">
        <f>Currency&amp;"OIS"&amp;B22&amp;QuoteSuffix</f>
        <v>EUROISH6_Quote</v>
      </c>
      <c r="G22" s="66">
        <v>0</v>
      </c>
      <c r="H22" s="67"/>
      <c r="J22" s="10" t="str">
        <f t="shared" ref="J22:J57" si="13">A28</f>
        <v>OIS</v>
      </c>
      <c r="K22" s="98" t="str">
        <f t="shared" ref="K22:K57" si="14">IF(ISBLANK(H28),"--",H28)</f>
        <v>obj_00541#0000</v>
      </c>
      <c r="L22" s="151" t="str">
        <f>IFERROR(_xll.qlRateHelperQuoteName(K22,Trigger),"--")</f>
        <v>EUREONSW_Quote</v>
      </c>
      <c r="M22" s="102">
        <f>IFERROR(_xll.qlRateHelperQuoteValue($K22,Trigger),"--")</f>
        <v>-1.4300000000000001E-3</v>
      </c>
      <c r="N22" s="101" t="b">
        <v>1</v>
      </c>
      <c r="O22" s="98">
        <v>50</v>
      </c>
      <c r="P22" s="98">
        <v>1</v>
      </c>
      <c r="Q22" s="103">
        <f>IFERROR(_xll.qlRateHelperEarliestDate(K22,Trigger),"--")</f>
        <v>42353</v>
      </c>
      <c r="R22" s="103">
        <f>IFERROR(_xll.qlRateHelperPillarDate(K22,Trigger),"--")</f>
        <v>42360</v>
      </c>
      <c r="T22" s="4" t="str">
        <f t="shared" si="0"/>
        <v>OIS</v>
      </c>
      <c r="U22" s="4" t="str">
        <v>obj_0052e</v>
      </c>
      <c r="V22" s="4" t="str">
        <f>IFERROR(_xll.qlRateHelperQuoteName(U22,Trigger),"")</f>
        <v>EUREON5Y_Quote</v>
      </c>
      <c r="W22" s="73">
        <f>IFERROR(_xll.qlRateHelperRate(U22,Trigger),"")</f>
        <v>-7.9999999999999966E-5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42353</v>
      </c>
      <c r="Z22" s="5">
        <f>IFERROR(_xll.qlRateHelperPillarDate(U22,Trigger),"")</f>
        <v>44180</v>
      </c>
      <c r="AA22" s="81">
        <v>1.0005029564482644</v>
      </c>
      <c r="AB22" s="209"/>
      <c r="AC22" s="174">
        <v>12</v>
      </c>
      <c r="AD22" s="175">
        <f>_xll.qlCalendarEndOfMonth(Calendar,_xll.qlCalendarAdvance(Calendar,AD21,"1m","mf",TRUE),Trigger)</f>
        <v>42704</v>
      </c>
      <c r="AE22" s="174" t="str">
        <f t="shared" si="7"/>
        <v>EURJump12_SYNTHON_Quote</v>
      </c>
      <c r="AF22" s="214">
        <f>_xll.qlDayCounterYearFraction("actual/360",AD22,_xll.qlCalendarAdvance(Calendar,AD22,"1D",,,Trigger))</f>
        <v>2.7777777777777779E-3</v>
      </c>
      <c r="AG22" s="176">
        <f>IF(_xll.qlQuoteIsValid(AE22,Trigger),_xll.qlQuoteValue(AE22,Trigger),1)</f>
        <v>1</v>
      </c>
      <c r="AH22" s="217">
        <f t="shared" si="8"/>
        <v>0</v>
      </c>
      <c r="AI22" s="177"/>
      <c r="AJ22" s="176" t="str">
        <f t="shared" si="9"/>
        <v>EURJump12_SYNTHON_Quote</v>
      </c>
    </row>
    <row r="23" spans="1:36" ht="11.25" customHeight="1" x14ac:dyDescent="0.2">
      <c r="A23" s="62" t="s">
        <v>136</v>
      </c>
      <c r="B23" s="63" t="str">
        <f>_xll.qlIMMNextCode(B22,TRUE,Trigger)</f>
        <v>M6</v>
      </c>
      <c r="C23" s="129"/>
      <c r="D23" s="129"/>
      <c r="E23" s="133" t="str">
        <f>PROPER(Currency)&amp;FamilyName&amp;$E$19</f>
        <v>Euribor3M</v>
      </c>
      <c r="F23" s="66" t="str">
        <f>Currency&amp;"OIS"&amp;B23&amp;QuoteSuffix</f>
        <v>EUROISM6_Quote</v>
      </c>
      <c r="G23" s="66">
        <v>0</v>
      </c>
      <c r="H23" s="67"/>
      <c r="J23" s="10" t="str">
        <f t="shared" si="13"/>
        <v>OIS</v>
      </c>
      <c r="K23" s="98" t="str">
        <f t="shared" si="14"/>
        <v>obj_0053d#0000</v>
      </c>
      <c r="L23" s="151" t="str">
        <f>IFERROR(_xll.qlRateHelperQuoteName(K23,Trigger),"--")</f>
        <v>EUREON2W_Quote</v>
      </c>
      <c r="M23" s="102">
        <f>IFERROR(_xll.qlRateHelperQuoteValue($K23,Trigger),"--")</f>
        <v>-1.4300000000000001E-3</v>
      </c>
      <c r="N23" s="101" t="b">
        <v>1</v>
      </c>
      <c r="O23" s="98">
        <v>50</v>
      </c>
      <c r="P23" s="98">
        <v>1</v>
      </c>
      <c r="Q23" s="103">
        <f>IFERROR(_xll.qlRateHelperEarliestDate(K23,Trigger),"--")</f>
        <v>42353</v>
      </c>
      <c r="R23" s="103">
        <f>IFERROR(_xll.qlRateHelperPillarDate(K23,Trigger),"--")</f>
        <v>42367</v>
      </c>
      <c r="T23" s="4" t="str">
        <f t="shared" si="0"/>
        <v>OIS</v>
      </c>
      <c r="U23" s="4" t="str">
        <v>obj_0053f</v>
      </c>
      <c r="V23" s="4" t="str">
        <f>IFERROR(_xll.qlRateHelperQuoteName(U23,Trigger),"")</f>
        <v>EUREON6Y_Quote</v>
      </c>
      <c r="W23" s="73">
        <f>IFERROR(_xll.qlRateHelperRate(U23,Trigger),"")</f>
        <v>1.25E-3</v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42353</v>
      </c>
      <c r="Z23" s="5">
        <f>IFERROR(_xll.qlRateHelperPillarDate(U23,Trigger),"")</f>
        <v>44545</v>
      </c>
      <c r="AA23" s="81">
        <v>0.99241551988474008</v>
      </c>
      <c r="AB23" s="209"/>
      <c r="AC23" s="178">
        <v>13</v>
      </c>
      <c r="AD23" s="179">
        <f>_xll.qlCalendarAdjust(Calendar,DATE(YEAR(AD11)+1,12,31),"preceding",Trigger)</f>
        <v>42734</v>
      </c>
      <c r="AE23" s="178" t="str">
        <f t="shared" si="7"/>
        <v>EURJump13_SYNTHON_Quote</v>
      </c>
      <c r="AF23" s="215">
        <f>_xll.qlDayCounterYearFraction("actual/360",AD23,_xll.qlCalendarAdvance(Calendar,AD23,"1D",,,Trigger))</f>
        <v>8.3333333333333332E-3</v>
      </c>
      <c r="AG23" s="180">
        <f>IF(_xll.qlQuoteIsValid(AE23,Trigger),_xll.qlQuoteValue(AE23,Trigger),1)</f>
        <v>0.99999329999999997</v>
      </c>
      <c r="AH23" s="218">
        <f t="shared" si="8"/>
        <v>8.0400269341516617E-4</v>
      </c>
      <c r="AI23" s="181"/>
      <c r="AJ23" s="180" t="str">
        <f t="shared" si="9"/>
        <v>EURJump13_SYNTHON_Quote</v>
      </c>
    </row>
    <row r="24" spans="1:36" ht="11.25" customHeight="1" x14ac:dyDescent="0.2">
      <c r="A24" s="62" t="s">
        <v>136</v>
      </c>
      <c r="B24" s="63" t="str">
        <f>_xll.qlIMMNextCode(B23,TRUE,Trigger)</f>
        <v>U6</v>
      </c>
      <c r="C24" s="129"/>
      <c r="D24" s="129"/>
      <c r="E24" s="133" t="str">
        <f>PROPER(Currency)&amp;FamilyName&amp;$E$19</f>
        <v>Euribor3M</v>
      </c>
      <c r="F24" s="66" t="str">
        <f>Currency&amp;"OIS"&amp;B24&amp;QuoteSuffix</f>
        <v>EUROISU6_Quote</v>
      </c>
      <c r="G24" s="66">
        <v>0</v>
      </c>
      <c r="H24" s="67"/>
      <c r="J24" s="10" t="str">
        <f t="shared" si="13"/>
        <v>OIS</v>
      </c>
      <c r="K24" s="98" t="str">
        <f t="shared" si="14"/>
        <v>obj_00530#0000</v>
      </c>
      <c r="L24" s="151" t="str">
        <f>IFERROR(_xll.qlRateHelperQuoteName(K24,Trigger),"--")</f>
        <v>EUREON3W_Quote</v>
      </c>
      <c r="M24" s="102">
        <f>IFERROR(_xll.qlRateHelperQuoteValue($K24,Trigger),"--")</f>
        <v>-1.4300000000000001E-3</v>
      </c>
      <c r="N24" s="101" t="b">
        <v>1</v>
      </c>
      <c r="O24" s="98">
        <v>50</v>
      </c>
      <c r="P24" s="98">
        <v>1</v>
      </c>
      <c r="Q24" s="103">
        <f>IFERROR(_xll.qlRateHelperEarliestDate(K24,Trigger),"--")</f>
        <v>42353</v>
      </c>
      <c r="R24" s="103">
        <f>IFERROR(_xll.qlRateHelperPillarDate(K24,Trigger),"--")</f>
        <v>42374</v>
      </c>
      <c r="T24" s="4" t="str">
        <f t="shared" si="0"/>
        <v>OIS</v>
      </c>
      <c r="U24" s="4" t="str">
        <v>obj_00536</v>
      </c>
      <c r="V24" s="4" t="str">
        <f>IFERROR(_xll.qlRateHelperQuoteName(U24,Trigger),"")</f>
        <v>EUREON7Y_Quote</v>
      </c>
      <c r="W24" s="73">
        <f>IFERROR(_xll.qlRateHelperRate(U24,Trigger),"")</f>
        <v>2.66E-3</v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42353</v>
      </c>
      <c r="Z24" s="5">
        <f>IFERROR(_xll.qlRateHelperPillarDate(U24,Trigger),"")</f>
        <v>44910</v>
      </c>
      <c r="AA24" s="81">
        <v>0.98116417147682355</v>
      </c>
      <c r="AB24" s="209"/>
    </row>
    <row r="25" spans="1:36" ht="11.25" customHeight="1" x14ac:dyDescent="0.2">
      <c r="A25" s="1" t="s">
        <v>136</v>
      </c>
      <c r="B25" s="8" t="str">
        <f>_xll.qlIMMNextCode(B24,TRUE,Trigger)</f>
        <v>Z6</v>
      </c>
      <c r="C25" s="130"/>
      <c r="D25" s="130"/>
      <c r="E25" s="136" t="str">
        <f>PROPER(Currency)&amp;FamilyName&amp;$E$19</f>
        <v>Euribor3M</v>
      </c>
      <c r="F25" s="2" t="str">
        <f>Currency&amp;"OIS"&amp;B25&amp;QuoteSuffix</f>
        <v>EUROISZ6_Quote</v>
      </c>
      <c r="G25" s="2">
        <v>0</v>
      </c>
      <c r="H25" s="3"/>
      <c r="J25" s="10" t="str">
        <f t="shared" si="13"/>
        <v>OIS</v>
      </c>
      <c r="K25" s="98" t="str">
        <f t="shared" si="14"/>
        <v>obj_0053b#0000</v>
      </c>
      <c r="L25" s="151" t="str">
        <f>IFERROR(_xll.qlRateHelperQuoteName(K25,Trigger),"--")</f>
        <v>EUREON1M_Quote</v>
      </c>
      <c r="M25" s="102">
        <f>IFERROR(_xll.qlRateHelperQuoteValue($K25,Trigger),"--")</f>
        <v>-1.3999999999999998E-3</v>
      </c>
      <c r="N25" s="101" t="b">
        <v>1</v>
      </c>
      <c r="O25" s="98">
        <v>50</v>
      </c>
      <c r="P25" s="98">
        <v>1</v>
      </c>
      <c r="Q25" s="103">
        <f>IFERROR(_xll.qlRateHelperEarliestDate(K25,Trigger),"--")</f>
        <v>42353</v>
      </c>
      <c r="R25" s="103">
        <f>IFERROR(_xll.qlRateHelperPillarDate(K25,Trigger),"--")</f>
        <v>42384</v>
      </c>
      <c r="T25" s="4" t="str">
        <f t="shared" si="0"/>
        <v>OIS</v>
      </c>
      <c r="U25" s="4" t="str">
        <v>obj_00537</v>
      </c>
      <c r="V25" s="4" t="str">
        <f>IFERROR(_xll.qlRateHelperQuoteName(U25,Trigger),"")</f>
        <v>EUREON8Y_Quote</v>
      </c>
      <c r="W25" s="73">
        <f>IFERROR(_xll.qlRateHelperRate(U25,Trigger),"")</f>
        <v>4.0700000000000007E-3</v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42353</v>
      </c>
      <c r="Z25" s="5">
        <f>IFERROR(_xll.qlRateHelperPillarDate(U25,Trigger),"")</f>
        <v>45275</v>
      </c>
      <c r="AA25" s="81">
        <v>0.96716527799809082</v>
      </c>
      <c r="AB25" s="209"/>
    </row>
    <row r="26" spans="1:36" ht="11.25" customHeight="1" x14ac:dyDescent="0.2">
      <c r="E26" s="53" t="s">
        <v>131</v>
      </c>
      <c r="J26" s="10" t="str">
        <f t="shared" si="13"/>
        <v>OIS</v>
      </c>
      <c r="K26" s="98" t="str">
        <f t="shared" si="14"/>
        <v>obj_0053e#0000</v>
      </c>
      <c r="L26" s="151" t="str">
        <f>IFERROR(_xll.qlRateHelperQuoteName(K26,Trigger),"--")</f>
        <v>EUREON2M_Quote</v>
      </c>
      <c r="M26" s="102">
        <f>IFERROR(_xll.qlRateHelperQuoteValue($K26,Trigger),"--")</f>
        <v>-1.4499999999999999E-3</v>
      </c>
      <c r="N26" s="101" t="b">
        <v>1</v>
      </c>
      <c r="O26" s="98">
        <v>50</v>
      </c>
      <c r="P26" s="98">
        <v>1</v>
      </c>
      <c r="Q26" s="103">
        <f>IFERROR(_xll.qlRateHelperEarliestDate(K26,Trigger),"--")</f>
        <v>42353</v>
      </c>
      <c r="R26" s="103">
        <f>IFERROR(_xll.qlRateHelperPillarDate(K26,Trigger),"--")</f>
        <v>42415</v>
      </c>
      <c r="T26" s="4" t="str">
        <f t="shared" si="0"/>
        <v>OIS</v>
      </c>
      <c r="U26" s="4" t="str">
        <v>obj_00538</v>
      </c>
      <c r="V26" s="4" t="str">
        <f>IFERROR(_xll.qlRateHelperQuoteName(U26,Trigger),"")</f>
        <v>EUREON9Y_Quote</v>
      </c>
      <c r="W26" s="73">
        <f>IFERROR(_xll.qlRateHelperRate(U26,Trigger),"")</f>
        <v>5.3699999999999989E-3</v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42353</v>
      </c>
      <c r="Z26" s="5">
        <f>IFERROR(_xll.qlRateHelperPillarDate(U26,Trigger),"")</f>
        <v>45642</v>
      </c>
      <c r="AA26" s="81">
        <v>0.95145473663383751</v>
      </c>
      <c r="AB26" s="209"/>
    </row>
    <row r="27" spans="1:36" ht="11.25" customHeight="1" x14ac:dyDescent="0.2">
      <c r="A27" s="68" t="s">
        <v>9</v>
      </c>
      <c r="B27" s="68" t="s">
        <v>30</v>
      </c>
      <c r="C27" s="68" t="s">
        <v>82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8" t="str">
        <f t="shared" si="14"/>
        <v>obj_00492#0000</v>
      </c>
      <c r="L27" s="151" t="str">
        <f>IFERROR(_xll.qlRateHelperQuoteName(K27,Trigger),"--")</f>
        <v>EUREON3M_Quote</v>
      </c>
      <c r="M27" s="102">
        <f>IFERROR(_xll.qlRateHelperQuoteValue($K27,Trigger),"--")</f>
        <v>-1.4399999999999999E-3</v>
      </c>
      <c r="N27" s="101" t="b">
        <v>1</v>
      </c>
      <c r="O27" s="98">
        <v>50</v>
      </c>
      <c r="P27" s="98">
        <v>1</v>
      </c>
      <c r="Q27" s="103">
        <f>IFERROR(_xll.qlRateHelperEarliestDate(K27,Trigger),"--")</f>
        <v>42353</v>
      </c>
      <c r="R27" s="103">
        <f>IFERROR(_xll.qlRateHelperPillarDate(K27,Trigger),"--")</f>
        <v>42444</v>
      </c>
      <c r="T27" s="4" t="str">
        <f t="shared" si="0"/>
        <v>OIS</v>
      </c>
      <c r="U27" s="4" t="str">
        <v>obj_00534</v>
      </c>
      <c r="V27" s="4" t="str">
        <f>IFERROR(_xll.qlRateHelperQuoteName(U27,Trigger),"")</f>
        <v>EUREON10Y_Quote</v>
      </c>
      <c r="W27" s="73">
        <f>IFERROR(_xll.qlRateHelperRate(U27,Trigger),"")</f>
        <v>6.5399999999999989E-3</v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42353</v>
      </c>
      <c r="Z27" s="5">
        <f>IFERROR(_xll.qlRateHelperPillarDate(U27,Trigger),"")</f>
        <v>46006</v>
      </c>
      <c r="AA27" s="81">
        <v>0.93468741912968467</v>
      </c>
      <c r="AB27" s="209"/>
    </row>
    <row r="28" spans="1:36" ht="11.25" customHeight="1" x14ac:dyDescent="0.2">
      <c r="A28" s="56" t="s">
        <v>72</v>
      </c>
      <c r="B28" s="57" t="s">
        <v>40</v>
      </c>
      <c r="C28" s="58">
        <f>IF(B28="O/N",0,IF(B28="T/N",1,2))</f>
        <v>2</v>
      </c>
      <c r="D28" s="129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9"/>
      <c r="H28" s="61" t="str">
        <f>_xll.qlOISRateHelper(,C28,B28,F28,$E28,,Permanent,Trigger,ObjectOverwrite)</f>
        <v>obj_00541#0000</v>
      </c>
      <c r="J28" s="10" t="str">
        <f t="shared" si="13"/>
        <v>OIS</v>
      </c>
      <c r="K28" s="98" t="str">
        <f t="shared" si="14"/>
        <v>obj_0048e#0000</v>
      </c>
      <c r="L28" s="151" t="str">
        <f>IFERROR(_xll.qlRateHelperQuoteName(K28,Trigger),"--")</f>
        <v>EUREON4M_Quote</v>
      </c>
      <c r="M28" s="102">
        <f>IFERROR(_xll.qlRateHelperQuoteValue($K28,Trigger),"--")</f>
        <v>-1.48E-3</v>
      </c>
      <c r="N28" s="101" t="b">
        <v>1</v>
      </c>
      <c r="O28" s="98">
        <v>50</v>
      </c>
      <c r="P28" s="98">
        <v>1</v>
      </c>
      <c r="Q28" s="103">
        <f>IFERROR(_xll.qlRateHelperEarliestDate(K28,Trigger),"--")</f>
        <v>42353</v>
      </c>
      <c r="R28" s="103">
        <f>IFERROR(_xll.qlRateHelperPillarDate(K28,Trigger),"--")</f>
        <v>42475</v>
      </c>
      <c r="T28" s="4" t="str">
        <f t="shared" si="0"/>
        <v>OIS</v>
      </c>
      <c r="U28" s="4" t="str">
        <v>obj_00539</v>
      </c>
      <c r="V28" s="4" t="str">
        <f>IFERROR(_xll.qlRateHelperQuoteName(U28,Trigger),"")</f>
        <v>EUREON12Y_Quote</v>
      </c>
      <c r="W28" s="73">
        <f>IFERROR(_xll.qlRateHelperRate(U28,Trigger),"")</f>
        <v>8.5600000000000016E-3</v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42353</v>
      </c>
      <c r="Z28" s="5">
        <f>IFERROR(_xll.qlRateHelperPillarDate(U28,Trigger),"")</f>
        <v>46736</v>
      </c>
      <c r="AA28" s="81">
        <v>0.89874259319676697</v>
      </c>
      <c r="AB28" s="209"/>
    </row>
    <row r="29" spans="1:36" ht="11.25" customHeight="1" x14ac:dyDescent="0.2">
      <c r="A29" s="62" t="s">
        <v>72</v>
      </c>
      <c r="B29" s="63" t="s">
        <v>41</v>
      </c>
      <c r="C29" s="64">
        <f t="shared" ref="C29:C42" si="16">IF(B29="O/N",0,IF(B29="T/N",1,2))</f>
        <v>2</v>
      </c>
      <c r="D29" s="129"/>
      <c r="E29" s="65" t="str">
        <f t="shared" ref="E29:E63" si="17">$E$1</f>
        <v>Eonia</v>
      </c>
      <c r="F29" s="66" t="str">
        <f t="shared" si="15"/>
        <v>EUREON2W_Quote</v>
      </c>
      <c r="G29" s="129"/>
      <c r="H29" s="67" t="str">
        <f>_xll.qlOISRateHelper(,C29,B29,F29,$E29,,Permanent,Trigger,ObjectOverwrite)</f>
        <v>obj_0053d#0000</v>
      </c>
      <c r="J29" s="10" t="str">
        <f t="shared" si="13"/>
        <v>OIS</v>
      </c>
      <c r="K29" s="98" t="str">
        <f t="shared" si="14"/>
        <v>obj_0048f#0000</v>
      </c>
      <c r="L29" s="151" t="str">
        <f>IFERROR(_xll.qlRateHelperQuoteName(K29,Trigger),"--")</f>
        <v>EUREON5M_Quote</v>
      </c>
      <c r="M29" s="102">
        <f>IFERROR(_xll.qlRateHelperQuoteValue($K29,Trigger),"--")</f>
        <v>-1.5299999999999999E-3</v>
      </c>
      <c r="N29" s="101" t="b">
        <v>1</v>
      </c>
      <c r="O29" s="98">
        <v>50</v>
      </c>
      <c r="P29" s="98">
        <v>1</v>
      </c>
      <c r="Q29" s="103">
        <f>IFERROR(_xll.qlRateHelperEarliestDate(K29,Trigger),"--")</f>
        <v>42353</v>
      </c>
      <c r="R29" s="103">
        <f>IFERROR(_xll.qlRateHelperPillarDate(K29,Trigger),"--")</f>
        <v>42506</v>
      </c>
      <c r="T29" s="4" t="str">
        <f t="shared" si="0"/>
        <v>OIS</v>
      </c>
      <c r="U29" s="4" t="str">
        <v>obj_0052d</v>
      </c>
      <c r="V29" s="4" t="str">
        <f>IFERROR(_xll.qlRateHelperQuoteName(U29,Trigger),"")</f>
        <v>EUREON15Y_Quote</v>
      </c>
      <c r="W29" s="73">
        <f>IFERROR(_xll.qlRateHelperRate(U29,Trigger),"")</f>
        <v>1.0750000000000003E-2</v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42353</v>
      </c>
      <c r="Z29" s="5">
        <f>IFERROR(_xll.qlRateHelperPillarDate(U29,Trigger),"")</f>
        <v>47833</v>
      </c>
      <c r="AA29" s="81">
        <v>0.84457274009152628</v>
      </c>
      <c r="AB29" s="209"/>
    </row>
    <row r="30" spans="1:36" ht="11.25" customHeight="1" x14ac:dyDescent="0.2">
      <c r="A30" s="62" t="s">
        <v>72</v>
      </c>
      <c r="B30" s="63" t="s">
        <v>42</v>
      </c>
      <c r="C30" s="64">
        <f t="shared" si="16"/>
        <v>2</v>
      </c>
      <c r="D30" s="129"/>
      <c r="E30" s="65" t="str">
        <f t="shared" si="17"/>
        <v>Eonia</v>
      </c>
      <c r="F30" s="66" t="str">
        <f t="shared" si="15"/>
        <v>EUREON3W_Quote</v>
      </c>
      <c r="G30" s="129"/>
      <c r="H30" s="67" t="str">
        <f>_xll.qlOISRateHelper(,C30,B30,F30,$E30,,Permanent,Trigger,ObjectOverwrite)</f>
        <v>obj_00530#0000</v>
      </c>
      <c r="J30" s="10" t="str">
        <f t="shared" si="13"/>
        <v>OIS</v>
      </c>
      <c r="K30" s="98" t="str">
        <f t="shared" si="14"/>
        <v>obj_00491#0000</v>
      </c>
      <c r="L30" s="151" t="str">
        <f>IFERROR(_xll.qlRateHelperQuoteName(K30,Trigger),"--")</f>
        <v>EUREON6M_Quote</v>
      </c>
      <c r="M30" s="102">
        <f>IFERROR(_xll.qlRateHelperQuoteValue($K30,Trigger),"--")</f>
        <v>-1.56E-3</v>
      </c>
      <c r="N30" s="101" t="b">
        <v>1</v>
      </c>
      <c r="O30" s="98">
        <v>50</v>
      </c>
      <c r="P30" s="98">
        <v>1</v>
      </c>
      <c r="Q30" s="103">
        <f>IFERROR(_xll.qlRateHelperEarliestDate(K30,Trigger),"--")</f>
        <v>42353</v>
      </c>
      <c r="R30" s="103">
        <f>IFERROR(_xll.qlRateHelperPillarDate(K30,Trigger),"--")</f>
        <v>42536</v>
      </c>
      <c r="T30" s="4" t="str">
        <f t="shared" si="0"/>
        <v>OIS</v>
      </c>
      <c r="U30" s="4" t="str">
        <v>obj_00535</v>
      </c>
      <c r="V30" s="4" t="str">
        <f>IFERROR(_xll.qlRateHelperQuoteName(U30,Trigger),"")</f>
        <v>EUREON20Y_Quote</v>
      </c>
      <c r="W30" s="73">
        <f>IFERROR(_xll.qlRateHelperRate(U30,Trigger),"")</f>
        <v>1.2730000000000002E-2</v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42353</v>
      </c>
      <c r="Z30" s="5">
        <f>IFERROR(_xll.qlRateHelperPillarDate(U30,Trigger),"")</f>
        <v>49660</v>
      </c>
      <c r="AA30" s="81">
        <v>0.76457252603895431</v>
      </c>
      <c r="AB30" s="209"/>
    </row>
    <row r="31" spans="1:36" ht="11.25" customHeight="1" x14ac:dyDescent="0.2">
      <c r="A31" s="62" t="s">
        <v>72</v>
      </c>
      <c r="B31" s="63" t="s">
        <v>2</v>
      </c>
      <c r="C31" s="64">
        <f t="shared" si="16"/>
        <v>2</v>
      </c>
      <c r="D31" s="129"/>
      <c r="E31" s="65" t="str">
        <f t="shared" si="17"/>
        <v>Eonia</v>
      </c>
      <c r="F31" s="66" t="str">
        <f t="shared" si="15"/>
        <v>EUREON1M_Quote</v>
      </c>
      <c r="G31" s="129"/>
      <c r="H31" s="67" t="str">
        <f>_xll.qlOISRateHelper(,C31,B31,F31,$E31,,Permanent,Trigger,ObjectOverwrite)</f>
        <v>obj_0053b#0000</v>
      </c>
      <c r="J31" s="10" t="str">
        <f t="shared" si="13"/>
        <v>OIS</v>
      </c>
      <c r="K31" s="98" t="str">
        <f t="shared" si="14"/>
        <v>obj_00493#0000</v>
      </c>
      <c r="L31" s="151" t="str">
        <f>IFERROR(_xll.qlRateHelperQuoteName(K31,Trigger),"--")</f>
        <v>EUREON7M_Quote</v>
      </c>
      <c r="M31" s="102">
        <f>IFERROR(_xll.qlRateHelperQuoteValue($K31,Trigger),"--")</f>
        <v>-1.5899999999999998E-3</v>
      </c>
      <c r="N31" s="101" t="b">
        <v>1</v>
      </c>
      <c r="O31" s="98">
        <v>50</v>
      </c>
      <c r="P31" s="98">
        <v>1</v>
      </c>
      <c r="Q31" s="103">
        <f>IFERROR(_xll.qlRateHelperEarliestDate(K31,Trigger),"--")</f>
        <v>42353</v>
      </c>
      <c r="R31" s="103">
        <f>IFERROR(_xll.qlRateHelperPillarDate(K31,Trigger),"--")</f>
        <v>42566</v>
      </c>
      <c r="T31" s="4" t="str">
        <f t="shared" si="0"/>
        <v>OIS</v>
      </c>
      <c r="U31" s="4" t="str">
        <v>obj_0052b</v>
      </c>
      <c r="V31" s="4" t="str">
        <f>IFERROR(_xll.qlRateHelperQuoteName(U31,Trigger),"")</f>
        <v>EUREON25Y_Quote</v>
      </c>
      <c r="W31" s="73">
        <f>IFERROR(_xll.qlRateHelperRate(U31,Trigger),"")</f>
        <v>1.328E-2</v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42353</v>
      </c>
      <c r="Z31" s="5">
        <f>IFERROR(_xll.qlRateHelperPillarDate(U31,Trigger),"")</f>
        <v>51487</v>
      </c>
      <c r="AA31" s="81">
        <v>0.70535603706770156</v>
      </c>
      <c r="AB31" s="209"/>
    </row>
    <row r="32" spans="1:36" ht="11.25" customHeight="1" x14ac:dyDescent="0.2">
      <c r="A32" s="62" t="s">
        <v>72</v>
      </c>
      <c r="B32" s="63" t="s">
        <v>43</v>
      </c>
      <c r="C32" s="64">
        <f t="shared" si="16"/>
        <v>2</v>
      </c>
      <c r="D32" s="129"/>
      <c r="E32" s="65" t="str">
        <f t="shared" si="17"/>
        <v>Eonia</v>
      </c>
      <c r="F32" s="66" t="str">
        <f t="shared" si="15"/>
        <v>EUREON2M_Quote</v>
      </c>
      <c r="G32" s="129"/>
      <c r="H32" s="67" t="str">
        <f>_xll.qlOISRateHelper(,C32,B32,F32,$E32,,Permanent,Trigger,ObjectOverwrite)</f>
        <v>obj_0053e#0000</v>
      </c>
      <c r="J32" s="10" t="str">
        <f t="shared" si="13"/>
        <v>OIS</v>
      </c>
      <c r="K32" s="98" t="str">
        <f t="shared" si="14"/>
        <v>obj_00490#0000</v>
      </c>
      <c r="L32" s="151" t="str">
        <f>IFERROR(_xll.qlRateHelperQuoteName(K32,Trigger),"--")</f>
        <v>EUREON8M_Quote</v>
      </c>
      <c r="M32" s="102">
        <f>IFERROR(_xll.qlRateHelperQuoteValue($K32,Trigger),"--")</f>
        <v>-1.6200000000000001E-3</v>
      </c>
      <c r="N32" s="101" t="b">
        <v>1</v>
      </c>
      <c r="O32" s="98">
        <v>50</v>
      </c>
      <c r="P32" s="98">
        <v>1</v>
      </c>
      <c r="Q32" s="103">
        <f>IFERROR(_xll.qlRateHelperEarliestDate(K32,Trigger),"--")</f>
        <v>42353</v>
      </c>
      <c r="R32" s="103">
        <f>IFERROR(_xll.qlRateHelperPillarDate(K32,Trigger),"--")</f>
        <v>42597</v>
      </c>
      <c r="T32" s="4" t="str">
        <f t="shared" si="0"/>
        <v>OIS</v>
      </c>
      <c r="U32" s="4" t="str">
        <v>obj_00529</v>
      </c>
      <c r="V32" s="4" t="str">
        <f>IFERROR(_xll.qlRateHelperQuoteName(U32,Trigger),"")</f>
        <v>EUREON30Y_Quote</v>
      </c>
      <c r="W32" s="73">
        <f>IFERROR(_xll.qlRateHelperRate(U32,Trigger),"")</f>
        <v>1.3429999999999999E-2</v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42353</v>
      </c>
      <c r="Z32" s="5">
        <f>IFERROR(_xll.qlRateHelperPillarDate(U32,Trigger),"")</f>
        <v>53311</v>
      </c>
      <c r="AA32" s="81">
        <v>0.65606515676425348</v>
      </c>
      <c r="AB32" s="209"/>
    </row>
    <row r="33" spans="1:28" ht="11.25" customHeight="1" x14ac:dyDescent="0.2">
      <c r="A33" s="62" t="s">
        <v>72</v>
      </c>
      <c r="B33" s="63" t="s">
        <v>0</v>
      </c>
      <c r="C33" s="64">
        <f t="shared" si="16"/>
        <v>2</v>
      </c>
      <c r="D33" s="129"/>
      <c r="E33" s="65" t="str">
        <f t="shared" si="17"/>
        <v>Eonia</v>
      </c>
      <c r="F33" s="66" t="str">
        <f t="shared" si="15"/>
        <v>EUREON3M_Quote</v>
      </c>
      <c r="G33" s="129"/>
      <c r="H33" s="67" t="str">
        <f>_xll.qlOISRateHelper(,C33,B33,F33,$E33,,Permanent,Trigger,ObjectOverwrite)</f>
        <v>obj_00492#0000</v>
      </c>
      <c r="J33" s="10" t="str">
        <f t="shared" si="13"/>
        <v>OIS</v>
      </c>
      <c r="K33" s="98" t="str">
        <f t="shared" si="14"/>
        <v>obj_00494#0000</v>
      </c>
      <c r="L33" s="151" t="str">
        <f>IFERROR(_xll.qlRateHelperQuoteName(K33,Trigger),"--")</f>
        <v>EUREON9M_Quote</v>
      </c>
      <c r="M33" s="102">
        <f>IFERROR(_xll.qlRateHelperQuoteValue($K33,Trigger),"--")</f>
        <v>-1.6599999999999998E-3</v>
      </c>
      <c r="N33" s="101" t="b">
        <v>1</v>
      </c>
      <c r="O33" s="98">
        <v>50</v>
      </c>
      <c r="P33" s="98">
        <v>1</v>
      </c>
      <c r="Q33" s="103">
        <f>IFERROR(_xll.qlRateHelperEarliestDate(K33,Trigger),"--")</f>
        <v>42353</v>
      </c>
      <c r="R33" s="103">
        <f>IFERROR(_xll.qlRateHelperPillarDate(K33,Trigger),"--")</f>
        <v>42628</v>
      </c>
      <c r="T33" s="4" t="str">
        <f t="shared" si="0"/>
        <v>OIS</v>
      </c>
      <c r="U33" s="4" t="str">
        <v>obj_0053c</v>
      </c>
      <c r="V33" s="4" t="str">
        <f>IFERROR(_xll.qlRateHelperQuoteName(U33,Trigger),"")</f>
        <v>EUREON40Y_Quote</v>
      </c>
      <c r="W33" s="73">
        <f>IFERROR(_xll.qlRateHelperRate(U33,Trigger),"")</f>
        <v>1.3610000000000001E-2</v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42353</v>
      </c>
      <c r="Z33" s="5">
        <f>IFERROR(_xll.qlRateHelperPillarDate(U33,Trigger),"")</f>
        <v>56963</v>
      </c>
      <c r="AA33" s="81">
        <v>0.567846022600484</v>
      </c>
      <c r="AB33" s="209"/>
    </row>
    <row r="34" spans="1:28" ht="11.25" customHeight="1" x14ac:dyDescent="0.2">
      <c r="A34" s="62" t="s">
        <v>72</v>
      </c>
      <c r="B34" s="63" t="s">
        <v>44</v>
      </c>
      <c r="C34" s="64">
        <f t="shared" si="16"/>
        <v>2</v>
      </c>
      <c r="D34" s="129"/>
      <c r="E34" s="65" t="str">
        <f t="shared" si="17"/>
        <v>Eonia</v>
      </c>
      <c r="F34" s="66" t="str">
        <f t="shared" si="15"/>
        <v>EUREON4M_Quote</v>
      </c>
      <c r="G34" s="129"/>
      <c r="H34" s="67" t="str">
        <f>_xll.qlOISRateHelper(,C34,B34,F34,$E34,,Permanent,Trigger,ObjectOverwrite)</f>
        <v>obj_0048e#0000</v>
      </c>
      <c r="J34" s="10" t="str">
        <f t="shared" si="13"/>
        <v>OIS</v>
      </c>
      <c r="K34" s="98" t="str">
        <f t="shared" si="14"/>
        <v>obj_0048d#0000</v>
      </c>
      <c r="L34" s="151" t="str">
        <f>IFERROR(_xll.qlRateHelperQuoteName(K34,Trigger),"--")</f>
        <v>EUREON10M_Quote</v>
      </c>
      <c r="M34" s="102">
        <f>IFERROR(_xll.qlRateHelperQuoteValue($K34,Trigger),"--")</f>
        <v>-1.6799999999999999E-3</v>
      </c>
      <c r="N34" s="101" t="b">
        <v>1</v>
      </c>
      <c r="O34" s="98">
        <v>50</v>
      </c>
      <c r="P34" s="98">
        <v>1</v>
      </c>
      <c r="Q34" s="103">
        <f>IFERROR(_xll.qlRateHelperEarliestDate(K34,Trigger),"--")</f>
        <v>42353</v>
      </c>
      <c r="R34" s="103">
        <f>IFERROR(_xll.qlRateHelperPillarDate(K34,Trigger),"--")</f>
        <v>42660</v>
      </c>
      <c r="T34" s="4" t="str">
        <f t="shared" si="0"/>
        <v>OIS</v>
      </c>
      <c r="U34" s="4" t="str">
        <v>obj_0052f</v>
      </c>
      <c r="V34" s="4" t="str">
        <f>IFERROR(_xll.qlRateHelperQuoteName(U34,Trigger),"")</f>
        <v>EUREON50Y_Quote</v>
      </c>
      <c r="W34" s="73">
        <f>IFERROR(_xll.qlRateHelperRate(U34,Trigger),"")</f>
        <v>1.328E-2</v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42353</v>
      </c>
      <c r="Z34" s="5">
        <f>IFERROR(_xll.qlRateHelperPillarDate(U34,Trigger),"")</f>
        <v>60616</v>
      </c>
      <c r="AA34" s="81">
        <v>0.50649809367064746</v>
      </c>
      <c r="AB34" s="209"/>
    </row>
    <row r="35" spans="1:28" ht="11.25" customHeight="1" x14ac:dyDescent="0.2">
      <c r="A35" s="62" t="s">
        <v>72</v>
      </c>
      <c r="B35" s="63" t="s">
        <v>45</v>
      </c>
      <c r="C35" s="64">
        <f t="shared" si="16"/>
        <v>2</v>
      </c>
      <c r="D35" s="129"/>
      <c r="E35" s="65" t="str">
        <f t="shared" si="17"/>
        <v>Eonia</v>
      </c>
      <c r="F35" s="66" t="str">
        <f t="shared" si="15"/>
        <v>EUREON5M_Quote</v>
      </c>
      <c r="G35" s="129"/>
      <c r="H35" s="67" t="str">
        <f>_xll.qlOISRateHelper(,C35,B35,F35,$E35,,Permanent,Trigger,ObjectOverwrite)</f>
        <v>obj_0048f#0000</v>
      </c>
      <c r="J35" s="10" t="str">
        <f t="shared" si="13"/>
        <v>OIS</v>
      </c>
      <c r="K35" s="98" t="str">
        <f t="shared" si="14"/>
        <v>obj_00496#0000</v>
      </c>
      <c r="L35" s="151" t="str">
        <f>IFERROR(_xll.qlRateHelperQuoteName(K35,Trigger),"--")</f>
        <v>EUREON11M_Quote</v>
      </c>
      <c r="M35" s="102">
        <f>IFERROR(_xll.qlRateHelperQuoteValue($K35,Trigger),"--")</f>
        <v>-1.7099999999999999E-3</v>
      </c>
      <c r="N35" s="101" t="b">
        <v>1</v>
      </c>
      <c r="O35" s="98">
        <v>50</v>
      </c>
      <c r="P35" s="98">
        <v>1</v>
      </c>
      <c r="Q35" s="103">
        <f>IFERROR(_xll.qlRateHelperEarliestDate(K35,Trigger),"--")</f>
        <v>42353</v>
      </c>
      <c r="R35" s="103">
        <f>IFERROR(_xll.qlRateHelperPillarDate(K35,Trigger),"--")</f>
        <v>42689</v>
      </c>
      <c r="T35" s="4" t="str">
        <f t="shared" ref="T35:T55" si="18">IFERROR(INDEX($J$3:$J$57,MATCH(V35,$L$3:$L$57,0),1),"")</f>
        <v>OIS</v>
      </c>
      <c r="U35" s="4" t="str">
        <v>obj_0052c</v>
      </c>
      <c r="V35" s="4" t="str">
        <f>IFERROR(_xll.qlRateHelperQuoteName(U35,Trigger),"")</f>
        <v>EUREON60Y_Quote</v>
      </c>
      <c r="W35" s="73">
        <f>IFERROR(_xll.qlRateHelperRate(U35,Trigger),"")</f>
        <v>1.3229999999999999E-2</v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42353</v>
      </c>
      <c r="Z35" s="5">
        <f>IFERROR(_xll.qlRateHelperPillarDate(U35,Trigger),"")</f>
        <v>64269</v>
      </c>
      <c r="AA35" s="81">
        <v>0.44489608561948868</v>
      </c>
      <c r="AB35" s="209"/>
    </row>
    <row r="36" spans="1:28" ht="11.25" customHeight="1" x14ac:dyDescent="0.2">
      <c r="A36" s="62" t="s">
        <v>72</v>
      </c>
      <c r="B36" s="63" t="s">
        <v>3</v>
      </c>
      <c r="C36" s="64">
        <f t="shared" si="16"/>
        <v>2</v>
      </c>
      <c r="D36" s="129"/>
      <c r="E36" s="65" t="str">
        <f t="shared" si="17"/>
        <v>Eonia</v>
      </c>
      <c r="F36" s="66" t="str">
        <f t="shared" si="15"/>
        <v>EUREON6M_Quote</v>
      </c>
      <c r="G36" s="129"/>
      <c r="H36" s="67" t="str">
        <f>_xll.qlOISRateHelper(,C36,B36,F36,$E36,,Permanent,Trigger,ObjectOverwrite)</f>
        <v>obj_00491#0000</v>
      </c>
      <c r="J36" s="10" t="str">
        <f t="shared" si="13"/>
        <v>OIS</v>
      </c>
      <c r="K36" s="98" t="str">
        <f t="shared" si="14"/>
        <v>obj_00495#0000</v>
      </c>
      <c r="L36" s="151" t="str">
        <f>IFERROR(_xll.qlRateHelperQuoteName(K36,Trigger),"--")</f>
        <v>EUREON1Y_Quote</v>
      </c>
      <c r="M36" s="102">
        <f>IFERROR(_xll.qlRateHelperQuoteValue($K36,Trigger),"--")</f>
        <v>-1.72E-3</v>
      </c>
      <c r="N36" s="101" t="b">
        <v>1</v>
      </c>
      <c r="O36" s="98">
        <v>50</v>
      </c>
      <c r="P36" s="98">
        <v>1</v>
      </c>
      <c r="Q36" s="103">
        <f>IFERROR(_xll.qlRateHelperEarliestDate(K36,Trigger),"--")</f>
        <v>42353</v>
      </c>
      <c r="R36" s="103">
        <f>IFERROR(_xll.qlRateHelperPillarDate(K36,Trigger),"--")</f>
        <v>42719</v>
      </c>
      <c r="T36" s="4" t="str">
        <f t="shared" si="18"/>
        <v/>
      </c>
      <c r="U36" s="4" t="e">
        <v>#N/A</v>
      </c>
      <c r="V36" s="4" t="str">
        <f>IFERROR(_xll.qlRateHelperQuoteName(U36,Trigger),"")</f>
        <v/>
      </c>
      <c r="W36" s="73" t="str">
        <f>IFERROR(_xll.qlRateHelperRate(U36,Trigger),"")</f>
        <v/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 t="str">
        <f>IFERROR(_xll.qlRateHelperEarliestDate(U36,Trigger),"")</f>
        <v/>
      </c>
      <c r="Z36" s="5" t="str">
        <f>IFERROR(_xll.qlRateHelperPillarDate(U36,Trigger),"")</f>
        <v/>
      </c>
      <c r="AA36" s="81" t="e">
        <v>#N/A</v>
      </c>
      <c r="AB36" s="209"/>
    </row>
    <row r="37" spans="1:28" ht="11.25" customHeight="1" x14ac:dyDescent="0.2">
      <c r="A37" s="62" t="s">
        <v>72</v>
      </c>
      <c r="B37" s="63" t="s">
        <v>46</v>
      </c>
      <c r="C37" s="64">
        <f t="shared" si="16"/>
        <v>2</v>
      </c>
      <c r="D37" s="129"/>
      <c r="E37" s="65" t="str">
        <f t="shared" si="17"/>
        <v>Eonia</v>
      </c>
      <c r="F37" s="66" t="str">
        <f t="shared" si="15"/>
        <v>EUREON7M_Quote</v>
      </c>
      <c r="G37" s="129"/>
      <c r="H37" s="67" t="str">
        <f>_xll.qlOISRateHelper(,C37,B37,F37,$E37,,Permanent,Trigger,ObjectOverwrite)</f>
        <v>obj_00493#0000</v>
      </c>
      <c r="J37" s="10" t="str">
        <f t="shared" si="13"/>
        <v>OIS</v>
      </c>
      <c r="K37" s="98" t="str">
        <f t="shared" si="14"/>
        <v>obj_00527#0000</v>
      </c>
      <c r="L37" s="151" t="str">
        <f>IFERROR(_xll.qlRateHelperQuoteName(K37,Trigger),"--")</f>
        <v>EUREON15M_Quote</v>
      </c>
      <c r="M37" s="102">
        <f>IFERROR(_xll.qlRateHelperQuoteValue($K37,Trigger),"--")</f>
        <v>-1.7699999999999999E-3</v>
      </c>
      <c r="N37" s="101" t="b">
        <v>1</v>
      </c>
      <c r="O37" s="98">
        <v>50</v>
      </c>
      <c r="P37" s="98">
        <v>1</v>
      </c>
      <c r="Q37" s="103">
        <f>IFERROR(_xll.qlRateHelperEarliestDate(K37,Trigger),"--")</f>
        <v>42353</v>
      </c>
      <c r="R37" s="103">
        <f>IFERROR(_xll.qlRateHelperPillarDate(K37,Trigger),"--")</f>
        <v>42809</v>
      </c>
      <c r="T37" s="4" t="str">
        <f t="shared" si="18"/>
        <v/>
      </c>
      <c r="U37" s="4" t="e">
        <v>#N/A</v>
      </c>
      <c r="V37" s="4" t="str">
        <f>IFERROR(_xll.qlRateHelperQuoteName(U37,Trigger),"")</f>
        <v/>
      </c>
      <c r="W37" s="73" t="str">
        <f>IFERROR(_xll.qlRateHelperRate(U37,Trigger),"")</f>
        <v/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81" t="e">
        <v>#N/A</v>
      </c>
      <c r="AB37" s="209"/>
    </row>
    <row r="38" spans="1:28" ht="11.25" customHeight="1" x14ac:dyDescent="0.2">
      <c r="A38" s="62" t="s">
        <v>72</v>
      </c>
      <c r="B38" s="63" t="s">
        <v>47</v>
      </c>
      <c r="C38" s="64">
        <f t="shared" si="16"/>
        <v>2</v>
      </c>
      <c r="D38" s="129"/>
      <c r="E38" s="65" t="str">
        <f t="shared" si="17"/>
        <v>Eonia</v>
      </c>
      <c r="F38" s="66" t="str">
        <f t="shared" si="15"/>
        <v>EUREON8M_Quote</v>
      </c>
      <c r="G38" s="129"/>
      <c r="H38" s="67" t="str">
        <f>_xll.qlOISRateHelper(,C38,B38,F38,$E38,,Permanent,Trigger,ObjectOverwrite)</f>
        <v>obj_00490#0000</v>
      </c>
      <c r="J38" s="10" t="str">
        <f t="shared" si="13"/>
        <v>OIS</v>
      </c>
      <c r="K38" s="98" t="str">
        <f t="shared" si="14"/>
        <v>obj_00528#0000</v>
      </c>
      <c r="L38" s="151" t="str">
        <f>IFERROR(_xll.qlRateHelperQuoteName(K38,Trigger),"--")</f>
        <v>EUREON18M_Quote</v>
      </c>
      <c r="M38" s="102">
        <f>IFERROR(_xll.qlRateHelperQuoteValue($K38,Trigger),"--")</f>
        <v>-1.7799999999999999E-3</v>
      </c>
      <c r="N38" s="101" t="b">
        <v>1</v>
      </c>
      <c r="O38" s="98">
        <v>50</v>
      </c>
      <c r="P38" s="98">
        <v>1</v>
      </c>
      <c r="Q38" s="103">
        <f>IFERROR(_xll.qlRateHelperEarliestDate(K38,Trigger),"--")</f>
        <v>42353</v>
      </c>
      <c r="R38" s="103">
        <f>IFERROR(_xll.qlRateHelperPillarDate(K38,Trigger),"--")</f>
        <v>42901</v>
      </c>
      <c r="T38" s="4" t="str">
        <f t="shared" si="18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1" t="e">
        <v>#N/A</v>
      </c>
    </row>
    <row r="39" spans="1:28" ht="11.25" customHeight="1" x14ac:dyDescent="0.2">
      <c r="A39" s="62" t="s">
        <v>72</v>
      </c>
      <c r="B39" s="63" t="s">
        <v>48</v>
      </c>
      <c r="C39" s="64">
        <f t="shared" si="16"/>
        <v>2</v>
      </c>
      <c r="D39" s="129"/>
      <c r="E39" s="65" t="str">
        <f t="shared" si="17"/>
        <v>Eonia</v>
      </c>
      <c r="F39" s="66" t="str">
        <f t="shared" si="15"/>
        <v>EUREON9M_Quote</v>
      </c>
      <c r="G39" s="129"/>
      <c r="H39" s="67" t="str">
        <f>_xll.qlOISRateHelper(,C39,B39,F39,$E39,,Permanent,Trigger,ObjectOverwrite)</f>
        <v>obj_00494#0000</v>
      </c>
      <c r="J39" s="10" t="str">
        <f t="shared" si="13"/>
        <v>OIS</v>
      </c>
      <c r="K39" s="98" t="str">
        <f t="shared" si="14"/>
        <v>obj_0052a#0000</v>
      </c>
      <c r="L39" s="151" t="str">
        <f>IFERROR(_xll.qlRateHelperQuoteName(K39,Trigger),"--")</f>
        <v>EUREON21M_Quote</v>
      </c>
      <c r="M39" s="102">
        <f>IFERROR(_xll.qlRateHelperQuoteValue($K39,Trigger),"--")</f>
        <v>-1.7599999999999998E-3</v>
      </c>
      <c r="N39" s="101" t="b">
        <v>1</v>
      </c>
      <c r="O39" s="98">
        <v>50</v>
      </c>
      <c r="P39" s="98">
        <v>1</v>
      </c>
      <c r="Q39" s="103">
        <f>IFERROR(_xll.qlRateHelperEarliestDate(K39,Trigger),"--")</f>
        <v>42353</v>
      </c>
      <c r="R39" s="103">
        <f>IFERROR(_xll.qlRateHelperPillarDate(K39,Trigger),"--")</f>
        <v>42993</v>
      </c>
      <c r="T39" s="4" t="str">
        <f t="shared" si="18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1" t="e">
        <v>#N/A</v>
      </c>
    </row>
    <row r="40" spans="1:28" ht="11.25" customHeight="1" x14ac:dyDescent="0.2">
      <c r="A40" s="62" t="s">
        <v>72</v>
      </c>
      <c r="B40" s="63" t="s">
        <v>49</v>
      </c>
      <c r="C40" s="64">
        <f t="shared" si="16"/>
        <v>2</v>
      </c>
      <c r="D40" s="129"/>
      <c r="E40" s="65" t="str">
        <f t="shared" si="17"/>
        <v>Eonia</v>
      </c>
      <c r="F40" s="66" t="str">
        <f t="shared" si="15"/>
        <v>EUREON10M_Quote</v>
      </c>
      <c r="G40" s="129"/>
      <c r="H40" s="67" t="str">
        <f>_xll.qlOISRateHelper(,C40,B40,F40,$E40,,Permanent,Trigger,ObjectOverwrite)</f>
        <v>obj_0048d#0000</v>
      </c>
      <c r="J40" s="10" t="str">
        <f t="shared" si="13"/>
        <v>OIS</v>
      </c>
      <c r="K40" s="98" t="str">
        <f t="shared" si="14"/>
        <v>obj_0053a#0000</v>
      </c>
      <c r="L40" s="151" t="str">
        <f>IFERROR(_xll.qlRateHelperQuoteName(K40,Trigger),"--")</f>
        <v>EUREON2Y_Quote</v>
      </c>
      <c r="M40" s="102">
        <f>IFERROR(_xll.qlRateHelperQuoteValue($K40,Trigger),"--")</f>
        <v>-1.7099999999999999E-3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42353</v>
      </c>
      <c r="R40" s="103">
        <f>IFERROR(_xll.qlRateHelperPillarDate(K40,Trigger),"--")</f>
        <v>43084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8" ht="11.25" customHeight="1" x14ac:dyDescent="0.2">
      <c r="A41" s="62" t="s">
        <v>72</v>
      </c>
      <c r="B41" s="63" t="s">
        <v>50</v>
      </c>
      <c r="C41" s="64">
        <f t="shared" si="16"/>
        <v>2</v>
      </c>
      <c r="D41" s="129"/>
      <c r="E41" s="65" t="str">
        <f t="shared" si="17"/>
        <v>Eonia</v>
      </c>
      <c r="F41" s="66" t="str">
        <f t="shared" si="15"/>
        <v>EUREON11M_Quote</v>
      </c>
      <c r="G41" s="129"/>
      <c r="H41" s="67" t="str">
        <f>_xll.qlOISRateHelper(,C41,B41,F41,$E41,,Permanent,Trigger,ObjectOverwrite)</f>
        <v>obj_00496#0000</v>
      </c>
      <c r="J41" s="10" t="str">
        <f t="shared" si="13"/>
        <v>OIS</v>
      </c>
      <c r="K41" s="98" t="str">
        <f t="shared" si="14"/>
        <v>obj_00531#0000</v>
      </c>
      <c r="L41" s="151" t="str">
        <f>IFERROR(_xll.qlRateHelperQuoteName(K41,Trigger),"--")</f>
        <v>EUREON3Y_Quote</v>
      </c>
      <c r="M41" s="102">
        <f>IFERROR(_xll.qlRateHelperQuoteValue($K41,Trigger),"--")</f>
        <v>-1.1799999999999998E-3</v>
      </c>
      <c r="N41" s="101" t="b">
        <v>1</v>
      </c>
      <c r="O41" s="98">
        <v>50</v>
      </c>
      <c r="P41" s="98">
        <v>1</v>
      </c>
      <c r="Q41" s="103">
        <f>IFERROR(_xll.qlRateHelperEarliestDate(K41,Trigger),"--")</f>
        <v>42353</v>
      </c>
      <c r="R41" s="103">
        <f>IFERROR(_xll.qlRateHelperPillarDate(K41,Trigger),"--")</f>
        <v>43451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8" ht="11.25" customHeight="1" x14ac:dyDescent="0.2">
      <c r="A42" s="62" t="s">
        <v>72</v>
      </c>
      <c r="B42" s="63" t="s">
        <v>29</v>
      </c>
      <c r="C42" s="64">
        <f t="shared" si="16"/>
        <v>2</v>
      </c>
      <c r="D42" s="129"/>
      <c r="E42" s="65" t="str">
        <f t="shared" si="17"/>
        <v>Eonia</v>
      </c>
      <c r="F42" s="66" t="str">
        <f t="shared" si="15"/>
        <v>EUREON1Y_Quote</v>
      </c>
      <c r="G42" s="129"/>
      <c r="H42" s="67" t="str">
        <f>_xll.qlOISRateHelper(,C42,B42,F42,$E42,,Permanent,Trigger,ObjectOverwrite)</f>
        <v>obj_00495#0000</v>
      </c>
      <c r="J42" s="10" t="str">
        <f t="shared" si="13"/>
        <v>OIS</v>
      </c>
      <c r="K42" s="98" t="str">
        <f t="shared" si="14"/>
        <v>obj_00533#0000</v>
      </c>
      <c r="L42" s="151" t="str">
        <f>IFERROR(_xll.qlRateHelperQuoteName(K42,Trigger),"--")</f>
        <v>EUREON4Y_Quote</v>
      </c>
      <c r="M42" s="102">
        <f>IFERROR(_xll.qlRateHelperQuoteValue($K42,Trigger),"--")</f>
        <v>-2.8000000000000003E-4</v>
      </c>
      <c r="N42" s="101" t="b">
        <v>1</v>
      </c>
      <c r="O42" s="98">
        <v>50</v>
      </c>
      <c r="P42" s="98">
        <v>1</v>
      </c>
      <c r="Q42" s="103">
        <f>IFERROR(_xll.qlRateHelperEarliestDate(K42,Trigger),"--")</f>
        <v>42353</v>
      </c>
      <c r="R42" s="103">
        <f>IFERROR(_xll.qlRateHelperPillarDate(K42,Trigger),"--")</f>
        <v>43815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8" ht="11.25" customHeight="1" x14ac:dyDescent="0.2">
      <c r="A43" s="62" t="s">
        <v>72</v>
      </c>
      <c r="B43" s="63" t="s">
        <v>51</v>
      </c>
      <c r="C43" s="64">
        <f t="shared" ref="C43:C63" si="19">IF(B43="O/N",0,IF(B43="T/N",1,2))</f>
        <v>2</v>
      </c>
      <c r="D43" s="129"/>
      <c r="E43" s="65" t="str">
        <f t="shared" si="17"/>
        <v>Eonia</v>
      </c>
      <c r="F43" s="66" t="str">
        <f t="shared" si="15"/>
        <v>EUREON15M_Quote</v>
      </c>
      <c r="G43" s="129"/>
      <c r="H43" s="67" t="str">
        <f>_xll.qlOISRateHelper(,C43,B43,F43,$E43,,Permanent,Trigger,ObjectOverwrite)</f>
        <v>obj_00527#0000</v>
      </c>
      <c r="J43" s="10" t="str">
        <f t="shared" si="13"/>
        <v>OIS</v>
      </c>
      <c r="K43" s="98" t="str">
        <f t="shared" si="14"/>
        <v>obj_0052e#0000</v>
      </c>
      <c r="L43" s="151" t="str">
        <f>IFERROR(_xll.qlRateHelperQuoteName(K43,Trigger),"--")</f>
        <v>EUREON5Y_Quote</v>
      </c>
      <c r="M43" s="102">
        <f>IFERROR(_xll.qlRateHelperQuoteValue($K43,Trigger),"--")</f>
        <v>8.1999999999999987E-4</v>
      </c>
      <c r="N43" s="101" t="b">
        <v>1</v>
      </c>
      <c r="O43" s="98">
        <v>50</v>
      </c>
      <c r="P43" s="98">
        <v>1</v>
      </c>
      <c r="Q43" s="103">
        <f>IFERROR(_xll.qlRateHelperEarliestDate(K43,Trigger),"--")</f>
        <v>42353</v>
      </c>
      <c r="R43" s="103">
        <f>IFERROR(_xll.qlRateHelperPillarDate(K43,Trigger),"--")</f>
        <v>44180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8" ht="11.25" customHeight="1" x14ac:dyDescent="0.2">
      <c r="A44" s="62" t="s">
        <v>72</v>
      </c>
      <c r="B44" s="63" t="s">
        <v>52</v>
      </c>
      <c r="C44" s="64">
        <f t="shared" si="19"/>
        <v>2</v>
      </c>
      <c r="D44" s="129"/>
      <c r="E44" s="65" t="str">
        <f t="shared" si="17"/>
        <v>Eonia</v>
      </c>
      <c r="F44" s="66" t="str">
        <f t="shared" si="15"/>
        <v>EUREON18M_Quote</v>
      </c>
      <c r="G44" s="129"/>
      <c r="H44" s="67" t="str">
        <f>_xll.qlOISRateHelper(,C44,B44,F44,$E44,,Permanent,Trigger,ObjectOverwrite)</f>
        <v>obj_00528#0000</v>
      </c>
      <c r="J44" s="10" t="str">
        <f t="shared" si="13"/>
        <v>OIS</v>
      </c>
      <c r="K44" s="98" t="str">
        <f t="shared" si="14"/>
        <v>obj_0053f#0000</v>
      </c>
      <c r="L44" s="151" t="str">
        <f>IFERROR(_xll.qlRateHelperQuoteName(K44,Trigger),"--")</f>
        <v>EUREON6Y_Quote</v>
      </c>
      <c r="M44" s="102">
        <f>IFERROR(_xll.qlRateHelperQuoteValue($K44,Trigger),"--")</f>
        <v>2.1299999999999999E-3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42353</v>
      </c>
      <c r="R44" s="103">
        <f>IFERROR(_xll.qlRateHelperPillarDate(K44,Trigger),"--")</f>
        <v>44545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8" ht="11.25" customHeight="1" x14ac:dyDescent="0.2">
      <c r="A45" s="62" t="s">
        <v>72</v>
      </c>
      <c r="B45" s="63" t="s">
        <v>53</v>
      </c>
      <c r="C45" s="64">
        <f t="shared" si="19"/>
        <v>2</v>
      </c>
      <c r="D45" s="129"/>
      <c r="E45" s="65" t="str">
        <f t="shared" si="17"/>
        <v>Eonia</v>
      </c>
      <c r="F45" s="66" t="str">
        <f t="shared" si="15"/>
        <v>EUREON21M_Quote</v>
      </c>
      <c r="G45" s="129"/>
      <c r="H45" s="67" t="str">
        <f>_xll.qlOISRateHelper(,C45,B45,F45,$E45,,Permanent,Trigger,ObjectOverwrite)</f>
        <v>obj_0052a#0000</v>
      </c>
      <c r="J45" s="10" t="str">
        <f t="shared" si="13"/>
        <v>OIS</v>
      </c>
      <c r="K45" s="98" t="str">
        <f t="shared" si="14"/>
        <v>obj_00536#0000</v>
      </c>
      <c r="L45" s="151" t="str">
        <f>IFERROR(_xll.qlRateHelperQuoteName(K45,Trigger),"--")</f>
        <v>EUREON7Y_Quote</v>
      </c>
      <c r="M45" s="102">
        <f>IFERROR(_xll.qlRateHelperQuoteValue($K45,Trigger),"--")</f>
        <v>3.4699999999999996E-3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42353</v>
      </c>
      <c r="R45" s="103">
        <f>IFERROR(_xll.qlRateHelperPillarDate(K45,Trigger),"--")</f>
        <v>44910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8" ht="11.25" customHeight="1" x14ac:dyDescent="0.2">
      <c r="A46" s="62" t="s">
        <v>72</v>
      </c>
      <c r="B46" s="63" t="s">
        <v>54</v>
      </c>
      <c r="C46" s="64">
        <f t="shared" si="19"/>
        <v>2</v>
      </c>
      <c r="D46" s="129"/>
      <c r="E46" s="65" t="str">
        <f t="shared" si="17"/>
        <v>Eonia</v>
      </c>
      <c r="F46" s="66" t="str">
        <f t="shared" si="15"/>
        <v>EUREON2Y_Quote</v>
      </c>
      <c r="G46" s="129"/>
      <c r="H46" s="67" t="str">
        <f>_xll.qlOISRateHelper(,C46,B46,F46,$E46,,Permanent,Trigger,ObjectOverwrite)</f>
        <v>obj_0053a#0000</v>
      </c>
      <c r="J46" s="10" t="str">
        <f t="shared" si="13"/>
        <v>OIS</v>
      </c>
      <c r="K46" s="98" t="str">
        <f t="shared" si="14"/>
        <v>obj_00537#0000</v>
      </c>
      <c r="L46" s="151" t="str">
        <f>IFERROR(_xll.qlRateHelperQuoteName(K46,Trigger),"--")</f>
        <v>EUREON8Y_Quote</v>
      </c>
      <c r="M46" s="102">
        <f>IFERROR(_xll.qlRateHelperQuoteValue($K46,Trigger),"--")</f>
        <v>4.7599999999999995E-3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42353</v>
      </c>
      <c r="R46" s="103">
        <f>IFERROR(_xll.qlRateHelperPillarDate(K46,Trigger),"--")</f>
        <v>45275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8" ht="11.25" customHeight="1" x14ac:dyDescent="0.2">
      <c r="A47" s="62" t="s">
        <v>72</v>
      </c>
      <c r="B47" s="63" t="s">
        <v>55</v>
      </c>
      <c r="C47" s="64">
        <f t="shared" si="19"/>
        <v>2</v>
      </c>
      <c r="D47" s="129"/>
      <c r="E47" s="65" t="str">
        <f t="shared" si="17"/>
        <v>Eonia</v>
      </c>
      <c r="F47" s="66" t="str">
        <f t="shared" si="15"/>
        <v>EUREON3Y_Quote</v>
      </c>
      <c r="G47" s="129"/>
      <c r="H47" s="67" t="str">
        <f>_xll.qlOISRateHelper(,C47,B47,F47,$E47,,Permanent,Trigger,ObjectOverwrite)</f>
        <v>obj_00531#0000</v>
      </c>
      <c r="J47" s="10" t="str">
        <f t="shared" si="13"/>
        <v>OIS</v>
      </c>
      <c r="K47" s="98" t="str">
        <f t="shared" si="14"/>
        <v>obj_00538#0000</v>
      </c>
      <c r="L47" s="151" t="str">
        <f>IFERROR(_xll.qlRateHelperQuoteName(K47,Trigger),"--")</f>
        <v>EUREON9Y_Quote</v>
      </c>
      <c r="M47" s="102">
        <f>IFERROR(_xll.qlRateHelperQuoteValue($K47,Trigger),"--")</f>
        <v>5.9699999999999996E-3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42353</v>
      </c>
      <c r="R47" s="103">
        <f>IFERROR(_xll.qlRateHelperPillarDate(K47,Trigger),"--")</f>
        <v>45642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8" ht="11.25" customHeight="1" x14ac:dyDescent="0.2">
      <c r="A48" s="62" t="s">
        <v>72</v>
      </c>
      <c r="B48" s="63" t="s">
        <v>56</v>
      </c>
      <c r="C48" s="64">
        <f t="shared" si="19"/>
        <v>2</v>
      </c>
      <c r="D48" s="129"/>
      <c r="E48" s="65" t="str">
        <f t="shared" si="17"/>
        <v>Eonia</v>
      </c>
      <c r="F48" s="66" t="str">
        <f t="shared" si="15"/>
        <v>EUREON4Y_Quote</v>
      </c>
      <c r="G48" s="129"/>
      <c r="H48" s="67" t="str">
        <f>_xll.qlOISRateHelper(,C48,B48,F48,$E48,,Permanent,Trigger,ObjectOverwrite)</f>
        <v>obj_00533#0000</v>
      </c>
      <c r="J48" s="10" t="str">
        <f t="shared" si="13"/>
        <v>OIS</v>
      </c>
      <c r="K48" s="98" t="str">
        <f t="shared" si="14"/>
        <v>obj_00534#0000</v>
      </c>
      <c r="L48" s="151" t="str">
        <f>IFERROR(_xll.qlRateHelperQuoteName(K48,Trigger),"--")</f>
        <v>EUREON10Y_Quote</v>
      </c>
      <c r="M48" s="102">
        <f>IFERROR(_xll.qlRateHelperQuoteValue($K48,Trigger),"--")</f>
        <v>7.0500000000000007E-3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42353</v>
      </c>
      <c r="R48" s="103">
        <f>IFERROR(_xll.qlRateHelperPillarDate(K48,Trigger),"--")</f>
        <v>46006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72</v>
      </c>
      <c r="B49" s="63" t="s">
        <v>57</v>
      </c>
      <c r="C49" s="64">
        <f t="shared" si="19"/>
        <v>2</v>
      </c>
      <c r="D49" s="129"/>
      <c r="E49" s="65" t="str">
        <f t="shared" si="17"/>
        <v>Eonia</v>
      </c>
      <c r="F49" s="66" t="str">
        <f t="shared" si="15"/>
        <v>EUREON5Y_Quote</v>
      </c>
      <c r="G49" s="129"/>
      <c r="H49" s="67" t="str">
        <f>_xll.qlOISRateHelper(,C49,B49,F49,$E49,,Permanent,Trigger,ObjectOverwrite)</f>
        <v>obj_0052e#0000</v>
      </c>
      <c r="J49" s="10" t="str">
        <f t="shared" si="13"/>
        <v>OIS</v>
      </c>
      <c r="K49" s="98" t="str">
        <f t="shared" si="14"/>
        <v>obj_00532#0000</v>
      </c>
      <c r="L49" s="151" t="str">
        <f>IFERROR(_xll.qlRateHelperQuoteName(K49,Trigger),"--")</f>
        <v>EUREON11Y_Quote</v>
      </c>
      <c r="M49" s="102">
        <f>IFERROR(_xll.qlRateHelperQuoteValue($K49,Trigger),"--")</f>
        <v>8.0400000000000003E-3</v>
      </c>
      <c r="N49" s="101" t="b">
        <v>0</v>
      </c>
      <c r="O49" s="98">
        <v>50</v>
      </c>
      <c r="P49" s="98">
        <v>1</v>
      </c>
      <c r="Q49" s="103">
        <f>IFERROR(_xll.qlRateHelperEarliestDate(K49,Trigger),"--")</f>
        <v>42353</v>
      </c>
      <c r="R49" s="103">
        <f>IFERROR(_xll.qlRateHelperPillarDate(K49,Trigger),"--")</f>
        <v>46371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72</v>
      </c>
      <c r="B50" s="63" t="s">
        <v>58</v>
      </c>
      <c r="C50" s="64">
        <f t="shared" si="19"/>
        <v>2</v>
      </c>
      <c r="D50" s="129"/>
      <c r="E50" s="65" t="str">
        <f t="shared" si="17"/>
        <v>Eonia</v>
      </c>
      <c r="F50" s="66" t="str">
        <f t="shared" si="15"/>
        <v>EUREON6Y_Quote</v>
      </c>
      <c r="G50" s="129"/>
      <c r="H50" s="67" t="str">
        <f>_xll.qlOISRateHelper(,C50,B50,F50,$E50,,Permanent,Trigger,ObjectOverwrite)</f>
        <v>obj_0053f#0000</v>
      </c>
      <c r="J50" s="10" t="str">
        <f t="shared" si="13"/>
        <v>OIS</v>
      </c>
      <c r="K50" s="98" t="str">
        <f t="shared" si="14"/>
        <v>obj_00539#0000</v>
      </c>
      <c r="L50" s="151" t="str">
        <f>IFERROR(_xll.qlRateHelperQuoteName(K50,Trigger),"--")</f>
        <v>EUREON12Y_Quote</v>
      </c>
      <c r="M50" s="102">
        <f>IFERROR(_xll.qlRateHelperQuoteValue($K50,Trigger),"--")</f>
        <v>8.9199999999999991E-3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42353</v>
      </c>
      <c r="R50" s="103">
        <f>IFERROR(_xll.qlRateHelperPillarDate(K50,Trigger),"--")</f>
        <v>46736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72</v>
      </c>
      <c r="B51" s="63" t="s">
        <v>59</v>
      </c>
      <c r="C51" s="64">
        <f t="shared" si="19"/>
        <v>2</v>
      </c>
      <c r="D51" s="129"/>
      <c r="E51" s="65" t="str">
        <f t="shared" si="17"/>
        <v>Eonia</v>
      </c>
      <c r="F51" s="66" t="str">
        <f t="shared" si="15"/>
        <v>EUREON7Y_Quote</v>
      </c>
      <c r="G51" s="129"/>
      <c r="H51" s="67" t="str">
        <f>_xll.qlOISRateHelper(,C51,B51,F51,$E51,,Permanent,Trigger,ObjectOverwrite)</f>
        <v>obj_00536#0000</v>
      </c>
      <c r="J51" s="10" t="str">
        <f t="shared" si="13"/>
        <v>OIS</v>
      </c>
      <c r="K51" s="98" t="str">
        <f t="shared" si="14"/>
        <v>obj_0052d#0000</v>
      </c>
      <c r="L51" s="151" t="str">
        <f>IFERROR(_xll.qlRateHelperQuoteName(K51,Trigger),"--")</f>
        <v>EUREON15Y_Quote</v>
      </c>
      <c r="M51" s="102">
        <f>IFERROR(_xll.qlRateHelperQuoteValue($K51,Trigger),"--")</f>
        <v>1.099E-2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42353</v>
      </c>
      <c r="R51" s="103">
        <f>IFERROR(_xll.qlRateHelperPillarDate(K51,Trigger),"--")</f>
        <v>47833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</row>
    <row r="52" spans="1:27" ht="11.25" customHeight="1" x14ac:dyDescent="0.2">
      <c r="A52" s="62" t="s">
        <v>72</v>
      </c>
      <c r="B52" s="63" t="s">
        <v>60</v>
      </c>
      <c r="C52" s="64">
        <f t="shared" si="19"/>
        <v>2</v>
      </c>
      <c r="D52" s="129"/>
      <c r="E52" s="65" t="str">
        <f t="shared" si="17"/>
        <v>Eonia</v>
      </c>
      <c r="F52" s="66" t="str">
        <f t="shared" si="15"/>
        <v>EUREON8Y_Quote</v>
      </c>
      <c r="G52" s="129"/>
      <c r="H52" s="67" t="str">
        <f>_xll.qlOISRateHelper(,C52,B52,F52,$E52,,Permanent,Trigger,ObjectOverwrite)</f>
        <v>obj_00537#0000</v>
      </c>
      <c r="J52" s="10" t="str">
        <f t="shared" si="13"/>
        <v>OIS</v>
      </c>
      <c r="K52" s="98" t="str">
        <f t="shared" si="14"/>
        <v>obj_00535#0000</v>
      </c>
      <c r="L52" s="151" t="str">
        <f>IFERROR(_xll.qlRateHelperQuoteName(K52,Trigger),"--")</f>
        <v>EUREON20Y_Quote</v>
      </c>
      <c r="M52" s="102">
        <f>IFERROR(_xll.qlRateHelperQuoteValue($K52,Trigger),"--")</f>
        <v>1.2810000000000002E-2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42353</v>
      </c>
      <c r="R52" s="103">
        <f>IFERROR(_xll.qlRateHelperPillarDate(K52,Trigger),"--")</f>
        <v>49660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</row>
    <row r="53" spans="1:27" ht="11.25" customHeight="1" x14ac:dyDescent="0.2">
      <c r="A53" s="62" t="s">
        <v>72</v>
      </c>
      <c r="B53" s="63" t="s">
        <v>61</v>
      </c>
      <c r="C53" s="64">
        <f t="shared" si="19"/>
        <v>2</v>
      </c>
      <c r="D53" s="129"/>
      <c r="E53" s="65" t="str">
        <f t="shared" si="17"/>
        <v>Eonia</v>
      </c>
      <c r="F53" s="66" t="str">
        <f t="shared" si="15"/>
        <v>EUREON9Y_Quote</v>
      </c>
      <c r="G53" s="129"/>
      <c r="H53" s="67" t="str">
        <f>_xll.qlOISRateHelper(,C53,B53,F53,$E53,,Permanent,Trigger,ObjectOverwrite)</f>
        <v>obj_00538#0000</v>
      </c>
      <c r="J53" s="10" t="str">
        <f t="shared" si="13"/>
        <v>OIS</v>
      </c>
      <c r="K53" s="98" t="str">
        <f t="shared" si="14"/>
        <v>obj_0052b#0000</v>
      </c>
      <c r="L53" s="151" t="str">
        <f>IFERROR(_xll.qlRateHelperQuoteName(K53,Trigger),"--")</f>
        <v>EUREON25Y_Quote</v>
      </c>
      <c r="M53" s="102">
        <f>IFERROR(_xll.qlRateHelperQuoteValue($K53,Trigger),"--")</f>
        <v>1.337E-2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42353</v>
      </c>
      <c r="R53" s="103">
        <f>IFERROR(_xll.qlRateHelperPillarDate(K53,Trigger),"--")</f>
        <v>51487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</row>
    <row r="54" spans="1:27" ht="11.25" customHeight="1" x14ac:dyDescent="0.2">
      <c r="A54" s="62" t="s">
        <v>72</v>
      </c>
      <c r="B54" s="63" t="s">
        <v>62</v>
      </c>
      <c r="C54" s="64">
        <f t="shared" si="19"/>
        <v>2</v>
      </c>
      <c r="D54" s="129"/>
      <c r="E54" s="65" t="str">
        <f t="shared" si="17"/>
        <v>Eonia</v>
      </c>
      <c r="F54" s="66" t="str">
        <f t="shared" si="15"/>
        <v>EUREON10Y_Quote</v>
      </c>
      <c r="G54" s="129"/>
      <c r="H54" s="67" t="str">
        <f>_xll.qlOISRateHelper(,C54,B54,F54,$E54,,Permanent,Trigger,ObjectOverwrite)</f>
        <v>obj_00534#0000</v>
      </c>
      <c r="J54" s="10" t="str">
        <f t="shared" si="13"/>
        <v>OIS</v>
      </c>
      <c r="K54" s="98" t="str">
        <f t="shared" si="14"/>
        <v>obj_00529#0000</v>
      </c>
      <c r="L54" s="151" t="str">
        <f>IFERROR(_xll.qlRateHelperQuoteName(K54,Trigger),"--")</f>
        <v>EUREON30Y_Quote</v>
      </c>
      <c r="M54" s="102">
        <f>IFERROR(_xll.qlRateHelperQuoteValue($K54,Trigger),"--")</f>
        <v>1.3559999999999999E-2</v>
      </c>
      <c r="N54" s="101" t="b">
        <v>1</v>
      </c>
      <c r="O54" s="98">
        <v>50</v>
      </c>
      <c r="P54" s="98">
        <v>1</v>
      </c>
      <c r="Q54" s="103">
        <f>IFERROR(_xll.qlRateHelperEarliestDate(K54,Trigger),"--")</f>
        <v>42353</v>
      </c>
      <c r="R54" s="103">
        <f>IFERROR(_xll.qlRateHelperPillarDate(K54,Trigger),"--")</f>
        <v>53311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</row>
    <row r="55" spans="1:27" ht="11.25" customHeight="1" x14ac:dyDescent="0.2">
      <c r="A55" s="62" t="s">
        <v>72</v>
      </c>
      <c r="B55" s="63" t="s">
        <v>104</v>
      </c>
      <c r="C55" s="64">
        <f t="shared" si="19"/>
        <v>2</v>
      </c>
      <c r="D55" s="129"/>
      <c r="E55" s="65" t="str">
        <f t="shared" si="17"/>
        <v>Eonia</v>
      </c>
      <c r="F55" s="66" t="str">
        <f t="shared" si="15"/>
        <v>EUREON11Y_Quote</v>
      </c>
      <c r="G55" s="129"/>
      <c r="H55" s="67" t="str">
        <f>_xll.qlOISRateHelper(,C55,B55,F55,$E55,,Permanent,Trigger,ObjectOverwrite)</f>
        <v>obj_00532#0000</v>
      </c>
      <c r="J55" s="10" t="str">
        <f t="shared" si="13"/>
        <v>OIS</v>
      </c>
      <c r="K55" s="98" t="str">
        <f t="shared" si="14"/>
        <v>obj_0053c#0000</v>
      </c>
      <c r="L55" s="151" t="str">
        <f>IFERROR(_xll.qlRateHelperQuoteName(K55,Trigger),"--")</f>
        <v>EUREON40Y_Quote</v>
      </c>
      <c r="M55" s="102">
        <f>IFERROR(_xll.qlRateHelperQuoteValue($K55,Trigger),"--")</f>
        <v>1.3820000000000001E-2</v>
      </c>
      <c r="N55" s="101" t="b">
        <v>1</v>
      </c>
      <c r="O55" s="98">
        <v>50</v>
      </c>
      <c r="P55" s="98">
        <v>1</v>
      </c>
      <c r="Q55" s="103">
        <f>IFERROR(_xll.qlRateHelperEarliestDate(K55,Trigger),"--")</f>
        <v>42353</v>
      </c>
      <c r="R55" s="103">
        <f>IFERROR(_xll.qlRateHelperPillarDate(K55,Trigger),"--")</f>
        <v>56963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8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</row>
    <row r="56" spans="1:27" ht="11.25" customHeight="1" x14ac:dyDescent="0.2">
      <c r="A56" s="62" t="s">
        <v>72</v>
      </c>
      <c r="B56" s="63" t="s">
        <v>63</v>
      </c>
      <c r="C56" s="64">
        <f t="shared" si="19"/>
        <v>2</v>
      </c>
      <c r="D56" s="129"/>
      <c r="E56" s="65" t="str">
        <f t="shared" si="17"/>
        <v>Eonia</v>
      </c>
      <c r="F56" s="66" t="str">
        <f t="shared" si="15"/>
        <v>EUREON12Y_Quote</v>
      </c>
      <c r="G56" s="129"/>
      <c r="H56" s="67" t="str">
        <f>_xll.qlOISRateHelper(,C56,B56,F56,$E56,,Permanent,Trigger,ObjectOverwrite)</f>
        <v>obj_00539#0000</v>
      </c>
      <c r="J56" s="10" t="str">
        <f t="shared" si="13"/>
        <v>OIS</v>
      </c>
      <c r="K56" s="98" t="str">
        <f t="shared" si="14"/>
        <v>obj_0052f#0000</v>
      </c>
      <c r="L56" s="151" t="str">
        <f>IFERROR(_xll.qlRateHelperQuoteName(K56,Trigger),"--")</f>
        <v>EUREON50Y_Quote</v>
      </c>
      <c r="M56" s="102">
        <f>IFERROR(_xll.qlRateHelperQuoteValue($K56,Trigger),"--")</f>
        <v>1.3519999999999999E-2</v>
      </c>
      <c r="N56" s="101" t="b">
        <v>1</v>
      </c>
      <c r="O56" s="98">
        <v>50</v>
      </c>
      <c r="P56" s="98">
        <v>1</v>
      </c>
      <c r="Q56" s="103">
        <f>IFERROR(_xll.qlRateHelperEarliestDate(K56,Trigger),"--")</f>
        <v>42353</v>
      </c>
      <c r="R56" s="103">
        <f>IFERROR(_xll.qlRateHelperPillarDate(K56,Trigger),"--")</f>
        <v>60616</v>
      </c>
      <c r="T56" s="4" t="str">
        <f t="shared" ref="T56:T57" si="20">IFERROR(INDEX($J$3:$J$57,MATCH(V56,$L$3:$L$57,0),1),"")</f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8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</row>
    <row r="57" spans="1:27" ht="11.25" customHeight="1" x14ac:dyDescent="0.2">
      <c r="A57" s="62" t="s">
        <v>72</v>
      </c>
      <c r="B57" s="63" t="s">
        <v>64</v>
      </c>
      <c r="C57" s="64">
        <f t="shared" si="19"/>
        <v>2</v>
      </c>
      <c r="D57" s="129"/>
      <c r="E57" s="65" t="str">
        <f t="shared" si="17"/>
        <v>Eonia</v>
      </c>
      <c r="F57" s="66" t="str">
        <f t="shared" si="15"/>
        <v>EUREON15Y_Quote</v>
      </c>
      <c r="G57" s="129"/>
      <c r="H57" s="67" t="str">
        <f>_xll.qlOISRateHelper(,C57,B57,F57,$E57,,Permanent,Trigger,ObjectOverwrite)</f>
        <v>obj_0052d#0000</v>
      </c>
      <c r="J57" s="11" t="str">
        <f t="shared" si="13"/>
        <v>OIS</v>
      </c>
      <c r="K57" s="99" t="str">
        <f t="shared" si="14"/>
        <v>obj_0052c#0000</v>
      </c>
      <c r="L57" s="152" t="str">
        <f>IFERROR(_xll.qlRateHelperQuoteName(K57,Trigger),"--")</f>
        <v>EUREON60Y_Quote</v>
      </c>
      <c r="M57" s="105">
        <f>IFERROR(_xll.qlRateHelperQuoteValue($K57,Trigger),"--")</f>
        <v>1.3469999999999999E-2</v>
      </c>
      <c r="N57" s="104" t="b">
        <v>1</v>
      </c>
      <c r="O57" s="99">
        <v>50</v>
      </c>
      <c r="P57" s="99">
        <v>1</v>
      </c>
      <c r="Q57" s="106">
        <f>IFERROR(_xll.qlRateHelperEarliestDate(K57,Trigger),"--")</f>
        <v>42353</v>
      </c>
      <c r="R57" s="106">
        <f>IFERROR(_xll.qlRateHelperPillarDate(K57,Trigger),"--")</f>
        <v>64269</v>
      </c>
      <c r="T57" s="6" t="str">
        <f t="shared" si="20"/>
        <v/>
      </c>
      <c r="U57" s="6" t="e">
        <v>#N/A</v>
      </c>
      <c r="V57" s="6" t="str">
        <f>IFERROR(_xll.qlRateHelperQuoteName(U57,Trigger),"")</f>
        <v/>
      </c>
      <c r="W57" s="83" t="str">
        <f>IFERROR(_xll.qlRateHelperRate(U57,Trigger),"")</f>
        <v/>
      </c>
      <c r="X57" s="109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12" t="e">
        <v>#N/A</v>
      </c>
    </row>
    <row r="58" spans="1:27" ht="11.25" customHeight="1" x14ac:dyDescent="0.2">
      <c r="A58" s="62" t="s">
        <v>72</v>
      </c>
      <c r="B58" s="63" t="s">
        <v>65</v>
      </c>
      <c r="C58" s="64">
        <f t="shared" si="19"/>
        <v>2</v>
      </c>
      <c r="D58" s="129"/>
      <c r="E58" s="65" t="str">
        <f t="shared" si="17"/>
        <v>Eonia</v>
      </c>
      <c r="F58" s="66" t="str">
        <f t="shared" si="15"/>
        <v>EUREON20Y_Quote</v>
      </c>
      <c r="G58" s="129"/>
      <c r="H58" s="67" t="str">
        <f>_xll.qlOISRateHelper(,C58,B58,F58,$E58,,Permanent,Trigger,ObjectOverwrite)</f>
        <v>obj_00535#0000</v>
      </c>
    </row>
    <row r="59" spans="1:27" ht="11.25" customHeight="1" x14ac:dyDescent="0.2">
      <c r="A59" s="62" t="s">
        <v>72</v>
      </c>
      <c r="B59" s="63" t="s">
        <v>66</v>
      </c>
      <c r="C59" s="64">
        <f t="shared" si="19"/>
        <v>2</v>
      </c>
      <c r="D59" s="129"/>
      <c r="E59" s="65" t="str">
        <f t="shared" si="17"/>
        <v>Eonia</v>
      </c>
      <c r="F59" s="66" t="str">
        <f t="shared" si="15"/>
        <v>EUREON25Y_Quote</v>
      </c>
      <c r="G59" s="129"/>
      <c r="H59" s="67" t="str">
        <f>_xll.qlOISRateHelper(,C59,B59,F59,$E59,,Permanent,Trigger,ObjectOverwrite)</f>
        <v>obj_0052b#0000</v>
      </c>
    </row>
    <row r="60" spans="1:27" ht="11.25" customHeight="1" x14ac:dyDescent="0.2">
      <c r="A60" s="62" t="s">
        <v>72</v>
      </c>
      <c r="B60" s="63" t="s">
        <v>68</v>
      </c>
      <c r="C60" s="64">
        <f t="shared" si="19"/>
        <v>2</v>
      </c>
      <c r="D60" s="129"/>
      <c r="E60" s="65" t="str">
        <f t="shared" si="17"/>
        <v>Eonia</v>
      </c>
      <c r="F60" s="66" t="str">
        <f t="shared" si="15"/>
        <v>EUREON30Y_Quote</v>
      </c>
      <c r="G60" s="129"/>
      <c r="H60" s="67" t="str">
        <f>_xll.qlOISRateHelper(,C60,B60,F60,$E60,,Permanent,Trigger,ObjectOverwrite)</f>
        <v>obj_00529#0000</v>
      </c>
    </row>
    <row r="61" spans="1:27" ht="11.25" customHeight="1" x14ac:dyDescent="0.2">
      <c r="A61" s="62" t="s">
        <v>72</v>
      </c>
      <c r="B61" s="63" t="s">
        <v>70</v>
      </c>
      <c r="C61" s="64">
        <f t="shared" si="19"/>
        <v>2</v>
      </c>
      <c r="D61" s="129"/>
      <c r="E61" s="65" t="str">
        <f t="shared" si="17"/>
        <v>Eonia</v>
      </c>
      <c r="F61" s="66" t="str">
        <f t="shared" si="15"/>
        <v>EUREON40Y_Quote</v>
      </c>
      <c r="G61" s="129"/>
      <c r="H61" s="67" t="str">
        <f>_xll.qlOISRateHelper(,C61,B61,F61,$E61,,Permanent,Trigger,ObjectOverwrite)</f>
        <v>obj_0053c#0000</v>
      </c>
    </row>
    <row r="62" spans="1:27" ht="11.25" customHeight="1" x14ac:dyDescent="0.2">
      <c r="A62" s="62" t="s">
        <v>72</v>
      </c>
      <c r="B62" s="63" t="s">
        <v>71</v>
      </c>
      <c r="C62" s="64">
        <f t="shared" si="19"/>
        <v>2</v>
      </c>
      <c r="D62" s="129"/>
      <c r="E62" s="65" t="str">
        <f t="shared" si="17"/>
        <v>Eonia</v>
      </c>
      <c r="F62" s="66" t="str">
        <f t="shared" si="15"/>
        <v>EUREON50Y_Quote</v>
      </c>
      <c r="G62" s="129"/>
      <c r="H62" s="67" t="str">
        <f>_xll.qlOISRateHelper(,C62,B62,F62,$E62,,Permanent,Trigger,ObjectOverwrite)</f>
        <v>obj_0052f#0000</v>
      </c>
    </row>
    <row r="63" spans="1:27" ht="11.25" customHeight="1" x14ac:dyDescent="0.2">
      <c r="A63" s="1" t="s">
        <v>72</v>
      </c>
      <c r="B63" s="8" t="s">
        <v>118</v>
      </c>
      <c r="C63" s="7">
        <f t="shared" si="19"/>
        <v>2</v>
      </c>
      <c r="D63" s="130"/>
      <c r="E63" s="9" t="str">
        <f t="shared" si="17"/>
        <v>Eonia</v>
      </c>
      <c r="F63" s="2" t="str">
        <f t="shared" si="15"/>
        <v>EUREON60Y_Quote</v>
      </c>
      <c r="G63" s="130"/>
      <c r="H63" s="3" t="str">
        <f>_xll.qlOISRateHelper(,C63,B63,F63,$E63,,Permanent,Trigger,ObjectOverwrite)</f>
        <v>obj_0052c#0000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9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 t="e">
        <f t="array" ref="AC2:AC124">_xll.qlPiecewiseYieldCurveData(YieldCurve_3M,Trigger)</f>
        <v>#NUM!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7" t="s">
        <v>148</v>
      </c>
      <c r="F3" s="116" t="s">
        <v>28</v>
      </c>
      <c r="G3" s="117" t="str">
        <f>_xll.qlIborIndex(,FamilyName,C3,2,Currency,Calendar,E3,D3,F3,,Permanent,Trigger,ObjectOverwrite)</f>
        <v>obj_004f6#0000</v>
      </c>
      <c r="H3" s="125" t="str">
        <f t="shared" ref="H3:H9" si="0">Currency&amp;$B3&amp;"D"&amp;$H$1&amp;QuoteSuffix</f>
        <v>EURSND_SYNTH3M_Quote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 t="shared" ref="V3:V34" si="1"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obj_00521</v>
      </c>
      <c r="X3" s="4" t="str">
        <f>IFERROR(_xll.qlRateHelperQuoteName(W3,Trigger),"")</f>
        <v>EUR1MD_SYNTH3M_Quote</v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42353</v>
      </c>
      <c r="AB3" s="5">
        <f>IFERROR(_xll.qlRateHelperPillarDate(W3,Trigger),"")</f>
        <v>42384</v>
      </c>
      <c r="AC3" s="81" t="e">
        <v>#NUM!</v>
      </c>
      <c r="AD3" s="209"/>
      <c r="AF3" s="111" t="s">
        <v>90</v>
      </c>
      <c r="AJ3" s="112">
        <v>8</v>
      </c>
    </row>
    <row r="4" spans="1:38" ht="11.25" customHeight="1" x14ac:dyDescent="0.2">
      <c r="A4" s="62" t="s">
        <v>27</v>
      </c>
      <c r="B4" s="63" t="s">
        <v>95</v>
      </c>
      <c r="C4" s="65" t="s">
        <v>40</v>
      </c>
      <c r="D4" s="129"/>
      <c r="E4" s="129"/>
      <c r="F4" s="129"/>
      <c r="G4" s="64" t="str">
        <f>PROPER(Currency)&amp;FamilyName&amp;B4</f>
        <v>EuriborSW</v>
      </c>
      <c r="H4" s="126" t="str">
        <f t="shared" si="0"/>
        <v>EURSWD_SYNTH3M_Quote</v>
      </c>
      <c r="I4" s="129"/>
      <c r="J4" s="67"/>
      <c r="K4" s="51"/>
      <c r="L4" s="10" t="str">
        <f t="shared" ref="L4:L9" si="2">A4</f>
        <v>Dp</v>
      </c>
      <c r="M4" s="98" t="str">
        <f t="shared" ref="M4:M9" si="3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si="1"/>
        <v>Dp</v>
      </c>
      <c r="W4" s="4" t="str">
        <v>obj_00522</v>
      </c>
      <c r="X4" s="4" t="str">
        <f>IFERROR(_xll.qlRateHelperQuoteName(W4,Trigger),"")</f>
        <v>EUR2MD_SYNTH3M_Quote</v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42353</v>
      </c>
      <c r="AB4" s="5">
        <f>IFERROR(_xll.qlRateHelperPillarDate(W4,Trigger),"")</f>
        <v>42415</v>
      </c>
      <c r="AC4" s="81" t="e">
        <v>#NUM!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EUR2WD_SYNTH3M_Quote</v>
      </c>
      <c r="I5" s="129"/>
      <c r="J5" s="67"/>
      <c r="K5" s="51"/>
      <c r="L5" s="10" t="str">
        <f t="shared" si="2"/>
        <v>Dp</v>
      </c>
      <c r="M5" s="98" t="str">
        <f t="shared" si="3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1"/>
        <v>FUT</v>
      </c>
      <c r="W5" s="4" t="str">
        <v>obj_00542</v>
      </c>
      <c r="X5" s="4" t="str">
        <f>IFERROR(_xll.qlRateHelperQuoteName(W5,Trigger),"")</f>
        <v>EURFUT3MZ5_Quote</v>
      </c>
      <c r="Y5" s="73">
        <f>IFERROR(_xll.qlRateHelperRate(W5,Trigger),"")</f>
        <v>-4.2500000000011973E-4</v>
      </c>
      <c r="Z5" s="108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42354</v>
      </c>
      <c r="AB5" s="5">
        <f>IFERROR(_xll.qlRateHelperPillarDate(W5,Trigger),"")</f>
        <v>42445</v>
      </c>
      <c r="AC5" s="81" t="e">
        <v>#NUM!</v>
      </c>
      <c r="AD5" s="209"/>
      <c r="AE5" s="84"/>
      <c r="AF5" s="111" t="s">
        <v>92</v>
      </c>
      <c r="AJ5" s="112">
        <v>4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4">B6</f>
        <v>3W</v>
      </c>
      <c r="D6" s="190"/>
      <c r="E6" s="190"/>
      <c r="F6" s="190"/>
      <c r="G6" s="191" t="str">
        <f>_xll.qlEuribor(,C6,,Permanent,Trigger,ObjectOverwrite)</f>
        <v>obj_00519#0000</v>
      </c>
      <c r="H6" s="192" t="str">
        <f t="shared" si="0"/>
        <v>EUR3WD_SYNTH3M_Quote</v>
      </c>
      <c r="I6" s="190"/>
      <c r="J6" s="193"/>
      <c r="K6" s="51"/>
      <c r="L6" s="10" t="str">
        <f t="shared" si="2"/>
        <v>Dp</v>
      </c>
      <c r="M6" s="98" t="str">
        <f t="shared" si="3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1"/>
        <v>FUT</v>
      </c>
      <c r="W6" s="4" t="str">
        <v>obj_00546</v>
      </c>
      <c r="X6" s="4" t="str">
        <f>IFERROR(_xll.qlRateHelperQuoteName(W6,Trigger),"")</f>
        <v>EURFUT3MH6_Quote</v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42445</v>
      </c>
      <c r="AB6" s="5">
        <f>IFERROR(_xll.qlRateHelperPillarDate(W6,Trigger),"")</f>
        <v>42537</v>
      </c>
      <c r="AC6" s="81" t="e">
        <v>#NUM!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EUR1MD_SYNTH3M_Quote</v>
      </c>
      <c r="I7" s="129"/>
      <c r="J7" s="67" t="str">
        <f>_xll.qlDepositRateHelper(,H7,G7,Permanent,Trigger,ObjectOverwrite)</f>
        <v>obj_00521#0000</v>
      </c>
      <c r="K7" s="51"/>
      <c r="L7" s="10" t="str">
        <f t="shared" si="2"/>
        <v>Dp</v>
      </c>
      <c r="M7" s="98" t="str">
        <f t="shared" si="3"/>
        <v>obj_00521#0000</v>
      </c>
      <c r="N7" s="151" t="str">
        <f>IFERROR(_xll.qlRateHelperQuoteName(M7,Trigger),"--")</f>
        <v>EUR1MD_SYNTH3M_Quote</v>
      </c>
      <c r="O7" s="102" t="str">
        <f>IFERROR(_xll.qlRateHelperQuoteValue($M7,Trigger),"--")</f>
        <v>--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42353</v>
      </c>
      <c r="T7" s="103">
        <f>IFERROR(_xll.qlRateHelperPillarDate(M7,Trigger),"--")</f>
        <v>42384</v>
      </c>
      <c r="V7" s="4" t="str">
        <f t="shared" si="1"/>
        <v>FUT</v>
      </c>
      <c r="W7" s="4" t="str">
        <v>obj_0054d</v>
      </c>
      <c r="X7" s="4" t="str">
        <f>IFERROR(_xll.qlRateHelperQuoteName(W7,Trigger),"")</f>
        <v>EURFUT3MM6_Quote</v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42536</v>
      </c>
      <c r="AB7" s="5">
        <f>IFERROR(_xll.qlRateHelperPillarDate(W7,Trigger),"")</f>
        <v>42628</v>
      </c>
      <c r="AC7" s="81" t="e">
        <v>#NUM!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EUR2MD_SYNTH3M_Quote</v>
      </c>
      <c r="I8" s="129"/>
      <c r="J8" s="67" t="str">
        <f>_xll.qlDepositRateHelper(,H8,G8,Permanent,Trigger,ObjectOverwrite)</f>
        <v>obj_00522#0000</v>
      </c>
      <c r="K8" s="51"/>
      <c r="L8" s="10" t="str">
        <f t="shared" si="2"/>
        <v>Dp</v>
      </c>
      <c r="M8" s="98" t="str">
        <f t="shared" si="3"/>
        <v>obj_00522#0000</v>
      </c>
      <c r="N8" s="151" t="str">
        <f>IFERROR(_xll.qlRateHelperQuoteName(M8,Trigger),"--")</f>
        <v>EUR2MD_SYNTH3M_Quote</v>
      </c>
      <c r="O8" s="102" t="str">
        <f>IFERROR(_xll.qlRateHelperQuoteValue($M8,Trigger),"--")</f>
        <v>--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42353</v>
      </c>
      <c r="T8" s="103">
        <f>IFERROR(_xll.qlRateHelperPillarDate(M8,Trigger),"--")</f>
        <v>42415</v>
      </c>
      <c r="V8" s="4" t="str">
        <f t="shared" si="1"/>
        <v>FUT</v>
      </c>
      <c r="W8" s="4" t="str">
        <v>obj_0054b</v>
      </c>
      <c r="X8" s="4" t="str">
        <f>IFERROR(_xll.qlRateHelperQuoteName(W8,Trigger),"")</f>
        <v>EURFUT3MU6_Quote</v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42634</v>
      </c>
      <c r="AB8" s="5">
        <f>IFERROR(_xll.qlRateHelperPillarDate(W8,Trigger),"")</f>
        <v>42725</v>
      </c>
      <c r="AC8" s="81" t="e">
        <v>#NUM!</v>
      </c>
      <c r="AD8" s="209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PROPER(Currency)&amp;FamilyName&amp;B9</f>
        <v>Euribor3M</v>
      </c>
      <c r="H9" s="127" t="str">
        <f t="shared" si="0"/>
        <v>EUR3MD_SYNTH3M_Quote</v>
      </c>
      <c r="I9" s="130"/>
      <c r="J9" s="3" t="str">
        <f>_xll.qlDepositRateHelper(,H9,G9,Permanent,Trigger,ObjectOverwrite)</f>
        <v>obj_00523#0000</v>
      </c>
      <c r="K9" s="51"/>
      <c r="L9" s="11" t="str">
        <f t="shared" si="2"/>
        <v>Dp</v>
      </c>
      <c r="M9" s="99" t="str">
        <f t="shared" si="3"/>
        <v>obj_00523#0000</v>
      </c>
      <c r="N9" s="152" t="str">
        <f>IFERROR(_xll.qlRateHelperQuoteName(M9,Trigger),"--")</f>
        <v>EUR3MD_SYNTH3M_Quote</v>
      </c>
      <c r="O9" s="105" t="str">
        <f>IFERROR(_xll.qlRateHelperQuoteValue($M9,Trigger),"--")</f>
        <v>--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42353</v>
      </c>
      <c r="T9" s="106">
        <f>IFERROR(_xll.qlRateHelperPillarDate(M9,Trigger),"--")</f>
        <v>42444</v>
      </c>
      <c r="V9" s="4" t="str">
        <f t="shared" si="1"/>
        <v>FUT</v>
      </c>
      <c r="W9" s="4" t="str">
        <v>obj_0054c</v>
      </c>
      <c r="X9" s="4" t="str">
        <f>IFERROR(_xll.qlRateHelperQuoteName(W9,Trigger),"")</f>
        <v>EURFUT3MZ6_Quote</v>
      </c>
      <c r="Y9" s="73">
        <f>IFERROR(_xll.qlRateHelperRate(W9,Trigger),"")</f>
        <v>-4.750000000000032E-4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42725</v>
      </c>
      <c r="AB9" s="5">
        <f>IFERROR(_xll.qlRateHelperPillarDate(W9,Trigger),"")</f>
        <v>42815</v>
      </c>
      <c r="AC9" s="81" t="e">
        <v>#NUM!</v>
      </c>
      <c r="AD9" s="209"/>
      <c r="AG9" s="49" t="s">
        <v>144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7" t="str">
        <f>IF(ISBLANK(J12),"--",J12)</f>
        <v>qlFraRateHelper(,H12,B12&amp;"M",G12,PillarDate,,Permanent,Trigger,ObjectOverwrite)</v>
      </c>
      <c r="N10" s="150" t="str">
        <f>IFERROR(_xll.qlRateHelperQuoteName(M10,Trigger),"--")</f>
        <v>--</v>
      </c>
      <c r="O10" s="139" t="str">
        <f>IFERROR(_xll.qlRateHelperQuoteValue($M10,Trigger),"--")</f>
        <v>--</v>
      </c>
      <c r="P10" s="138" t="b">
        <v>0</v>
      </c>
      <c r="Q10" s="137">
        <v>20</v>
      </c>
      <c r="R10" s="137">
        <v>1</v>
      </c>
      <c r="S10" s="140" t="str">
        <f>IFERROR(_xll.qlRateHelperEarliestDate(M10,Trigger),"--")</f>
        <v>--</v>
      </c>
      <c r="T10" s="140" t="str">
        <f>IFERROR(_xll.qlRateHelperPillarDate(M10,Trigger),"--")</f>
        <v>--</v>
      </c>
      <c r="V10" s="4" t="str">
        <f t="shared" si="1"/>
        <v>FUT</v>
      </c>
      <c r="W10" s="4" t="str">
        <v>obj_0054e</v>
      </c>
      <c r="X10" s="4" t="str">
        <f>IFERROR(_xll.qlRateHelperQuoteName(W10,Trigger),"")</f>
        <v>EURFUT3MH7_Quote</v>
      </c>
      <c r="Y10" s="73">
        <f>IFERROR(_xll.qlRateHelperRate(W10,Trigger),"")</f>
        <v>-2.2500000000014175E-4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42809</v>
      </c>
      <c r="AB10" s="5">
        <f>IFERROR(_xll.qlRateHelperPillarDate(W10,Trigger),"")</f>
        <v>42901</v>
      </c>
      <c r="AC10" s="81" t="e">
        <v>#NUM!</v>
      </c>
      <c r="AD10" s="209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68" t="s">
        <v>9</v>
      </c>
      <c r="B11" s="68" t="s">
        <v>97</v>
      </c>
      <c r="C11" s="68" t="s">
        <v>98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8" t="str">
        <f t="shared" ref="M11:M21" si="6">IF(ISBLANK(J13),"--",J13)</f>
        <v>--</v>
      </c>
      <c r="N11" s="151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1"/>
        <v>FUT</v>
      </c>
      <c r="W11" s="4" t="str">
        <v>obj_00552</v>
      </c>
      <c r="X11" s="4" t="str">
        <f>IFERROR(_xll.qlRateHelperQuoteName(W11,Trigger),"")</f>
        <v>EURFUT3MM7_Quote</v>
      </c>
      <c r="Y11" s="73">
        <f>IFERROR(_xll.qlRateHelperRate(W11,Trigger),"")</f>
        <v>1.2500000000004174E-4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42907</v>
      </c>
      <c r="AB11" s="5">
        <f>IFERROR(_xll.qlRateHelperPillarDate(W11,Trigger),"")</f>
        <v>42999</v>
      </c>
      <c r="AC11" s="81" t="e">
        <v>#NUM!</v>
      </c>
      <c r="AD11" s="209"/>
      <c r="AE11" s="170">
        <v>1</v>
      </c>
      <c r="AF11" s="171">
        <f>_xll.qlCalendarEndOfMonth(Calendar,Settlementdate,Trigger)</f>
        <v>42369</v>
      </c>
      <c r="AG11" s="170" t="str">
        <f t="shared" ref="AG11:AG23" si="7">Currency&amp;$AG$9&amp;AE11&amp;JumpSuffix&amp;QuoteSuffix</f>
        <v>EURJump1_SYNTHON_Quote</v>
      </c>
      <c r="AH11" s="213">
        <f>_xll.qlDayCounterYearFraction("actual/360",AF11,_xll.qlCalendarAdvance(Calendar,AF11,"1D",,,Trigger))</f>
        <v>1.1111111111111112E-2</v>
      </c>
      <c r="AI11" s="172">
        <f>IF(_xll.qlQuoteIsValid(AG11,Trigger),_xll.qlQuoteValue(AG11,Trigger),1)</f>
        <v>1</v>
      </c>
      <c r="AJ11" s="216">
        <f>-LN(AI11)/AH11</f>
        <v>0</v>
      </c>
      <c r="AK11" s="173"/>
      <c r="AL11" s="172" t="str">
        <f>IF(ISBLANK(AK11),AG11,EXP(-AK11*AH11))</f>
        <v>EURJump1_SYNTHON_Quote</v>
      </c>
    </row>
    <row r="12" spans="1:38" ht="11.25" customHeight="1" x14ac:dyDescent="0.2">
      <c r="A12" s="56" t="s">
        <v>99</v>
      </c>
      <c r="B12" s="119">
        <v>1</v>
      </c>
      <c r="C12" s="59" t="str">
        <f t="shared" ref="C12:C23" si="8">"x"&amp;B12+SUBSTITUTE($G$1,"M","")&amp;"F"</f>
        <v>x4F</v>
      </c>
      <c r="D12" s="129"/>
      <c r="E12" s="129"/>
      <c r="F12" s="129"/>
      <c r="G12" s="58" t="str">
        <f t="shared" ref="G12:G23" si="9">PROPER(Currency)&amp;FamilyName&amp;Tenor</f>
        <v>Euribor3M</v>
      </c>
      <c r="H12" s="122" t="str">
        <f t="shared" ref="H12:H23" si="10">Currency&amp;B12&amp;C12&amp;QuoteSuffix</f>
        <v>EUR1x4F_Quote</v>
      </c>
      <c r="I12" s="129"/>
      <c r="J12" s="61" t="s">
        <v>122</v>
      </c>
      <c r="K12" s="51" t="s">
        <v>37</v>
      </c>
      <c r="L12" s="10" t="str">
        <f t="shared" si="5"/>
        <v>FRA</v>
      </c>
      <c r="M12" s="98" t="str">
        <f t="shared" si="6"/>
        <v>--</v>
      </c>
      <c r="N12" s="151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1"/>
        <v>FUT</v>
      </c>
      <c r="W12" s="4" t="str">
        <v>obj_00551</v>
      </c>
      <c r="X12" s="4" t="str">
        <f>IFERROR(_xll.qlRateHelperQuoteName(W12,Trigger),"")</f>
        <v>EURFUT3MU7_Quote</v>
      </c>
      <c r="Y12" s="73">
        <f>IFERROR(_xll.qlRateHelperRate(W12,Trigger),"")</f>
        <v>5.2500000000010871E-4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42998</v>
      </c>
      <c r="AB12" s="5">
        <f>IFERROR(_xll.qlRateHelperPillarDate(W12,Trigger),"")</f>
        <v>43089</v>
      </c>
      <c r="AC12" s="81" t="e">
        <v>#NUM!</v>
      </c>
      <c r="AD12" s="209"/>
      <c r="AE12" s="174">
        <v>2</v>
      </c>
      <c r="AF12" s="175">
        <f>_xll.qlCalendarEndOfMonth(Calendar,_xll.qlCalendarAdvance(Calendar,AF11,"1m","mf",TRUE),Trigger)</f>
        <v>42398</v>
      </c>
      <c r="AG12" s="174" t="str">
        <f t="shared" si="7"/>
        <v>EURJump2_SYNTHON_Quote</v>
      </c>
      <c r="AH12" s="214">
        <f>_xll.qlDayCounterYearFraction("actual/360",AF12,_xll.qlCalendarAdvance(Calendar,AF12,"1D",,,Trigger))</f>
        <v>8.3333333333333332E-3</v>
      </c>
      <c r="AI12" s="176">
        <f>IF(_xll.qlQuoteIsValid(AG12,Trigger),_xll.qlQuoteValue(AG12,Trigger),1)</f>
        <v>1</v>
      </c>
      <c r="AJ12" s="217">
        <f t="shared" ref="AJ12:AJ23" si="11">-LN(AI12)/AH12</f>
        <v>0</v>
      </c>
      <c r="AK12" s="177"/>
      <c r="AL12" s="176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99</v>
      </c>
      <c r="B13" s="120">
        <v>2</v>
      </c>
      <c r="C13" s="65" t="str">
        <f t="shared" si="8"/>
        <v>x5F</v>
      </c>
      <c r="D13" s="129"/>
      <c r="E13" s="129"/>
      <c r="F13" s="129"/>
      <c r="G13" s="64" t="str">
        <f t="shared" si="9"/>
        <v>Euribor3M</v>
      </c>
      <c r="H13" s="123" t="str">
        <f t="shared" si="10"/>
        <v>EUR2x5F_Quote</v>
      </c>
      <c r="I13" s="129"/>
      <c r="J13" s="67"/>
      <c r="K13" s="51"/>
      <c r="L13" s="10" t="str">
        <f t="shared" si="5"/>
        <v>FRA</v>
      </c>
      <c r="M13" s="98" t="str">
        <f t="shared" si="6"/>
        <v>--</v>
      </c>
      <c r="N13" s="151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1"/>
        <v>Sw</v>
      </c>
      <c r="W13" s="4" t="str">
        <v>obj_004ef</v>
      </c>
      <c r="X13" s="4" t="str">
        <f>IFERROR(_xll.qlRateHelperQuoteName(W13,Trigger),"")</f>
        <v>EURAB3E3Y_Quote</v>
      </c>
      <c r="Y13" s="73">
        <f>IFERROR(_xll.qlRateHelperRate(W13,Trigger),"")</f>
        <v>2.5000000000000001E-4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42353</v>
      </c>
      <c r="AB13" s="5">
        <f>IFERROR(_xll.qlRateHelperPillarDate(W13,Trigger),"")</f>
        <v>43451</v>
      </c>
      <c r="AC13" s="81" t="e">
        <v>#NUM!</v>
      </c>
      <c r="AD13" s="209"/>
      <c r="AE13" s="174">
        <v>3</v>
      </c>
      <c r="AF13" s="175">
        <f>_xll.qlCalendarEndOfMonth(Calendar,_xll.qlCalendarAdvance(Calendar,AF12,"1m","mf",TRUE),Trigger)</f>
        <v>42429</v>
      </c>
      <c r="AG13" s="174" t="str">
        <f t="shared" si="7"/>
        <v>EURJump3_SYNTHON_Quote</v>
      </c>
      <c r="AH13" s="214">
        <f>_xll.qlDayCounterYearFraction("actual/360",AF13,_xll.qlCalendarAdvance(Calendar,AF13,"1D",,,Trigger))</f>
        <v>2.7777777777777779E-3</v>
      </c>
      <c r="AI13" s="176">
        <f>IF(_xll.qlQuoteIsValid(AG13,Trigger),_xll.qlQuoteValue(AG13,Trigger),1)</f>
        <v>0.99999859999999996</v>
      </c>
      <c r="AJ13" s="217">
        <f t="shared" si="11"/>
        <v>5.0400035281482217E-4</v>
      </c>
      <c r="AK13" s="177"/>
      <c r="AL13" s="176" t="str">
        <f t="shared" si="12"/>
        <v>EURJump3_SYNTHON_Quote</v>
      </c>
    </row>
    <row r="14" spans="1:38" ht="11.25" customHeight="1" x14ac:dyDescent="0.2">
      <c r="A14" s="62" t="s">
        <v>99</v>
      </c>
      <c r="B14" s="120">
        <v>3</v>
      </c>
      <c r="C14" s="65" t="str">
        <f t="shared" si="8"/>
        <v>x6F</v>
      </c>
      <c r="D14" s="129"/>
      <c r="E14" s="129"/>
      <c r="F14" s="129"/>
      <c r="G14" s="64" t="str">
        <f t="shared" si="9"/>
        <v>Euribor3M</v>
      </c>
      <c r="H14" s="123" t="str">
        <f t="shared" si="10"/>
        <v>EUR3x6F_Quote</v>
      </c>
      <c r="I14" s="129"/>
      <c r="J14" s="67"/>
      <c r="K14" s="51"/>
      <c r="L14" s="10" t="str">
        <f t="shared" si="5"/>
        <v>FRA</v>
      </c>
      <c r="M14" s="98" t="str">
        <f t="shared" si="6"/>
        <v>--</v>
      </c>
      <c r="N14" s="151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Sw</v>
      </c>
      <c r="W14" s="4" t="str">
        <v>obj_004f3</v>
      </c>
      <c r="X14" s="4" t="str">
        <f>IFERROR(_xll.qlRateHelperQuoteName(W14,Trigger),"")</f>
        <v>EURAB3E4Y_Quote</v>
      </c>
      <c r="Y14" s="73">
        <f>IFERROR(_xll.qlRateHelperRate(W14,Trigger),"")</f>
        <v>1.25E-3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42353</v>
      </c>
      <c r="AB14" s="5">
        <f>IFERROR(_xll.qlRateHelperPillarDate(W14,Trigger),"")</f>
        <v>43815</v>
      </c>
      <c r="AC14" s="81" t="e">
        <v>#NUM!</v>
      </c>
      <c r="AD14" s="209"/>
      <c r="AE14" s="174">
        <v>4</v>
      </c>
      <c r="AF14" s="175">
        <f>_xll.qlCalendarEndOfMonth(Calendar,_xll.qlCalendarAdvance(Calendar,AF13,"1m","mf",TRUE),Trigger)</f>
        <v>42460</v>
      </c>
      <c r="AG14" s="174" t="str">
        <f t="shared" si="7"/>
        <v>EURJump4_SYNTHON_Quote</v>
      </c>
      <c r="AH14" s="214">
        <f>_xll.qlDayCounterYearFraction("actual/360",AF14,_xll.qlCalendarAdvance(Calendar,AF14,"1D",,,Trigger))</f>
        <v>2.7777777777777779E-3</v>
      </c>
      <c r="AI14" s="176">
        <f>IF(_xll.qlQuoteIsValid(AG14,Trigger),_xll.qlQuoteValue(AG14,Trigger),1)</f>
        <v>1</v>
      </c>
      <c r="AJ14" s="217">
        <f t="shared" si="11"/>
        <v>0</v>
      </c>
      <c r="AK14" s="177"/>
      <c r="AL14" s="176" t="str">
        <f t="shared" si="12"/>
        <v>EURJump4_SYNTHON_Quote</v>
      </c>
    </row>
    <row r="15" spans="1:38" ht="11.25" customHeight="1" x14ac:dyDescent="0.2">
      <c r="A15" s="62" t="s">
        <v>99</v>
      </c>
      <c r="B15" s="120">
        <v>4</v>
      </c>
      <c r="C15" s="65" t="str">
        <f t="shared" si="8"/>
        <v>x7F</v>
      </c>
      <c r="D15" s="129"/>
      <c r="E15" s="129"/>
      <c r="F15" s="129"/>
      <c r="G15" s="64" t="str">
        <f t="shared" si="9"/>
        <v>Euribor3M</v>
      </c>
      <c r="H15" s="123" t="str">
        <f t="shared" si="10"/>
        <v>EUR4x7F_Quote</v>
      </c>
      <c r="I15" s="129"/>
      <c r="J15" s="67"/>
      <c r="K15" s="51"/>
      <c r="L15" s="10" t="str">
        <f t="shared" si="5"/>
        <v>FRA</v>
      </c>
      <c r="M15" s="98" t="str">
        <f t="shared" si="6"/>
        <v>--</v>
      </c>
      <c r="N15" s="151" t="str">
        <f>IFERROR(_xll.qlRateHelperQuoteName(M15,Trigger),"--")</f>
        <v>--</v>
      </c>
      <c r="O15" s="102" t="str">
        <f>IFERROR(_xll.qlRateHelperQuoteValue($M15,Trigger),"--")</f>
        <v>--</v>
      </c>
      <c r="P15" s="101" t="b">
        <v>0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Sw</v>
      </c>
      <c r="W15" s="4" t="str">
        <v>obj_004e6</v>
      </c>
      <c r="X15" s="4" t="str">
        <f>IFERROR(_xll.qlRateHelperQuoteName(W15,Trigger),"")</f>
        <v>EURAB3E5Y_Quote</v>
      </c>
      <c r="Y15" s="73">
        <f>IFERROR(_xll.qlRateHelperRate(W15,Trigger),"")</f>
        <v>2.4199999999999998E-3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42353</v>
      </c>
      <c r="AB15" s="5">
        <f>IFERROR(_xll.qlRateHelperPillarDate(W15,Trigger),"")</f>
        <v>44180</v>
      </c>
      <c r="AC15" s="81" t="e">
        <v>#NUM!</v>
      </c>
      <c r="AD15" s="209"/>
      <c r="AE15" s="174">
        <v>5</v>
      </c>
      <c r="AF15" s="175">
        <f>_xll.qlCalendarEndOfMonth(Calendar,_xll.qlCalendarAdvance(Calendar,AF14,"1m","mf",TRUE),Trigger)</f>
        <v>42489</v>
      </c>
      <c r="AG15" s="174" t="str">
        <f t="shared" si="7"/>
        <v>EURJump5_SYNTHON_Quote</v>
      </c>
      <c r="AH15" s="214">
        <f>_xll.qlDayCounterYearFraction("actual/360",AF15,_xll.qlCalendarAdvance(Calendar,AF15,"1D",,,Trigger))</f>
        <v>8.3333333333333332E-3</v>
      </c>
      <c r="AI15" s="176">
        <f>IF(_xll.qlQuoteIsValid(AG15,Trigger),_xll.qlQuoteValue(AG15,Trigger),1)</f>
        <v>1</v>
      </c>
      <c r="AJ15" s="217">
        <f t="shared" si="11"/>
        <v>0</v>
      </c>
      <c r="AK15" s="177"/>
      <c r="AL15" s="176" t="str">
        <f t="shared" si="12"/>
        <v>EURJump5_SYNTHON_Quote</v>
      </c>
    </row>
    <row r="16" spans="1:38" ht="11.25" customHeight="1" x14ac:dyDescent="0.2">
      <c r="A16" s="62" t="s">
        <v>99</v>
      </c>
      <c r="B16" s="120">
        <v>5</v>
      </c>
      <c r="C16" s="65" t="str">
        <f t="shared" si="8"/>
        <v>x8F</v>
      </c>
      <c r="D16" s="129"/>
      <c r="E16" s="129"/>
      <c r="F16" s="129"/>
      <c r="G16" s="64" t="str">
        <f t="shared" si="9"/>
        <v>Euribor3M</v>
      </c>
      <c r="H16" s="123" t="str">
        <f t="shared" si="10"/>
        <v>EUR5x8F_Quote</v>
      </c>
      <c r="I16" s="129"/>
      <c r="J16" s="67"/>
      <c r="K16" s="51"/>
      <c r="L16" s="10" t="str">
        <f t="shared" si="5"/>
        <v>FRA</v>
      </c>
      <c r="M16" s="98" t="str">
        <f t="shared" si="6"/>
        <v>--</v>
      </c>
      <c r="N16" s="151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Sw</v>
      </c>
      <c r="W16" s="4" t="str">
        <v>obj_004eb</v>
      </c>
      <c r="X16" s="4" t="str">
        <f>IFERROR(_xll.qlRateHelperQuoteName(W16,Trigger),"")</f>
        <v>EURAB3E6Y_Quote</v>
      </c>
      <c r="Y16" s="73">
        <f>IFERROR(_xll.qlRateHelperRate(W16,Trigger),"")</f>
        <v>3.7399999999999998E-3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42353</v>
      </c>
      <c r="AB16" s="5">
        <f>IFERROR(_xll.qlRateHelperPillarDate(W16,Trigger),"")</f>
        <v>44545</v>
      </c>
      <c r="AC16" s="81" t="e">
        <v>#NUM!</v>
      </c>
      <c r="AD16" s="209"/>
      <c r="AE16" s="174">
        <v>6</v>
      </c>
      <c r="AF16" s="175">
        <f>_xll.qlCalendarEndOfMonth(Calendar,_xll.qlCalendarAdvance(Calendar,AF15,"1m","mf",TRUE),Trigger)</f>
        <v>42521</v>
      </c>
      <c r="AG16" s="174" t="str">
        <f t="shared" si="7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11"/>
        <v>0</v>
      </c>
      <c r="AK16" s="177"/>
      <c r="AL16" s="176" t="str">
        <f t="shared" si="12"/>
        <v>EURJump6_SYNTHON_Quote</v>
      </c>
    </row>
    <row r="17" spans="1:38" ht="11.25" customHeight="1" x14ac:dyDescent="0.2">
      <c r="A17" s="62" t="s">
        <v>99</v>
      </c>
      <c r="B17" s="120">
        <v>6</v>
      </c>
      <c r="C17" s="65" t="str">
        <f t="shared" si="8"/>
        <v>x9F</v>
      </c>
      <c r="D17" s="129"/>
      <c r="E17" s="129"/>
      <c r="F17" s="129"/>
      <c r="G17" s="64" t="str">
        <f t="shared" si="9"/>
        <v>Euribor3M</v>
      </c>
      <c r="H17" s="123" t="str">
        <f t="shared" si="10"/>
        <v>EUR6x9F_Quote</v>
      </c>
      <c r="I17" s="129"/>
      <c r="J17" s="67"/>
      <c r="K17" s="51"/>
      <c r="L17" s="10" t="str">
        <f t="shared" si="5"/>
        <v>FRA</v>
      </c>
      <c r="M17" s="98" t="str">
        <f t="shared" si="6"/>
        <v>--</v>
      </c>
      <c r="N17" s="151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Sw</v>
      </c>
      <c r="W17" s="4" t="str">
        <v>obj_004ee</v>
      </c>
      <c r="X17" s="4" t="str">
        <f>IFERROR(_xll.qlRateHelperQuoteName(W17,Trigger),"")</f>
        <v>EURAB3E7Y_Quote</v>
      </c>
      <c r="Y17" s="73">
        <f>IFERROR(_xll.qlRateHelperRate(W17,Trigger),"")</f>
        <v>5.0899999999999999E-3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42353</v>
      </c>
      <c r="AB17" s="5">
        <f>IFERROR(_xll.qlRateHelperPillarDate(W17,Trigger),"")</f>
        <v>44910</v>
      </c>
      <c r="AC17" s="81" t="e">
        <v>#NUM!</v>
      </c>
      <c r="AD17" s="209"/>
      <c r="AE17" s="174">
        <v>7</v>
      </c>
      <c r="AF17" s="175">
        <f>_xll.qlCalendarEndOfMonth(Calendar,_xll.qlCalendarAdvance(Calendar,AF16,"1m","mf",TRUE),Trigger)</f>
        <v>42551</v>
      </c>
      <c r="AG17" s="174" t="str">
        <f t="shared" si="7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1</v>
      </c>
      <c r="AJ17" s="217">
        <f t="shared" si="11"/>
        <v>0</v>
      </c>
      <c r="AK17" s="177"/>
      <c r="AL17" s="176" t="str">
        <f t="shared" si="12"/>
        <v>EURJump7_SYNTHON_Quote</v>
      </c>
    </row>
    <row r="18" spans="1:38" ht="11.25" customHeight="1" x14ac:dyDescent="0.2">
      <c r="A18" s="62" t="s">
        <v>99</v>
      </c>
      <c r="B18" s="120">
        <v>7</v>
      </c>
      <c r="C18" s="65" t="str">
        <f t="shared" si="8"/>
        <v>x10F</v>
      </c>
      <c r="D18" s="129"/>
      <c r="E18" s="129"/>
      <c r="F18" s="129"/>
      <c r="G18" s="64" t="str">
        <f t="shared" si="9"/>
        <v>Euribor3M</v>
      </c>
      <c r="H18" s="123" t="str">
        <f t="shared" si="10"/>
        <v>EUR7x10F_Quote</v>
      </c>
      <c r="I18" s="129"/>
      <c r="J18" s="67"/>
      <c r="K18" s="51"/>
      <c r="L18" s="10" t="str">
        <f t="shared" si="5"/>
        <v>FRA</v>
      </c>
      <c r="M18" s="98" t="str">
        <f t="shared" si="6"/>
        <v>--</v>
      </c>
      <c r="N18" s="151" t="str">
        <f>IFERROR(_xll.qlRateHelperQuoteName(M18,Trigger),"--")</f>
        <v>--</v>
      </c>
      <c r="O18" s="102" t="str">
        <f>IFERROR(_xll.qlRateHelperQuoteValue($M18,Trigger),"--")</f>
        <v>--</v>
      </c>
      <c r="P18" s="101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>Sw</v>
      </c>
      <c r="W18" s="4" t="str">
        <v>obj_004ec</v>
      </c>
      <c r="X18" s="4" t="str">
        <f>IFERROR(_xll.qlRateHelperQuoteName(W18,Trigger),"")</f>
        <v>EURAB3E8Y_Quote</v>
      </c>
      <c r="Y18" s="73">
        <f>IFERROR(_xll.qlRateHelperRate(W18,Trigger),"")</f>
        <v>6.3899999999999998E-3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42353</v>
      </c>
      <c r="AB18" s="5">
        <f>IFERROR(_xll.qlRateHelperPillarDate(W18,Trigger),"")</f>
        <v>45275</v>
      </c>
      <c r="AC18" s="81" t="e">
        <v>#NUM!</v>
      </c>
      <c r="AD18" s="209"/>
      <c r="AE18" s="174">
        <v>8</v>
      </c>
      <c r="AF18" s="175">
        <f>_xll.qlCalendarEndOfMonth(Calendar,_xll.qlCalendarAdvance(Calendar,AF17,"1m","mf",TRUE),Trigger)</f>
        <v>42580</v>
      </c>
      <c r="AG18" s="174" t="str">
        <f t="shared" si="7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1</v>
      </c>
      <c r="AJ18" s="217">
        <f t="shared" si="11"/>
        <v>0</v>
      </c>
      <c r="AK18" s="177"/>
      <c r="AL18" s="176" t="str">
        <f t="shared" si="12"/>
        <v>EURJump8_SYNTHON_Quote</v>
      </c>
    </row>
    <row r="19" spans="1:38" ht="11.25" customHeight="1" x14ac:dyDescent="0.2">
      <c r="A19" s="62" t="s">
        <v>99</v>
      </c>
      <c r="B19" s="120">
        <v>8</v>
      </c>
      <c r="C19" s="65" t="str">
        <f t="shared" si="8"/>
        <v>x11F</v>
      </c>
      <c r="D19" s="129"/>
      <c r="E19" s="129"/>
      <c r="F19" s="129"/>
      <c r="G19" s="64" t="str">
        <f t="shared" si="9"/>
        <v>Euribor3M</v>
      </c>
      <c r="H19" s="123" t="str">
        <f t="shared" si="10"/>
        <v>EUR8x11F_Quote</v>
      </c>
      <c r="I19" s="129"/>
      <c r="J19" s="67"/>
      <c r="K19" s="51"/>
      <c r="L19" s="10" t="str">
        <f t="shared" si="5"/>
        <v>FRA</v>
      </c>
      <c r="M19" s="98" t="str">
        <f t="shared" si="6"/>
        <v>--</v>
      </c>
      <c r="N19" s="151" t="str">
        <f>IFERROR(_xll.qlRateHelperQuoteName(M19,Trigger),"--")</f>
        <v>--</v>
      </c>
      <c r="O19" s="102" t="str">
        <f>IFERROR(_xll.qlRateHelperQuoteValue($M19,Trigger),"--")</f>
        <v>--</v>
      </c>
      <c r="P19" s="101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obj_004e9</v>
      </c>
      <c r="X19" s="4" t="str">
        <f>IFERROR(_xll.qlRateHelperQuoteName(W19,Trigger),"")</f>
        <v>EURAB3E9Y_Quote</v>
      </c>
      <c r="Y19" s="73">
        <f>IFERROR(_xll.qlRateHelperRate(W19,Trigger),"")</f>
        <v>7.6100000000000004E-3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42353</v>
      </c>
      <c r="AB19" s="5">
        <f>IFERROR(_xll.qlRateHelperPillarDate(W19,Trigger),"")</f>
        <v>45642</v>
      </c>
      <c r="AC19" s="81" t="e">
        <v>#NUM!</v>
      </c>
      <c r="AD19" s="209"/>
      <c r="AE19" s="174">
        <v>9</v>
      </c>
      <c r="AF19" s="175">
        <f>_xll.qlCalendarEndOfMonth(Calendar,_xll.qlCalendarAdvance(Calendar,AF18,"1m","mf",TRUE),Trigger)</f>
        <v>42613</v>
      </c>
      <c r="AG19" s="174" t="str">
        <f t="shared" si="7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11"/>
        <v>0</v>
      </c>
      <c r="AK19" s="177"/>
      <c r="AL19" s="176" t="str">
        <f t="shared" si="12"/>
        <v>EURJump9_SYNTHON_Quote</v>
      </c>
    </row>
    <row r="20" spans="1:38" ht="11.25" customHeight="1" x14ac:dyDescent="0.2">
      <c r="A20" s="62" t="s">
        <v>99</v>
      </c>
      <c r="B20" s="120">
        <v>9</v>
      </c>
      <c r="C20" s="65" t="str">
        <f t="shared" si="8"/>
        <v>x12F</v>
      </c>
      <c r="D20" s="129"/>
      <c r="E20" s="129"/>
      <c r="F20" s="129"/>
      <c r="G20" s="64" t="str">
        <f t="shared" si="9"/>
        <v>Euribor3M</v>
      </c>
      <c r="H20" s="123" t="str">
        <f t="shared" si="10"/>
        <v>EUR9x12F_Quote</v>
      </c>
      <c r="I20" s="129"/>
      <c r="J20" s="67"/>
      <c r="K20" s="51"/>
      <c r="L20" s="10" t="str">
        <f t="shared" si="5"/>
        <v>FRA</v>
      </c>
      <c r="M20" s="98" t="str">
        <f t="shared" si="6"/>
        <v>--</v>
      </c>
      <c r="N20" s="151" t="str">
        <f>IFERROR(_xll.qlRateHelperQuoteName(M20,Trigger),"--")</f>
        <v>--</v>
      </c>
      <c r="O20" s="102" t="str">
        <f>IFERROR(_xll.qlRateHelperQuoteValue($M20,Trigger),"--")</f>
        <v>--</v>
      </c>
      <c r="P20" s="101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obj_004f1</v>
      </c>
      <c r="X20" s="4" t="str">
        <f>IFERROR(_xll.qlRateHelperQuoteName(W20,Trigger),"")</f>
        <v>EURAB3E10Y_Quote</v>
      </c>
      <c r="Y20" s="73">
        <f>IFERROR(_xll.qlRateHelperRate(W20,Trigger),"")</f>
        <v>8.6999999999999994E-3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42353</v>
      </c>
      <c r="AB20" s="5">
        <f>IFERROR(_xll.qlRateHelperPillarDate(W20,Trigger),"")</f>
        <v>46006</v>
      </c>
      <c r="AC20" s="81" t="e">
        <v>#NUM!</v>
      </c>
      <c r="AD20" s="209"/>
      <c r="AE20" s="174">
        <v>10</v>
      </c>
      <c r="AF20" s="175">
        <f>_xll.qlCalendarEndOfMonth(Calendar,_xll.qlCalendarAdvance(Calendar,AF19,"1m","mf",TRUE),Trigger)</f>
        <v>42643</v>
      </c>
      <c r="AG20" s="174" t="str">
        <f t="shared" si="7"/>
        <v>EURJump10_SYNTHON_Quote</v>
      </c>
      <c r="AH20" s="214">
        <f>_xll.qlDayCounterYearFraction("actual/360",AF20,_xll.qlCalendarAdvance(Calendar,AF20,"1D",,,Trigger))</f>
        <v>8.3333333333333332E-3</v>
      </c>
      <c r="AI20" s="176">
        <f>IF(_xll.qlQuoteIsValid(AG20,Trigger),_xll.qlQuoteValue(AG20,Trigger),1)</f>
        <v>1</v>
      </c>
      <c r="AJ20" s="217">
        <f t="shared" si="11"/>
        <v>0</v>
      </c>
      <c r="AK20" s="177"/>
      <c r="AL20" s="176" t="str">
        <f t="shared" si="12"/>
        <v>EURJump10_SYNTHON_Quote</v>
      </c>
    </row>
    <row r="21" spans="1:38" ht="11.25" customHeight="1" x14ac:dyDescent="0.2">
      <c r="A21" s="62" t="s">
        <v>99</v>
      </c>
      <c r="B21" s="120">
        <v>10</v>
      </c>
      <c r="C21" s="65" t="str">
        <f t="shared" si="8"/>
        <v>x13F</v>
      </c>
      <c r="D21" s="129"/>
      <c r="E21" s="129"/>
      <c r="F21" s="129"/>
      <c r="G21" s="64" t="str">
        <f t="shared" si="9"/>
        <v>Euribor3M</v>
      </c>
      <c r="H21" s="123" t="str">
        <f t="shared" si="10"/>
        <v>EUR10x13F_Quote</v>
      </c>
      <c r="I21" s="129"/>
      <c r="J21" s="67"/>
      <c r="K21" s="51"/>
      <c r="L21" s="11" t="str">
        <f t="shared" si="5"/>
        <v>FRA</v>
      </c>
      <c r="M21" s="99" t="str">
        <f t="shared" si="6"/>
        <v>--</v>
      </c>
      <c r="N21" s="152" t="str">
        <f>IFERROR(_xll.qlRateHelperQuoteName(M21,Trigger),"--")</f>
        <v>--</v>
      </c>
      <c r="O21" s="105" t="str">
        <f>IFERROR(_xll.qlRateHelperQuoteValue($M21,Trigger),"--")</f>
        <v>--</v>
      </c>
      <c r="P21" s="104" t="b">
        <v>0</v>
      </c>
      <c r="Q21" s="99">
        <v>20</v>
      </c>
      <c r="R21" s="99">
        <v>1</v>
      </c>
      <c r="S21" s="106" t="str">
        <f>IFERROR(_xll.qlRateHelperEarliestDate(M21,Trigger),"--")</f>
        <v>--</v>
      </c>
      <c r="T21" s="106" t="str">
        <f>IFERROR(_xll.qlRateHelperPillarDate(M21,Trigger),"--")</f>
        <v>--</v>
      </c>
      <c r="V21" s="4" t="str">
        <f t="shared" si="1"/>
        <v>Sw</v>
      </c>
      <c r="W21" s="4" t="str">
        <v>obj_004f0</v>
      </c>
      <c r="X21" s="4" t="str">
        <f>IFERROR(_xll.qlRateHelperQuoteName(W21,Trigger),"")</f>
        <v>EURAB3E12Y_Quote</v>
      </c>
      <c r="Y21" s="73">
        <f>IFERROR(_xll.qlRateHelperRate(W21,Trigger),"")</f>
        <v>1.056E-2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42353</v>
      </c>
      <c r="AB21" s="5">
        <f>IFERROR(_xll.qlRateHelperPillarDate(W21,Trigger),"")</f>
        <v>46736</v>
      </c>
      <c r="AC21" s="81" t="e">
        <v>#NUM!</v>
      </c>
      <c r="AD21" s="209"/>
      <c r="AE21" s="174">
        <v>11</v>
      </c>
      <c r="AF21" s="175">
        <f>_xll.qlCalendarEndOfMonth(Calendar,_xll.qlCalendarAdvance(Calendar,AF20,"1m","mf",TRUE),Trigger)</f>
        <v>42674</v>
      </c>
      <c r="AG21" s="174" t="str">
        <f t="shared" si="7"/>
        <v>EURJump11_SYNTHON_Quote</v>
      </c>
      <c r="AH21" s="214">
        <f>_xll.qlDayCounterYearFraction("actual/360",AF21,_xll.qlCalendarAdvance(Calendar,AF21,"1D",,,Trigger))</f>
        <v>2.7777777777777779E-3</v>
      </c>
      <c r="AI21" s="176">
        <f>IF(_xll.qlQuoteIsValid(AG21,Trigger),_xll.qlQuoteValue(AG21,Trigger),1)</f>
        <v>1</v>
      </c>
      <c r="AJ21" s="217">
        <f t="shared" si="11"/>
        <v>0</v>
      </c>
      <c r="AK21" s="177"/>
      <c r="AL21" s="176" t="str">
        <f t="shared" si="12"/>
        <v>EURJump11_SYNTHON_Quote</v>
      </c>
    </row>
    <row r="22" spans="1:38" ht="11.25" customHeight="1" x14ac:dyDescent="0.2">
      <c r="A22" s="62" t="s">
        <v>99</v>
      </c>
      <c r="B22" s="120">
        <v>11</v>
      </c>
      <c r="C22" s="65" t="str">
        <f t="shared" si="8"/>
        <v>x14F</v>
      </c>
      <c r="D22" s="129"/>
      <c r="E22" s="129"/>
      <c r="F22" s="129"/>
      <c r="G22" s="64" t="str">
        <f t="shared" si="9"/>
        <v>Euribor3M</v>
      </c>
      <c r="H22" s="123" t="str">
        <f t="shared" si="10"/>
        <v>EUR11x14F_Quote</v>
      </c>
      <c r="I22" s="129"/>
      <c r="J22" s="67"/>
      <c r="K22" s="51"/>
      <c r="L22" s="71" t="str">
        <f>A26</f>
        <v>FUT</v>
      </c>
      <c r="M22" s="137" t="str">
        <f>IF(ISBLANK(J26),"--",J26)</f>
        <v>obj_00542#0000</v>
      </c>
      <c r="N22" s="150" t="str">
        <f>IFERROR(_xll.qlRateHelperQuoteName(M22,Trigger),"--")</f>
        <v>EURFUT3MZ5_Quote</v>
      </c>
      <c r="O22" s="155">
        <f>IFERROR(_xll.qlRateHelperQuoteValue($M22,Trigger),"--")</f>
        <v>100.0425</v>
      </c>
      <c r="P22" s="138" t="b">
        <v>1</v>
      </c>
      <c r="Q22" s="137">
        <v>60</v>
      </c>
      <c r="R22" s="137">
        <v>3</v>
      </c>
      <c r="S22" s="140">
        <f>IFERROR(_xll.qlRateHelperEarliestDate(M22,Trigger),"--")</f>
        <v>42354</v>
      </c>
      <c r="T22" s="140">
        <f>IFERROR(_xll.qlRateHelperPillarDate(M22,Trigger),"--")</f>
        <v>42445</v>
      </c>
      <c r="V22" s="4" t="str">
        <f t="shared" si="1"/>
        <v>Sw</v>
      </c>
      <c r="W22" s="4" t="str">
        <v>obj_004e8</v>
      </c>
      <c r="X22" s="4" t="str">
        <f>IFERROR(_xll.qlRateHelperQuoteName(W22,Trigger),"")</f>
        <v>EURAB3E15Y_Quote</v>
      </c>
      <c r="Y22" s="73">
        <f>IFERROR(_xll.qlRateHelperRate(W22,Trigger),"")</f>
        <v>1.2570000000000001E-2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42353</v>
      </c>
      <c r="AB22" s="5">
        <f>IFERROR(_xll.qlRateHelperPillarDate(W22,Trigger),"")</f>
        <v>47833</v>
      </c>
      <c r="AC22" s="81" t="e">
        <v>#NUM!</v>
      </c>
      <c r="AD22" s="209"/>
      <c r="AE22" s="174">
        <v>12</v>
      </c>
      <c r="AF22" s="175">
        <f>_xll.qlCalendarEndOfMonth(Calendar,_xll.qlCalendarAdvance(Calendar,AF21,"1m","mf",TRUE),Trigger)</f>
        <v>42704</v>
      </c>
      <c r="AG22" s="174" t="str">
        <f t="shared" si="7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1</v>
      </c>
      <c r="AJ22" s="217">
        <f t="shared" si="11"/>
        <v>0</v>
      </c>
      <c r="AK22" s="177"/>
      <c r="AL22" s="176" t="str">
        <f t="shared" si="12"/>
        <v>EURJump12_SYNTHON_Quote</v>
      </c>
    </row>
    <row r="23" spans="1:38" ht="11.25" customHeight="1" x14ac:dyDescent="0.2">
      <c r="A23" s="1" t="s">
        <v>99</v>
      </c>
      <c r="B23" s="121">
        <v>12</v>
      </c>
      <c r="C23" s="9" t="str">
        <f t="shared" si="8"/>
        <v>x15F</v>
      </c>
      <c r="D23" s="130"/>
      <c r="E23" s="130"/>
      <c r="F23" s="130"/>
      <c r="G23" s="7" t="str">
        <f t="shared" si="9"/>
        <v>Euribor3M</v>
      </c>
      <c r="H23" s="124" t="str">
        <f t="shared" si="10"/>
        <v>EUR12x15F_Quote</v>
      </c>
      <c r="I23" s="130"/>
      <c r="J23" s="3"/>
      <c r="K23" s="51"/>
      <c r="L23" s="10" t="str">
        <f t="shared" ref="L23:L43" si="13">A27</f>
        <v>FUT</v>
      </c>
      <c r="M23" s="98" t="str">
        <f t="shared" ref="M23:M43" si="14">IF(ISBLANK(J27),"--",J27)</f>
        <v>obj_00544#0000</v>
      </c>
      <c r="N23" s="151" t="str">
        <f>IFERROR(_xll.qlRateHelperQuoteName(M23,Trigger),"--")</f>
        <v>EURFUT3MF6_Quote</v>
      </c>
      <c r="O23" s="156">
        <f>IFERROR(_xll.qlRateHelperQuoteValue($M23,Trigger),"--")</f>
        <v>100.0475</v>
      </c>
      <c r="P23" s="101" t="b">
        <v>1</v>
      </c>
      <c r="Q23" s="98">
        <v>60</v>
      </c>
      <c r="R23" s="98">
        <v>3</v>
      </c>
      <c r="S23" s="103">
        <f>IFERROR(_xll.qlRateHelperEarliestDate(M23,Trigger),"--")</f>
        <v>42389</v>
      </c>
      <c r="T23" s="103">
        <f>IFERROR(_xll.qlRateHelperPillarDate(M23,Trigger),"--")</f>
        <v>42480</v>
      </c>
      <c r="V23" s="4" t="str">
        <f t="shared" si="1"/>
        <v>Sw</v>
      </c>
      <c r="W23" s="4" t="str">
        <v>obj_004f2</v>
      </c>
      <c r="X23" s="4" t="str">
        <f>IFERROR(_xll.qlRateHelperQuoteName(W23,Trigger),"")</f>
        <v>EURAB3E20Y_Quote</v>
      </c>
      <c r="Y23" s="73">
        <f>IFERROR(_xll.qlRateHelperRate(W23,Trigger),"")</f>
        <v>1.4249999999999999E-2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42353</v>
      </c>
      <c r="AB23" s="5">
        <f>IFERROR(_xll.qlRateHelperPillarDate(W23,Trigger),"")</f>
        <v>49660</v>
      </c>
      <c r="AC23" s="81" t="e">
        <v>#NUM!</v>
      </c>
      <c r="AD23" s="209"/>
      <c r="AE23" s="178">
        <v>13</v>
      </c>
      <c r="AF23" s="179">
        <f>_xll.qlCalendarAdjust(Calendar,DATE(YEAR(AF11)+1,12,31),"preceding",Trigger)</f>
        <v>42734</v>
      </c>
      <c r="AG23" s="178" t="str">
        <f t="shared" si="7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0.99999329999999997</v>
      </c>
      <c r="AJ23" s="218">
        <f t="shared" si="11"/>
        <v>8.0400269341516617E-4</v>
      </c>
      <c r="AK23" s="181"/>
      <c r="AL23" s="180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49" t="s">
        <v>101</v>
      </c>
      <c r="K24" s="51"/>
      <c r="L24" s="10" t="str">
        <f t="shared" si="13"/>
        <v>FUT</v>
      </c>
      <c r="M24" s="98" t="str">
        <f t="shared" si="14"/>
        <v>obj_00545#0000</v>
      </c>
      <c r="N24" s="151" t="str">
        <f>IFERROR(_xll.qlRateHelperQuoteName(M24,Trigger),"--")</f>
        <v>EURFUT3MG6_Quote</v>
      </c>
      <c r="O24" s="156">
        <f>IFERROR(_xll.qlRateHelperQuoteValue($M24,Trigger),"--")</f>
        <v>100.05000000000001</v>
      </c>
      <c r="P24" s="101" t="b">
        <v>1</v>
      </c>
      <c r="Q24" s="98">
        <v>60</v>
      </c>
      <c r="R24" s="98">
        <v>3</v>
      </c>
      <c r="S24" s="103">
        <f>IFERROR(_xll.qlRateHelperEarliestDate(M24,Trigger),"--")</f>
        <v>42417</v>
      </c>
      <c r="T24" s="103">
        <f>IFERROR(_xll.qlRateHelperPillarDate(M24,Trigger),"--")</f>
        <v>42507</v>
      </c>
      <c r="V24" s="4" t="str">
        <f t="shared" si="1"/>
        <v>Sw</v>
      </c>
      <c r="W24" s="4" t="str">
        <v>obj_004ed</v>
      </c>
      <c r="X24" s="4" t="str">
        <f>IFERROR(_xll.qlRateHelperQuoteName(W24,Trigger),"")</f>
        <v>EURAB3E25Y_Quote</v>
      </c>
      <c r="Y24" s="73">
        <f>IFERROR(_xll.qlRateHelperRate(W24,Trigger),"")</f>
        <v>1.468E-2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42353</v>
      </c>
      <c r="AB24" s="5">
        <f>IFERROR(_xll.qlRateHelperPillarDate(W24,Trigger),"")</f>
        <v>51487</v>
      </c>
      <c r="AC24" s="81" t="e">
        <v>#NUM!</v>
      </c>
      <c r="AD24" s="209"/>
    </row>
    <row r="25" spans="1:38" ht="11.25" customHeight="1" x14ac:dyDescent="0.2">
      <c r="A25" s="68" t="s">
        <v>9</v>
      </c>
      <c r="B25" s="68" t="s">
        <v>103</v>
      </c>
      <c r="C25" s="68" t="s">
        <v>34</v>
      </c>
      <c r="D25" s="68"/>
      <c r="E25" s="68"/>
      <c r="F25" s="68"/>
      <c r="G25" s="68" t="s">
        <v>4</v>
      </c>
      <c r="H25" s="68" t="s">
        <v>1</v>
      </c>
      <c r="I25" s="68" t="s">
        <v>102</v>
      </c>
      <c r="J25" s="68" t="s">
        <v>25</v>
      </c>
      <c r="K25" s="51"/>
      <c r="L25" s="10" t="str">
        <f t="shared" si="13"/>
        <v>FUT</v>
      </c>
      <c r="M25" s="98" t="str">
        <f t="shared" si="14"/>
        <v>obj_00546#0000</v>
      </c>
      <c r="N25" s="151" t="str">
        <f>IFERROR(_xll.qlRateHelperQuoteName(M25,Trigger),"--")</f>
        <v>EURFUT3MH6_Quote</v>
      </c>
      <c r="O25" s="156" t="str">
        <f>IFERROR(_xll.qlRateHelperQuoteValue($M25,Trigger),"--")</f>
        <v>--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42445</v>
      </c>
      <c r="T25" s="103">
        <f>IFERROR(_xll.qlRateHelperPillarDate(M25,Trigger),"--")</f>
        <v>42537</v>
      </c>
      <c r="V25" s="4" t="str">
        <f t="shared" si="1"/>
        <v>Sw</v>
      </c>
      <c r="W25" s="4" t="str">
        <v>obj_004f5</v>
      </c>
      <c r="X25" s="4" t="str">
        <f>IFERROR(_xll.qlRateHelperQuoteName(W25,Trigger),"")</f>
        <v>EURAB3E30Y_Quote</v>
      </c>
      <c r="Y25" s="73">
        <f>IFERROR(_xll.qlRateHelperRate(W25,Trigger),"")</f>
        <v>1.4780000000000001E-2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42353</v>
      </c>
      <c r="AB25" s="5">
        <f>IFERROR(_xll.qlRateHelperPillarDate(W25,Trigger),"")</f>
        <v>53311</v>
      </c>
      <c r="AC25" s="81" t="e">
        <v>#NUM!</v>
      </c>
      <c r="AD25" s="209"/>
    </row>
    <row r="26" spans="1:38" ht="11.25" customHeight="1" x14ac:dyDescent="0.2">
      <c r="A26" s="56" t="s">
        <v>100</v>
      </c>
      <c r="B26" s="119" t="b">
        <v>0</v>
      </c>
      <c r="C26" s="59" t="str">
        <f>_xll.qlIMMNextCode(Evaluationdate-1,B26,Trigger)</f>
        <v>Z5</v>
      </c>
      <c r="D26" s="135"/>
      <c r="E26" s="135"/>
      <c r="F26" s="135"/>
      <c r="G26" s="58" t="str">
        <f t="shared" ref="G26:G47" si="15">PROPER(Currency)&amp;FamilyName&amp;Tenor</f>
        <v>Euribor3M</v>
      </c>
      <c r="H26" s="122" t="str">
        <f t="shared" ref="H26:H47" si="16">Currency&amp;"FUT"&amp;$G$1&amp;$C26&amp;QuoteSuffix</f>
        <v>EURFUT3MZ5_Quote</v>
      </c>
      <c r="I26" s="122" t="str">
        <f t="shared" ref="I26:I47" si="17">Currency&amp;"FUT"&amp;$G$1&amp;$C26&amp;"ConvAdj"&amp;QuoteSuffix</f>
        <v>EURFUT3MZ5ConvAdj_Quote</v>
      </c>
      <c r="J26" s="61" t="str">
        <f>_xll.qlFuturesRateHelper(,H26,$H$24,C26,G26,I26,Permanent,Trigger,ObjectOverwrite)</f>
        <v>obj_00542#0000</v>
      </c>
      <c r="K26" s="51"/>
      <c r="L26" s="10" t="str">
        <f t="shared" si="13"/>
        <v>FUT</v>
      </c>
      <c r="M26" s="98" t="str">
        <f t="shared" si="14"/>
        <v>obj_0054a#0000</v>
      </c>
      <c r="N26" s="151" t="str">
        <f>IFERROR(_xll.qlRateHelperQuoteName(M26,Trigger),"--")</f>
        <v>EURFUT3MJ6_Quote</v>
      </c>
      <c r="O26" s="156" t="str">
        <f>IFERROR(_xll.qlRateHelperQuoteValue($M26,Trigger),"--")</f>
        <v>--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42480</v>
      </c>
      <c r="T26" s="103">
        <f>IFERROR(_xll.qlRateHelperPillarDate(M26,Trigger),"--")</f>
        <v>42571</v>
      </c>
      <c r="V26" s="4" t="str">
        <f t="shared" si="1"/>
        <v>Sw</v>
      </c>
      <c r="W26" s="4" t="str">
        <v>obj_004ea</v>
      </c>
      <c r="X26" s="4" t="str">
        <f>IFERROR(_xll.qlRateHelperQuoteName(W26,Trigger),"")</f>
        <v>EURAB3E40Y_Quote</v>
      </c>
      <c r="Y26" s="73">
        <f>IFERROR(_xll.qlRateHelperRate(W26,Trigger),"")</f>
        <v>1.4900000000000002E-2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42353</v>
      </c>
      <c r="AB26" s="5">
        <f>IFERROR(_xll.qlRateHelperPillarDate(W26,Trigger),"")</f>
        <v>56963</v>
      </c>
      <c r="AC26" s="81" t="e">
        <v>#NUM!</v>
      </c>
      <c r="AD26" s="209"/>
    </row>
    <row r="27" spans="1:38" ht="11.25" customHeight="1" x14ac:dyDescent="0.2">
      <c r="A27" s="62" t="s">
        <v>100</v>
      </c>
      <c r="B27" s="120" t="b">
        <v>0</v>
      </c>
      <c r="C27" s="65" t="str">
        <f>_xll.qlIMMNextCode(C26,B27,Trigger)</f>
        <v>F6</v>
      </c>
      <c r="D27" s="129"/>
      <c r="E27" s="129"/>
      <c r="F27" s="129"/>
      <c r="G27" s="64" t="str">
        <f t="shared" si="15"/>
        <v>Euribor3M</v>
      </c>
      <c r="H27" s="123" t="str">
        <f t="shared" si="16"/>
        <v>EURFUT3MF6_Quote</v>
      </c>
      <c r="I27" s="123" t="str">
        <f t="shared" si="17"/>
        <v>EURFUT3MF6ConvAdj_Quote</v>
      </c>
      <c r="J27" s="67" t="str">
        <f>_xll.qlFuturesRateHelper(,H27,$H$24,C27,G27,I27,Permanent,Trigger,ObjectOverwrite)</f>
        <v>obj_00544#0000</v>
      </c>
      <c r="K27" s="51"/>
      <c r="L27" s="10" t="str">
        <f t="shared" si="13"/>
        <v>FUT</v>
      </c>
      <c r="M27" s="98" t="str">
        <f t="shared" si="14"/>
        <v>obj_0054d#0000</v>
      </c>
      <c r="N27" s="151" t="str">
        <f>IFERROR(_xll.qlRateHelperQuoteName(M27,Trigger),"--")</f>
        <v>EURFUT3MM6_Quote</v>
      </c>
      <c r="O27" s="156" t="str">
        <f>IFERROR(_xll.qlRateHelperQuoteValue($M27,Trigger),"--")</f>
        <v>--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42536</v>
      </c>
      <c r="T27" s="103">
        <f>IFERROR(_xll.qlRateHelperPillarDate(M27,Trigger),"--")</f>
        <v>42628</v>
      </c>
      <c r="V27" s="4" t="str">
        <f t="shared" si="1"/>
        <v>Sw</v>
      </c>
      <c r="W27" s="4" t="str">
        <v>obj_004f4</v>
      </c>
      <c r="X27" s="4" t="str">
        <f>IFERROR(_xll.qlRateHelperQuoteName(W27,Trigger),"")</f>
        <v>EURAB3E50Y_Quote</v>
      </c>
      <c r="Y27" s="73">
        <f>IFERROR(_xll.qlRateHelperRate(W27,Trigger),"")</f>
        <v>1.4489999999999998E-2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42353</v>
      </c>
      <c r="AB27" s="5">
        <f>IFERROR(_xll.qlRateHelperPillarDate(W27,Trigger),"")</f>
        <v>60616</v>
      </c>
      <c r="AC27" s="81" t="e">
        <v>#NUM!</v>
      </c>
      <c r="AD27" s="209"/>
    </row>
    <row r="28" spans="1:38" ht="11.25" customHeight="1" x14ac:dyDescent="0.2">
      <c r="A28" s="62" t="s">
        <v>100</v>
      </c>
      <c r="B28" s="120" t="b">
        <v>0</v>
      </c>
      <c r="C28" s="65" t="str">
        <f>_xll.qlIMMNextCode(C27,B28,Trigger)</f>
        <v>G6</v>
      </c>
      <c r="D28" s="129"/>
      <c r="E28" s="129"/>
      <c r="F28" s="129"/>
      <c r="G28" s="64" t="str">
        <f t="shared" si="15"/>
        <v>Euribor3M</v>
      </c>
      <c r="H28" s="123" t="str">
        <f t="shared" si="16"/>
        <v>EURFUT3MG6_Quote</v>
      </c>
      <c r="I28" s="123" t="str">
        <f t="shared" si="17"/>
        <v>EURFUT3MG6ConvAdj_Quote</v>
      </c>
      <c r="J28" s="67" t="str">
        <f>_xll.qlFuturesRateHelper(,H28,$H$24,C28,G28,I28,Permanent,Trigger,ObjectOverwrite)</f>
        <v>obj_00545#0000</v>
      </c>
      <c r="K28" s="51"/>
      <c r="L28" s="10" t="str">
        <f t="shared" si="13"/>
        <v>FUT</v>
      </c>
      <c r="M28" s="98" t="str">
        <f t="shared" si="14"/>
        <v>obj_0054b#0000</v>
      </c>
      <c r="N28" s="151" t="str">
        <f>IFERROR(_xll.qlRateHelperQuoteName(M28,Trigger),"--")</f>
        <v>EURFUT3MU6_Quote</v>
      </c>
      <c r="O28" s="156" t="str">
        <f>IFERROR(_xll.qlRateHelperQuoteValue($M28,Trigger),"--")</f>
        <v>--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42634</v>
      </c>
      <c r="T28" s="103">
        <f>IFERROR(_xll.qlRateHelperPillarDate(M28,Trigger),"--")</f>
        <v>42725</v>
      </c>
      <c r="V28" s="4" t="str">
        <f t="shared" si="1"/>
        <v>Sw</v>
      </c>
      <c r="W28" s="4" t="str">
        <v>obj_004e7</v>
      </c>
      <c r="X28" s="4" t="str">
        <f>IFERROR(_xll.qlRateHelperQuoteName(W28,Trigger),"")</f>
        <v>EURAB3E60Y_Quote</v>
      </c>
      <c r="Y28" s="73">
        <f>IFERROR(_xll.qlRateHelperRate(W28,Trigger),"")</f>
        <v>1.4369999999999999E-2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42353</v>
      </c>
      <c r="AB28" s="5">
        <f>IFERROR(_xll.qlRateHelperPillarDate(W28,Trigger),"")</f>
        <v>64269</v>
      </c>
      <c r="AC28" s="81" t="e">
        <v>#NUM!</v>
      </c>
      <c r="AD28" s="209"/>
    </row>
    <row r="29" spans="1:38" ht="11.25" customHeight="1" x14ac:dyDescent="0.2">
      <c r="A29" s="62" t="s">
        <v>100</v>
      </c>
      <c r="B29" s="120" t="b">
        <v>0</v>
      </c>
      <c r="C29" s="65" t="str">
        <f>_xll.qlIMMNextCode(C28,B29,Trigger)</f>
        <v>H6</v>
      </c>
      <c r="D29" s="129"/>
      <c r="E29" s="129"/>
      <c r="F29" s="129"/>
      <c r="G29" s="64" t="str">
        <f t="shared" si="15"/>
        <v>Euribor3M</v>
      </c>
      <c r="H29" s="123" t="str">
        <f t="shared" si="16"/>
        <v>EURFUT3MH6_Quote</v>
      </c>
      <c r="I29" s="123" t="str">
        <f t="shared" si="17"/>
        <v>EURFUT3MH6ConvAdj_Quote</v>
      </c>
      <c r="J29" s="67" t="str">
        <f>_xll.qlFuturesRateHelper(,H29,$H$24,C29,G29,I29,Permanent,Trigger,ObjectOverwrite)</f>
        <v>obj_00546#0000</v>
      </c>
      <c r="K29" s="51"/>
      <c r="L29" s="10" t="str">
        <f t="shared" si="13"/>
        <v>FUT</v>
      </c>
      <c r="M29" s="98" t="str">
        <f t="shared" si="14"/>
        <v>obj_0054c#0000</v>
      </c>
      <c r="N29" s="151" t="str">
        <f>IFERROR(_xll.qlRateHelperQuoteName(M29,Trigger),"--")</f>
        <v>EURFUT3MZ6_Quote</v>
      </c>
      <c r="O29" s="156">
        <f>IFERROR(_xll.qlRateHelperQuoteValue($M29,Trigger),"--")</f>
        <v>100.0475</v>
      </c>
      <c r="P29" s="101" t="b">
        <v>1</v>
      </c>
      <c r="Q29" s="98">
        <v>60</v>
      </c>
      <c r="R29" s="98">
        <v>21</v>
      </c>
      <c r="S29" s="103">
        <f>IFERROR(_xll.qlRateHelperEarliestDate(M29,Trigger),"--")</f>
        <v>42725</v>
      </c>
      <c r="T29" s="103">
        <f>IFERROR(_xll.qlRateHelperPillarDate(M29,Trigger),"--")</f>
        <v>42815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#NUM!</v>
      </c>
      <c r="AD29" s="209"/>
    </row>
    <row r="30" spans="1:38" ht="11.25" customHeight="1" x14ac:dyDescent="0.2">
      <c r="A30" s="1" t="s">
        <v>100</v>
      </c>
      <c r="B30" s="121" t="b">
        <v>0</v>
      </c>
      <c r="C30" s="9" t="str">
        <f>_xll.qlIMMNextCode(C29,B30,Trigger)</f>
        <v>J6</v>
      </c>
      <c r="D30" s="130"/>
      <c r="E30" s="130"/>
      <c r="F30" s="130"/>
      <c r="G30" s="7" t="str">
        <f t="shared" si="15"/>
        <v>Euribor3M</v>
      </c>
      <c r="H30" s="124" t="str">
        <f t="shared" si="16"/>
        <v>EURFUT3MJ6_Quote</v>
      </c>
      <c r="I30" s="124" t="str">
        <f t="shared" si="17"/>
        <v>EURFUT3MJ6ConvAdj_Quote</v>
      </c>
      <c r="J30" s="3" t="str">
        <f>_xll.qlFuturesRateHelper(,H30,$H$24,C30,G30,I30,Permanent,Trigger,ObjectOverwrite)</f>
        <v>obj_0054a#0000</v>
      </c>
      <c r="K30" s="51"/>
      <c r="L30" s="10" t="str">
        <f t="shared" si="13"/>
        <v>FUT</v>
      </c>
      <c r="M30" s="98" t="str">
        <f t="shared" si="14"/>
        <v>obj_0054e#0000</v>
      </c>
      <c r="N30" s="151" t="str">
        <f>IFERROR(_xll.qlRateHelperQuoteName(M30,Trigger),"--")</f>
        <v>EURFUT3MH7_Quote</v>
      </c>
      <c r="O30" s="156">
        <f>IFERROR(_xll.qlRateHelperQuoteValue($M30,Trigger),"--")</f>
        <v>100.02250000000001</v>
      </c>
      <c r="P30" s="101" t="b">
        <v>1</v>
      </c>
      <c r="Q30" s="98">
        <v>60</v>
      </c>
      <c r="R30" s="98">
        <v>21</v>
      </c>
      <c r="S30" s="103">
        <f>IFERROR(_xll.qlRateHelperEarliestDate(M30,Trigger),"--")</f>
        <v>42809</v>
      </c>
      <c r="T30" s="103">
        <f>IFERROR(_xll.qlRateHelperPillarDate(M30,Trigger),"--")</f>
        <v>42901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#NUM!</v>
      </c>
    </row>
    <row r="31" spans="1:38" ht="11.25" customHeight="1" x14ac:dyDescent="0.2">
      <c r="A31" s="62" t="s">
        <v>100</v>
      </c>
      <c r="B31" s="120" t="b">
        <v>1</v>
      </c>
      <c r="C31" s="65" t="str">
        <f>_xll.qlIMMNextCode(C30,B31,Trigger)</f>
        <v>M6</v>
      </c>
      <c r="D31" s="129"/>
      <c r="E31" s="129"/>
      <c r="F31" s="129"/>
      <c r="G31" s="64" t="str">
        <f t="shared" si="15"/>
        <v>Euribor3M</v>
      </c>
      <c r="H31" s="123" t="str">
        <f t="shared" si="16"/>
        <v>EURFUT3MM6_Quote</v>
      </c>
      <c r="I31" s="123" t="str">
        <f t="shared" si="17"/>
        <v>EURFUT3MM6ConvAdj_Quote</v>
      </c>
      <c r="J31" s="67" t="str">
        <f>_xll.qlFuturesRateHelper(,H31,$H$24,C31,G31,I31,Permanent,Trigger,ObjectOverwrite)</f>
        <v>obj_0054d#0000</v>
      </c>
      <c r="K31" s="51"/>
      <c r="L31" s="10" t="str">
        <f t="shared" si="13"/>
        <v>FUT</v>
      </c>
      <c r="M31" s="98" t="str">
        <f t="shared" si="14"/>
        <v>obj_00552#0000</v>
      </c>
      <c r="N31" s="151" t="str">
        <f>IFERROR(_xll.qlRateHelperQuoteName(M31,Trigger),"--")</f>
        <v>EURFUT3MM7_Quote</v>
      </c>
      <c r="O31" s="156">
        <f>IFERROR(_xll.qlRateHelperQuoteValue($M31,Trigger),"--")</f>
        <v>99.987499999999997</v>
      </c>
      <c r="P31" s="101" t="b">
        <v>1</v>
      </c>
      <c r="Q31" s="98">
        <v>60</v>
      </c>
      <c r="R31" s="98">
        <v>21</v>
      </c>
      <c r="S31" s="103">
        <f>IFERROR(_xll.qlRateHelperEarliestDate(M31,Trigger),"--")</f>
        <v>42907</v>
      </c>
      <c r="T31" s="103">
        <f>IFERROR(_xll.qlRateHelperPillarDate(M31,Trigger),"--")</f>
        <v>42999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#NUM!</v>
      </c>
    </row>
    <row r="32" spans="1:38" ht="11.25" customHeight="1" x14ac:dyDescent="0.2">
      <c r="A32" s="62" t="s">
        <v>100</v>
      </c>
      <c r="B32" s="120" t="b">
        <v>1</v>
      </c>
      <c r="C32" s="65" t="str">
        <f>_xll.qlIMMNextCode(C31,B32,Trigger)</f>
        <v>U6</v>
      </c>
      <c r="D32" s="129"/>
      <c r="E32" s="129"/>
      <c r="F32" s="129"/>
      <c r="G32" s="64" t="str">
        <f t="shared" si="15"/>
        <v>Euribor3M</v>
      </c>
      <c r="H32" s="123" t="str">
        <f t="shared" si="16"/>
        <v>EURFUT3MU6_Quote</v>
      </c>
      <c r="I32" s="123" t="str">
        <f t="shared" si="17"/>
        <v>EURFUT3MU6ConvAdj_Quote</v>
      </c>
      <c r="J32" s="67" t="str">
        <f>_xll.qlFuturesRateHelper(,H32,$H$24,C32,G32,I32,Permanent,Trigger,ObjectOverwrite)</f>
        <v>obj_0054b#0000</v>
      </c>
      <c r="K32" s="51"/>
      <c r="L32" s="10" t="str">
        <f t="shared" si="13"/>
        <v>FUT</v>
      </c>
      <c r="M32" s="98" t="str">
        <f t="shared" si="14"/>
        <v>obj_00551#0000</v>
      </c>
      <c r="N32" s="151" t="str">
        <f>IFERROR(_xll.qlRateHelperQuoteName(M32,Trigger),"--")</f>
        <v>EURFUT3MU7_Quote</v>
      </c>
      <c r="O32" s="156">
        <f>IFERROR(_xll.qlRateHelperQuoteValue($M32,Trigger),"--")</f>
        <v>99.947499999999991</v>
      </c>
      <c r="P32" s="101" t="b">
        <v>1</v>
      </c>
      <c r="Q32" s="98">
        <v>60</v>
      </c>
      <c r="R32" s="98">
        <v>21</v>
      </c>
      <c r="S32" s="103">
        <f>IFERROR(_xll.qlRateHelperEarliestDate(M32,Trigger),"--")</f>
        <v>42998</v>
      </c>
      <c r="T32" s="103">
        <f>IFERROR(_xll.qlRateHelperPillarDate(M32,Trigger),"--")</f>
        <v>43089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#NUM!</v>
      </c>
    </row>
    <row r="33" spans="1:29" ht="11.25" customHeight="1" x14ac:dyDescent="0.2">
      <c r="A33" s="62" t="s">
        <v>100</v>
      </c>
      <c r="B33" s="120" t="b">
        <v>1</v>
      </c>
      <c r="C33" s="65" t="str">
        <f>_xll.qlIMMNextCode(C32,B33,Trigger)</f>
        <v>Z6</v>
      </c>
      <c r="D33" s="129"/>
      <c r="E33" s="129"/>
      <c r="F33" s="129"/>
      <c r="G33" s="64" t="str">
        <f t="shared" si="15"/>
        <v>Euribor3M</v>
      </c>
      <c r="H33" s="123" t="str">
        <f t="shared" si="16"/>
        <v>EURFUT3MZ6_Quote</v>
      </c>
      <c r="I33" s="123" t="str">
        <f t="shared" si="17"/>
        <v>EURFUT3MZ6ConvAdj_Quote</v>
      </c>
      <c r="J33" s="67" t="str">
        <f>_xll.qlFuturesRateHelper(,H33,$H$24,C33,G33,I33,Permanent,Trigger,ObjectOverwrite)</f>
        <v>obj_0054c#0000</v>
      </c>
      <c r="K33" s="51"/>
      <c r="L33" s="10" t="str">
        <f t="shared" si="13"/>
        <v>FUT</v>
      </c>
      <c r="M33" s="98" t="str">
        <f t="shared" si="14"/>
        <v>obj_00553#0000</v>
      </c>
      <c r="N33" s="151" t="str">
        <f>IFERROR(_xll.qlRateHelperQuoteName(M33,Trigger),"--")</f>
        <v>EURFUT3MZ7_Quote</v>
      </c>
      <c r="O33" s="156">
        <f>IFERROR(_xll.qlRateHelperQuoteValue($M33,Trigger),"--")</f>
        <v>99.892499999999998</v>
      </c>
      <c r="P33" s="101" t="b">
        <v>1</v>
      </c>
      <c r="Q33" s="98">
        <v>60</v>
      </c>
      <c r="R33" s="98">
        <v>21</v>
      </c>
      <c r="S33" s="103">
        <f>IFERROR(_xll.qlRateHelperEarliestDate(M33,Trigger),"--")</f>
        <v>43089</v>
      </c>
      <c r="T33" s="103">
        <f>IFERROR(_xll.qlRateHelperPillarDate(M33,Trigger),"--")</f>
        <v>43179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#NUM!</v>
      </c>
    </row>
    <row r="34" spans="1:29" ht="11.25" customHeight="1" x14ac:dyDescent="0.2">
      <c r="A34" s="62" t="s">
        <v>100</v>
      </c>
      <c r="B34" s="120" t="b">
        <v>1</v>
      </c>
      <c r="C34" s="65" t="str">
        <f>_xll.qlIMMNextCode(C33,B34,Trigger)</f>
        <v>H7</v>
      </c>
      <c r="D34" s="129"/>
      <c r="E34" s="129"/>
      <c r="F34" s="129"/>
      <c r="G34" s="64" t="str">
        <f t="shared" si="15"/>
        <v>Euribor3M</v>
      </c>
      <c r="H34" s="123" t="str">
        <f t="shared" si="16"/>
        <v>EURFUT3MH7_Quote</v>
      </c>
      <c r="I34" s="123" t="str">
        <f t="shared" si="17"/>
        <v>EURFUT3MH7ConvAdj_Quote</v>
      </c>
      <c r="J34" s="67" t="str">
        <f>_xll.qlFuturesRateHelper(,H34,$H$24,C34,G34,I34,Permanent,Trigger,ObjectOverwrite)</f>
        <v>obj_0054e#0000</v>
      </c>
      <c r="K34" s="51"/>
      <c r="L34" s="10" t="str">
        <f t="shared" si="13"/>
        <v>FUT</v>
      </c>
      <c r="M34" s="98" t="str">
        <f t="shared" si="14"/>
        <v>obj_00556#0000</v>
      </c>
      <c r="N34" s="151" t="str">
        <f>IFERROR(_xll.qlRateHelperQuoteName(M34,Trigger),"--")</f>
        <v>EURFUT3MH8_Quote</v>
      </c>
      <c r="O34" s="156">
        <f>IFERROR(_xll.qlRateHelperQuoteValue($M34,Trigger),"--")</f>
        <v>99.832499999999996</v>
      </c>
      <c r="P34" s="101" t="b">
        <v>1</v>
      </c>
      <c r="Q34" s="98">
        <v>60</v>
      </c>
      <c r="R34" s="98">
        <v>21</v>
      </c>
      <c r="S34" s="103">
        <f>IFERROR(_xll.qlRateHelperEarliestDate(M34,Trigger),"--")</f>
        <v>43180</v>
      </c>
      <c r="T34" s="103">
        <f>IFERROR(_xll.qlRateHelperPillarDate(M34,Trigger),"--")</f>
        <v>43272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#NUM!</v>
      </c>
    </row>
    <row r="35" spans="1:29" ht="11.25" customHeight="1" x14ac:dyDescent="0.2">
      <c r="A35" s="62" t="s">
        <v>100</v>
      </c>
      <c r="B35" s="120" t="b">
        <v>1</v>
      </c>
      <c r="C35" s="65" t="str">
        <f>_xll.qlIMMNextCode(C34,B35,Trigger)</f>
        <v>M7</v>
      </c>
      <c r="D35" s="129"/>
      <c r="E35" s="129"/>
      <c r="F35" s="129"/>
      <c r="G35" s="64" t="str">
        <f t="shared" si="15"/>
        <v>Euribor3M</v>
      </c>
      <c r="H35" s="123" t="str">
        <f t="shared" si="16"/>
        <v>EURFUT3MM7_Quote</v>
      </c>
      <c r="I35" s="123" t="str">
        <f t="shared" si="17"/>
        <v>EURFUT3MM7ConvAdj_Quote</v>
      </c>
      <c r="J35" s="67" t="str">
        <f>_xll.qlFuturesRateHelper(,H35,$H$24,C35,G35,I35,Permanent,Trigger,ObjectOverwrite)</f>
        <v>obj_00552#0000</v>
      </c>
      <c r="K35" s="51"/>
      <c r="L35" s="10" t="str">
        <f t="shared" si="13"/>
        <v>FUT</v>
      </c>
      <c r="M35" s="98" t="str">
        <f t="shared" si="14"/>
        <v>obj_00557#0000</v>
      </c>
      <c r="N35" s="151" t="str">
        <f>IFERROR(_xll.qlRateHelperQuoteName(M35,Trigger),"--")</f>
        <v>EURFUT3MM8_Quote</v>
      </c>
      <c r="O35" s="156">
        <f>IFERROR(_xll.qlRateHelperQuoteValue($M35,Trigger),"--")</f>
        <v>99.765000000000001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43271</v>
      </c>
      <c r="T35" s="103">
        <f>IFERROR(_xll.qlRateHelperPillarDate(M35,Trigger),"--")</f>
        <v>43363</v>
      </c>
      <c r="V35" s="4" t="str">
        <f t="shared" ref="V35:V66" si="18">IFERROR(INDEX($L$3:$L$124,MATCH(X35,$N$3:$N$124,0),1),"")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#NUM!</v>
      </c>
    </row>
    <row r="36" spans="1:29" ht="11.25" customHeight="1" x14ac:dyDescent="0.2">
      <c r="A36" s="62" t="s">
        <v>100</v>
      </c>
      <c r="B36" s="120" t="b">
        <v>1</v>
      </c>
      <c r="C36" s="65" t="str">
        <f>_xll.qlIMMNextCode(C35,B36,Trigger)</f>
        <v>U7</v>
      </c>
      <c r="D36" s="129"/>
      <c r="E36" s="129"/>
      <c r="F36" s="129"/>
      <c r="G36" s="64" t="str">
        <f t="shared" si="15"/>
        <v>Euribor3M</v>
      </c>
      <c r="H36" s="123" t="str">
        <f t="shared" si="16"/>
        <v>EURFUT3MU7_Quote</v>
      </c>
      <c r="I36" s="123" t="str">
        <f t="shared" si="17"/>
        <v>EURFUT3MU7ConvAdj_Quote</v>
      </c>
      <c r="J36" s="67" t="str">
        <f>_xll.qlFuturesRateHelper(,H36,$H$24,C36,G36,I36,Permanent,Trigger,ObjectOverwrite)</f>
        <v>obj_00551#0000</v>
      </c>
      <c r="K36" s="51"/>
      <c r="L36" s="10" t="str">
        <f t="shared" si="13"/>
        <v>FUT</v>
      </c>
      <c r="M36" s="98" t="str">
        <f t="shared" si="14"/>
        <v>obj_00558#0000</v>
      </c>
      <c r="N36" s="151" t="str">
        <f>IFERROR(_xll.qlRateHelperQuoteName(M36,Trigger),"--")</f>
        <v>EURFUT3MU8_Quote</v>
      </c>
      <c r="O36" s="156">
        <f>IFERROR(_xll.qlRateHelperQuoteValue($M36,Trigger),"--")</f>
        <v>99.6875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43362</v>
      </c>
      <c r="T36" s="103">
        <f>IFERROR(_xll.qlRateHelperPillarDate(M36,Trigger),"--")</f>
        <v>43453</v>
      </c>
      <c r="V36" s="4" t="str">
        <f t="shared" si="18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#NUM!</v>
      </c>
    </row>
    <row r="37" spans="1:29" ht="11.25" customHeight="1" x14ac:dyDescent="0.2">
      <c r="A37" s="62" t="s">
        <v>100</v>
      </c>
      <c r="B37" s="120" t="b">
        <v>1</v>
      </c>
      <c r="C37" s="65" t="str">
        <f>_xll.qlIMMNextCode(C36,B37,Trigger)</f>
        <v>Z7</v>
      </c>
      <c r="D37" s="129"/>
      <c r="E37" s="129"/>
      <c r="F37" s="129"/>
      <c r="G37" s="64" t="str">
        <f t="shared" si="15"/>
        <v>Euribor3M</v>
      </c>
      <c r="H37" s="123" t="str">
        <f t="shared" si="16"/>
        <v>EURFUT3MZ7_Quote</v>
      </c>
      <c r="I37" s="123" t="str">
        <f t="shared" si="17"/>
        <v>EURFUT3MZ7ConvAdj_Quote</v>
      </c>
      <c r="J37" s="67" t="str">
        <f>_xll.qlFuturesRateHelper(,H37,$H$24,C37,G37,I37,Permanent,Trigger,ObjectOverwrite)</f>
        <v>obj_00553#0000</v>
      </c>
      <c r="K37" s="51"/>
      <c r="L37" s="10" t="str">
        <f t="shared" si="13"/>
        <v>FUT</v>
      </c>
      <c r="M37" s="98" t="str">
        <f t="shared" si="14"/>
        <v>obj_00559#0000</v>
      </c>
      <c r="N37" s="151" t="str">
        <f>IFERROR(_xll.qlRateHelperQuoteName(M37,Trigger),"--")</f>
        <v>EURFUT3MZ8_Quote</v>
      </c>
      <c r="O37" s="156">
        <f>IFERROR(_xll.qlRateHelperQuoteValue($M37,Trigger),"--")</f>
        <v>99.612499999999997</v>
      </c>
      <c r="P37" s="101" t="b">
        <v>1</v>
      </c>
      <c r="Q37" s="98">
        <v>30</v>
      </c>
      <c r="R37" s="98">
        <v>21</v>
      </c>
      <c r="S37" s="103">
        <f>IFERROR(_xll.qlRateHelperEarliestDate(M37,Trigger),"--")</f>
        <v>43453</v>
      </c>
      <c r="T37" s="103">
        <f>IFERROR(_xll.qlRateHelperPillarDate(M37,Trigger),"--")</f>
        <v>43543</v>
      </c>
      <c r="V37" s="4" t="str">
        <f t="shared" si="18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#NUM!</v>
      </c>
    </row>
    <row r="38" spans="1:29" ht="11.25" customHeight="1" x14ac:dyDescent="0.2">
      <c r="A38" s="62" t="s">
        <v>100</v>
      </c>
      <c r="B38" s="120" t="b">
        <v>1</v>
      </c>
      <c r="C38" s="65" t="str">
        <f>_xll.qlIMMNextCode(C37,B38,Trigger)</f>
        <v>H8</v>
      </c>
      <c r="D38" s="129"/>
      <c r="E38" s="129"/>
      <c r="F38" s="129"/>
      <c r="G38" s="64" t="str">
        <f t="shared" si="15"/>
        <v>Euribor3M</v>
      </c>
      <c r="H38" s="123" t="str">
        <f t="shared" si="16"/>
        <v>EURFUT3MH8_Quote</v>
      </c>
      <c r="I38" s="123" t="str">
        <f t="shared" si="17"/>
        <v>EURFUT3MH8ConvAdj_Quote</v>
      </c>
      <c r="J38" s="67" t="str">
        <f>_xll.qlFuturesRateHelper(,H38,$H$24,C38,G38,I38,Permanent,Trigger,ObjectOverwrite)</f>
        <v>obj_00556#0000</v>
      </c>
      <c r="K38" s="51"/>
      <c r="L38" s="10" t="str">
        <f t="shared" si="13"/>
        <v>FUT</v>
      </c>
      <c r="M38" s="98" t="str">
        <f t="shared" si="14"/>
        <v>obj_0055a#0000</v>
      </c>
      <c r="N38" s="151" t="str">
        <f>IFERROR(_xll.qlRateHelperQuoteName(M38,Trigger),"--")</f>
        <v>EURFUT3MH9_Quote</v>
      </c>
      <c r="O38" s="156">
        <f>IFERROR(_xll.qlRateHelperQuoteValue($M38,Trigger),"--")</f>
        <v>99.537499999999994</v>
      </c>
      <c r="P38" s="101" t="b">
        <v>1</v>
      </c>
      <c r="Q38" s="98">
        <v>30</v>
      </c>
      <c r="R38" s="98">
        <v>21</v>
      </c>
      <c r="S38" s="103">
        <f>IFERROR(_xll.qlRateHelperEarliestDate(M38,Trigger),"--")</f>
        <v>43544</v>
      </c>
      <c r="T38" s="103">
        <f>IFERROR(_xll.qlRateHelperPillarDate(M38,Trigger),"--")</f>
        <v>43636</v>
      </c>
      <c r="V38" s="4" t="str">
        <f t="shared" si="18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#NUM!</v>
      </c>
    </row>
    <row r="39" spans="1:29" ht="11.25" customHeight="1" x14ac:dyDescent="0.2">
      <c r="A39" s="62" t="s">
        <v>100</v>
      </c>
      <c r="B39" s="120" t="b">
        <v>1</v>
      </c>
      <c r="C39" s="65" t="str">
        <f>_xll.qlIMMNextCode(C38,B39,Trigger)</f>
        <v>M8</v>
      </c>
      <c r="D39" s="129"/>
      <c r="E39" s="129"/>
      <c r="F39" s="129"/>
      <c r="G39" s="64" t="str">
        <f t="shared" si="15"/>
        <v>Euribor3M</v>
      </c>
      <c r="H39" s="123" t="str">
        <f t="shared" si="16"/>
        <v>EURFUT3MM8_Quote</v>
      </c>
      <c r="I39" s="123" t="str">
        <f t="shared" si="17"/>
        <v>EURFUT3MM8ConvAdj_Quote</v>
      </c>
      <c r="J39" s="67" t="str">
        <f>_xll.qlFuturesRateHelper(,H39,$H$24,C39,G39,I39,Permanent,Trigger,ObjectOverwrite)</f>
        <v>obj_00557#0000</v>
      </c>
      <c r="K39" s="51"/>
      <c r="L39" s="10" t="str">
        <f t="shared" si="13"/>
        <v>FUT</v>
      </c>
      <c r="M39" s="98" t="str">
        <f t="shared" si="14"/>
        <v>obj_0055b#0000</v>
      </c>
      <c r="N39" s="151" t="str">
        <f>IFERROR(_xll.qlRateHelperQuoteName(M39,Trigger),"--")</f>
        <v>EURFUT3MM9_Quote</v>
      </c>
      <c r="O39" s="156">
        <f>IFERROR(_xll.qlRateHelperQuoteValue($M39,Trigger),"--")</f>
        <v>99.457499999999996</v>
      </c>
      <c r="P39" s="101" t="b">
        <v>1</v>
      </c>
      <c r="Q39" s="98">
        <v>30</v>
      </c>
      <c r="R39" s="98">
        <v>21</v>
      </c>
      <c r="S39" s="103">
        <f>IFERROR(_xll.qlRateHelperEarliestDate(M39,Trigger),"--")</f>
        <v>43635</v>
      </c>
      <c r="T39" s="103">
        <f>IFERROR(_xll.qlRateHelperPillarDate(M39,Trigger),"--")</f>
        <v>43727</v>
      </c>
      <c r="V39" s="4" t="str">
        <f t="shared" si="18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#NUM!</v>
      </c>
    </row>
    <row r="40" spans="1:29" ht="11.25" customHeight="1" x14ac:dyDescent="0.2">
      <c r="A40" s="62" t="s">
        <v>100</v>
      </c>
      <c r="B40" s="120" t="b">
        <v>1</v>
      </c>
      <c r="C40" s="65" t="str">
        <f>_xll.qlIMMNextCode(C39,B40,Trigger)</f>
        <v>U8</v>
      </c>
      <c r="D40" s="129"/>
      <c r="E40" s="129"/>
      <c r="F40" s="129"/>
      <c r="G40" s="64" t="str">
        <f t="shared" si="15"/>
        <v>Euribor3M</v>
      </c>
      <c r="H40" s="123" t="str">
        <f t="shared" si="16"/>
        <v>EURFUT3MU8_Quote</v>
      </c>
      <c r="I40" s="123" t="str">
        <f t="shared" si="17"/>
        <v>EURFUT3MU8ConvAdj_Quote</v>
      </c>
      <c r="J40" s="67" t="str">
        <f>_xll.qlFuturesRateHelper(,H40,$H$24,C40,G40,I40,Permanent,Trigger,ObjectOverwrite)</f>
        <v>obj_00558#0000</v>
      </c>
      <c r="K40" s="51"/>
      <c r="L40" s="10" t="str">
        <f t="shared" si="13"/>
        <v>FUT</v>
      </c>
      <c r="M40" s="98" t="str">
        <f t="shared" si="14"/>
        <v>obj_0055c#0000</v>
      </c>
      <c r="N40" s="151" t="str">
        <f>IFERROR(_xll.qlRateHelperQuoteName(M40,Trigger),"--")</f>
        <v>EURFUT3MU9_Quote</v>
      </c>
      <c r="O40" s="156">
        <f>IFERROR(_xll.qlRateHelperQuoteValue($M40,Trigger),"--")</f>
        <v>99.382499999999993</v>
      </c>
      <c r="P40" s="101" t="b">
        <v>1</v>
      </c>
      <c r="Q40" s="98">
        <v>30</v>
      </c>
      <c r="R40" s="98">
        <v>21</v>
      </c>
      <c r="S40" s="103">
        <f>IFERROR(_xll.qlRateHelperEarliestDate(M40,Trigger),"--")</f>
        <v>43726</v>
      </c>
      <c r="T40" s="103">
        <f>IFERROR(_xll.qlRateHelperPillarDate(M40,Trigger),"--")</f>
        <v>43817</v>
      </c>
      <c r="V40" s="4" t="str">
        <f t="shared" si="18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#NUM!</v>
      </c>
    </row>
    <row r="41" spans="1:29" ht="11.25" customHeight="1" x14ac:dyDescent="0.2">
      <c r="A41" s="62" t="s">
        <v>100</v>
      </c>
      <c r="B41" s="120" t="b">
        <v>1</v>
      </c>
      <c r="C41" s="65" t="str">
        <f>_xll.qlIMMNextCode(C40,B41,Trigger)</f>
        <v>Z8</v>
      </c>
      <c r="D41" s="129"/>
      <c r="E41" s="129"/>
      <c r="F41" s="129"/>
      <c r="G41" s="64" t="str">
        <f t="shared" si="15"/>
        <v>Euribor3M</v>
      </c>
      <c r="H41" s="123" t="str">
        <f t="shared" si="16"/>
        <v>EURFUT3MZ8_Quote</v>
      </c>
      <c r="I41" s="123" t="str">
        <f t="shared" si="17"/>
        <v>EURFUT3MZ8ConvAdj_Quote</v>
      </c>
      <c r="J41" s="67" t="str">
        <f>_xll.qlFuturesRateHelper(,H41,$H$24,C41,G41,I41,Permanent,Trigger,ObjectOverwrite)</f>
        <v>obj_00559#0000</v>
      </c>
      <c r="L41" s="10" t="str">
        <f t="shared" si="13"/>
        <v>FUT</v>
      </c>
      <c r="M41" s="98" t="str">
        <f t="shared" si="14"/>
        <v>obj_0055d#0000</v>
      </c>
      <c r="N41" s="151" t="str">
        <f>IFERROR(_xll.qlRateHelperQuoteName(M41,Trigger),"--")</f>
        <v>EURFUT3MZ9_Quote</v>
      </c>
      <c r="O41" s="156">
        <f>IFERROR(_xll.qlRateHelperQuoteValue($M41,Trigger),"--")</f>
        <v>99.307500000000005</v>
      </c>
      <c r="P41" s="101" t="b">
        <v>1</v>
      </c>
      <c r="Q41" s="98">
        <v>30</v>
      </c>
      <c r="R41" s="98">
        <v>21</v>
      </c>
      <c r="S41" s="103">
        <f>IFERROR(_xll.qlRateHelperEarliestDate(M41,Trigger),"--")</f>
        <v>43817</v>
      </c>
      <c r="T41" s="103">
        <f>IFERROR(_xll.qlRateHelperPillarDate(M41,Trigger),"--")</f>
        <v>43908</v>
      </c>
      <c r="V41" s="4" t="str">
        <f t="shared" si="18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#NUM!</v>
      </c>
    </row>
    <row r="42" spans="1:29" ht="11.25" customHeight="1" x14ac:dyDescent="0.2">
      <c r="A42" s="62" t="s">
        <v>100</v>
      </c>
      <c r="B42" s="120" t="b">
        <v>1</v>
      </c>
      <c r="C42" s="65" t="str">
        <f>_xll.qlIMMNextCode(C41,B42,Trigger)</f>
        <v>H9</v>
      </c>
      <c r="D42" s="129"/>
      <c r="E42" s="129"/>
      <c r="F42" s="129"/>
      <c r="G42" s="64" t="str">
        <f t="shared" si="15"/>
        <v>Euribor3M</v>
      </c>
      <c r="H42" s="123" t="str">
        <f t="shared" si="16"/>
        <v>EURFUT3MH9_Quote</v>
      </c>
      <c r="I42" s="123" t="str">
        <f t="shared" si="17"/>
        <v>EURFUT3MH9ConvAdj_Quote</v>
      </c>
      <c r="J42" s="67" t="str">
        <f>_xll.qlFuturesRateHelper(,H42,$H$24,C42,G42,I42,Permanent,Trigger,ObjectOverwrite)</f>
        <v>obj_0055a#0000</v>
      </c>
      <c r="L42" s="10" t="str">
        <f t="shared" si="13"/>
        <v>FUT</v>
      </c>
      <c r="M42" s="98" t="str">
        <f t="shared" si="14"/>
        <v>obj_0055e#0000</v>
      </c>
      <c r="N42" s="151" t="str">
        <f>IFERROR(_xll.qlRateHelperQuoteName(M42,Trigger),"--")</f>
        <v>EURFUT3MH0_Quote</v>
      </c>
      <c r="O42" s="156">
        <f>IFERROR(_xll.qlRateHelperQuoteValue($M42,Trigger),"--")</f>
        <v>99.234999999999999</v>
      </c>
      <c r="P42" s="101" t="b">
        <v>1</v>
      </c>
      <c r="Q42" s="98">
        <v>30</v>
      </c>
      <c r="R42" s="98">
        <v>21</v>
      </c>
      <c r="S42" s="103">
        <f>IFERROR(_xll.qlRateHelperEarliestDate(M42,Trigger),"--")</f>
        <v>43908</v>
      </c>
      <c r="T42" s="103">
        <f>IFERROR(_xll.qlRateHelperPillarDate(M42,Trigger),"--")</f>
        <v>44000</v>
      </c>
      <c r="V42" s="4" t="str">
        <f t="shared" si="18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#NUM!</v>
      </c>
    </row>
    <row r="43" spans="1:29" ht="11.25" customHeight="1" x14ac:dyDescent="0.2">
      <c r="A43" s="62" t="s">
        <v>100</v>
      </c>
      <c r="B43" s="120" t="b">
        <v>1</v>
      </c>
      <c r="C43" s="65" t="str">
        <f>_xll.qlIMMNextCode(C42,B43,Trigger)</f>
        <v>M9</v>
      </c>
      <c r="D43" s="129"/>
      <c r="E43" s="129"/>
      <c r="F43" s="129"/>
      <c r="G43" s="64" t="str">
        <f t="shared" si="15"/>
        <v>Euribor3M</v>
      </c>
      <c r="H43" s="123" t="str">
        <f t="shared" si="16"/>
        <v>EURFUT3MM9_Quote</v>
      </c>
      <c r="I43" s="123" t="str">
        <f t="shared" si="17"/>
        <v>EURFUT3MM9ConvAdj_Quote</v>
      </c>
      <c r="J43" s="67" t="str">
        <f>_xll.qlFuturesRateHelper(,H43,$H$24,C43,G43,I43,Permanent,Trigger,ObjectOverwrite)</f>
        <v>obj_0055b#0000</v>
      </c>
      <c r="L43" s="11" t="str">
        <f t="shared" si="13"/>
        <v>FUT</v>
      </c>
      <c r="M43" s="99" t="str">
        <f t="shared" si="14"/>
        <v>obj_0055f#0000</v>
      </c>
      <c r="N43" s="152" t="str">
        <f>IFERROR(_xll.qlRateHelperQuoteName(M43,Trigger),"--")</f>
        <v>EURFUT3MM0_Quote</v>
      </c>
      <c r="O43" s="157">
        <f>IFERROR(_xll.qlRateHelperQuoteValue($M43,Trigger),"--")</f>
        <v>99.157499999999999</v>
      </c>
      <c r="P43" s="104" t="b">
        <v>1</v>
      </c>
      <c r="Q43" s="99">
        <v>30</v>
      </c>
      <c r="R43" s="99">
        <v>21</v>
      </c>
      <c r="S43" s="106">
        <f>IFERROR(_xll.qlRateHelperEarliestDate(M43,Trigger),"--")</f>
        <v>43999</v>
      </c>
      <c r="T43" s="106">
        <f>IFERROR(_xll.qlRateHelperPillarDate(M43,Trigger),"--")</f>
        <v>44091</v>
      </c>
      <c r="V43" s="4" t="str">
        <f t="shared" si="18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#NUM!</v>
      </c>
    </row>
    <row r="44" spans="1:29" ht="11.25" customHeight="1" x14ac:dyDescent="0.2">
      <c r="A44" s="62" t="s">
        <v>100</v>
      </c>
      <c r="B44" s="120" t="b">
        <v>1</v>
      </c>
      <c r="C44" s="65" t="str">
        <f>_xll.qlIMMNextCode(C43,B44,Trigger)</f>
        <v>U9</v>
      </c>
      <c r="D44" s="129"/>
      <c r="E44" s="129"/>
      <c r="F44" s="129"/>
      <c r="G44" s="64" t="str">
        <f t="shared" si="15"/>
        <v>Euribor3M</v>
      </c>
      <c r="H44" s="123" t="str">
        <f t="shared" si="16"/>
        <v>EURFUT3MU9_Quote</v>
      </c>
      <c r="I44" s="123" t="str">
        <f t="shared" si="17"/>
        <v>EURFUT3MU9ConvAdj_Quote</v>
      </c>
      <c r="J44" s="67" t="str">
        <f>_xll.qlFuturesRateHelper(,H44,$H$24,C44,G44,I44,Permanent,Trigger,ObjectOverwrite)</f>
        <v>obj_0055c#0000</v>
      </c>
      <c r="L44" s="74" t="str">
        <f t="shared" ref="L44:L80" si="19">A50</f>
        <v>Sw</v>
      </c>
      <c r="M44" s="145" t="str">
        <f t="shared" ref="M44:M80" si="20">IF(ISBLANK(J50),"--",J50)</f>
        <v>--</v>
      </c>
      <c r="N44" s="154" t="str">
        <f>IFERROR(_xll.qlRateHelperQuoteName(M44,Trigger),"--")</f>
        <v>--</v>
      </c>
      <c r="O44" s="147" t="str">
        <f>IFERROR(_xll.qlRateHelperQuoteValue($M44,Trigger),"--")</f>
        <v>--</v>
      </c>
      <c r="P44" s="146" t="b">
        <v>0</v>
      </c>
      <c r="Q44" s="145">
        <v>50</v>
      </c>
      <c r="R44" s="145">
        <v>1</v>
      </c>
      <c r="S44" s="148" t="str">
        <f>IFERROR(_xll.qlRateHelperEarliestDate(M44,Trigger),"--")</f>
        <v>--</v>
      </c>
      <c r="T44" s="148" t="str">
        <f>IFERROR(_xll.qlRateHelperPillarDate(M44,Trigger),"--")</f>
        <v>--</v>
      </c>
      <c r="V44" s="4" t="str">
        <f t="shared" si="18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#NUM!</v>
      </c>
    </row>
    <row r="45" spans="1:29" ht="11.25" customHeight="1" x14ac:dyDescent="0.2">
      <c r="A45" s="62" t="s">
        <v>100</v>
      </c>
      <c r="B45" s="120" t="b">
        <v>1</v>
      </c>
      <c r="C45" s="65" t="str">
        <f>_xll.qlIMMNextCode(C44,B45,Trigger)</f>
        <v>Z9</v>
      </c>
      <c r="D45" s="129"/>
      <c r="E45" s="129"/>
      <c r="F45" s="129"/>
      <c r="G45" s="64" t="str">
        <f t="shared" si="15"/>
        <v>Euribor3M</v>
      </c>
      <c r="H45" s="123" t="str">
        <f t="shared" si="16"/>
        <v>EURFUT3MZ9_Quote</v>
      </c>
      <c r="I45" s="123" t="str">
        <f t="shared" si="17"/>
        <v>EURFUT3MZ9ConvAdj_Quote</v>
      </c>
      <c r="J45" s="67" t="str">
        <f>_xll.qlFuturesRateHelper(,H45,$H$24,C45,G45,I45,Permanent,Trigger,ObjectOverwrite)</f>
        <v>obj_0055d#0000</v>
      </c>
      <c r="L45" s="74" t="str">
        <f t="shared" si="19"/>
        <v>Sw</v>
      </c>
      <c r="M45" s="145" t="str">
        <f t="shared" si="20"/>
        <v>--</v>
      </c>
      <c r="N45" s="154" t="str">
        <f>IFERROR(_xll.qlRateHelperQuoteName(M45,Trigger),"--")</f>
        <v>--</v>
      </c>
      <c r="O45" s="147" t="str">
        <f>IFERROR(_xll.qlRateHelperQuoteValue($M45,Trigger),"--")</f>
        <v>--</v>
      </c>
      <c r="P45" s="146" t="b">
        <v>0</v>
      </c>
      <c r="Q45" s="145">
        <v>50</v>
      </c>
      <c r="R45" s="145">
        <v>1</v>
      </c>
      <c r="S45" s="148" t="str">
        <f>IFERROR(_xll.qlRateHelperEarliestDate(M45,Trigger),"--")</f>
        <v>--</v>
      </c>
      <c r="T45" s="148" t="str">
        <f>IFERROR(_xll.qlRateHelperPillarDate(M45,Trigger),"--")</f>
        <v>--</v>
      </c>
      <c r="V45" s="4" t="str">
        <f t="shared" si="18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#NUM!</v>
      </c>
    </row>
    <row r="46" spans="1:29" ht="11.25" customHeight="1" x14ac:dyDescent="0.2">
      <c r="A46" s="62" t="s">
        <v>100</v>
      </c>
      <c r="B46" s="120" t="b">
        <v>1</v>
      </c>
      <c r="C46" s="65" t="str">
        <f>_xll.qlIMMNextCode(C45,B46,Trigger)</f>
        <v>H0</v>
      </c>
      <c r="D46" s="129"/>
      <c r="E46" s="129"/>
      <c r="F46" s="129"/>
      <c r="G46" s="64" t="str">
        <f t="shared" si="15"/>
        <v>Euribor3M</v>
      </c>
      <c r="H46" s="123" t="str">
        <f t="shared" si="16"/>
        <v>EURFUT3MH0_Quote</v>
      </c>
      <c r="I46" s="123" t="str">
        <f t="shared" si="17"/>
        <v>EURFUT3MH0ConvAdj_Quote</v>
      </c>
      <c r="J46" s="67" t="str">
        <f>_xll.qlFuturesRateHelper(,H46,$H$24,C46,G46,I46,Permanent,Trigger,ObjectOverwrite)</f>
        <v>obj_0055e#0000</v>
      </c>
      <c r="L46" s="74" t="str">
        <f t="shared" si="19"/>
        <v>Sw</v>
      </c>
      <c r="M46" s="145" t="str">
        <f t="shared" si="20"/>
        <v>--</v>
      </c>
      <c r="N46" s="154" t="str">
        <f>IFERROR(_xll.qlRateHelperQuoteName(M46,Trigger),"--")</f>
        <v>--</v>
      </c>
      <c r="O46" s="147" t="str">
        <f>IFERROR(_xll.qlRateHelperQuoteValue($M46,Trigger),"--")</f>
        <v>--</v>
      </c>
      <c r="P46" s="146" t="b">
        <v>0</v>
      </c>
      <c r="Q46" s="145">
        <v>50</v>
      </c>
      <c r="R46" s="145">
        <v>1</v>
      </c>
      <c r="S46" s="148" t="str">
        <f>IFERROR(_xll.qlRateHelperEarliestDate(M46,Trigger),"--")</f>
        <v>--</v>
      </c>
      <c r="T46" s="148" t="str">
        <f>IFERROR(_xll.qlRateHelperPillarDate(M46,Trigger),"--")</f>
        <v>--</v>
      </c>
      <c r="V46" s="4" t="str">
        <f t="shared" si="18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#NUM!</v>
      </c>
    </row>
    <row r="47" spans="1:29" ht="11.25" customHeight="1" x14ac:dyDescent="0.2">
      <c r="A47" s="1" t="s">
        <v>100</v>
      </c>
      <c r="B47" s="121" t="b">
        <v>1</v>
      </c>
      <c r="C47" s="9" t="str">
        <f>_xll.qlIMMNextCode(C46,B47,Trigger)</f>
        <v>M0</v>
      </c>
      <c r="D47" s="130"/>
      <c r="E47" s="130"/>
      <c r="F47" s="130"/>
      <c r="G47" s="7" t="str">
        <f t="shared" si="15"/>
        <v>Euribor3M</v>
      </c>
      <c r="H47" s="124" t="str">
        <f t="shared" si="16"/>
        <v>EURFUT3MM0_Quote</v>
      </c>
      <c r="I47" s="124" t="str">
        <f t="shared" si="17"/>
        <v>EURFUT3MM0ConvAdj_Quote</v>
      </c>
      <c r="J47" s="3" t="str">
        <f>_xll.qlFuturesRateHelper(,H47,$H$24,C47,G47,I47,Permanent,Trigger,ObjectOverwrite)</f>
        <v>obj_0055f#0000</v>
      </c>
      <c r="L47" s="74" t="str">
        <f t="shared" si="19"/>
        <v>Sw</v>
      </c>
      <c r="M47" s="145" t="str">
        <f t="shared" si="20"/>
        <v>--</v>
      </c>
      <c r="N47" s="154" t="str">
        <f>IFERROR(_xll.qlRateHelperQuoteName(M47,Trigger),"--")</f>
        <v>--</v>
      </c>
      <c r="O47" s="147" t="str">
        <f>IFERROR(_xll.qlRateHelperQuoteValue($M47,Trigger),"--")</f>
        <v>--</v>
      </c>
      <c r="P47" s="146" t="b">
        <v>0</v>
      </c>
      <c r="Q47" s="145">
        <v>50</v>
      </c>
      <c r="R47" s="145">
        <v>1</v>
      </c>
      <c r="S47" s="148" t="str">
        <f>IFERROR(_xll.qlRateHelperEarliestDate(M47,Trigger),"--")</f>
        <v>--</v>
      </c>
      <c r="T47" s="148" t="str">
        <f>IFERROR(_xll.qlRateHelperPillarDate(M47,Trigger),"--")</f>
        <v>--</v>
      </c>
      <c r="V47" s="4" t="str">
        <f t="shared" si="18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#NUM!</v>
      </c>
    </row>
    <row r="48" spans="1:29" ht="11.25" customHeight="1" x14ac:dyDescent="0.2">
      <c r="G48" s="53" t="s">
        <v>150</v>
      </c>
      <c r="H48" s="53" t="s">
        <v>151</v>
      </c>
      <c r="L48" s="74" t="str">
        <f t="shared" si="19"/>
        <v>Sw</v>
      </c>
      <c r="M48" s="145" t="str">
        <f t="shared" si="20"/>
        <v>--</v>
      </c>
      <c r="N48" s="154" t="str">
        <f>IFERROR(_xll.qlRateHelperQuoteName(M48,Trigger),"--")</f>
        <v>--</v>
      </c>
      <c r="O48" s="147" t="str">
        <f>IFERROR(_xll.qlRateHelperQuoteValue($M48,Trigger),"--")</f>
        <v>--</v>
      </c>
      <c r="P48" s="146" t="b">
        <v>0</v>
      </c>
      <c r="Q48" s="145">
        <v>50</v>
      </c>
      <c r="R48" s="145">
        <v>1</v>
      </c>
      <c r="S48" s="148" t="str">
        <f>IFERROR(_xll.qlRateHelperEarliestDate(M48,Trigger),"--")</f>
        <v>--</v>
      </c>
      <c r="T48" s="148" t="str">
        <f>IFERROR(_xll.qlRateHelperPillarDate(M48,Trigger),"--")</f>
        <v>--</v>
      </c>
      <c r="V48" s="4" t="str">
        <f t="shared" si="18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#NUM!</v>
      </c>
    </row>
    <row r="49" spans="1:29" ht="11.25" customHeight="1" x14ac:dyDescent="0.2">
      <c r="A49" s="68" t="s">
        <v>9</v>
      </c>
      <c r="B49" s="68" t="s">
        <v>30</v>
      </c>
      <c r="C49" s="68" t="s">
        <v>120</v>
      </c>
      <c r="D49" s="68" t="s">
        <v>5</v>
      </c>
      <c r="E49" s="68" t="s">
        <v>35</v>
      </c>
      <c r="F49" s="68" t="s">
        <v>121</v>
      </c>
      <c r="G49" s="68" t="s">
        <v>4</v>
      </c>
      <c r="H49" s="68" t="s">
        <v>1</v>
      </c>
      <c r="I49" s="68" t="s">
        <v>119</v>
      </c>
      <c r="J49" s="68" t="s">
        <v>25</v>
      </c>
      <c r="L49" s="74" t="str">
        <f t="shared" si="19"/>
        <v>Sw</v>
      </c>
      <c r="M49" s="145" t="str">
        <f t="shared" si="20"/>
        <v>obj_004ef#0000</v>
      </c>
      <c r="N49" s="154" t="str">
        <f>IFERROR(_xll.qlRateHelperQuoteName(M49,Trigger),"--")</f>
        <v>EURAB3E3Y_Quote</v>
      </c>
      <c r="O49" s="147">
        <f>IFERROR(_xll.qlRateHelperQuoteValue($M49,Trigger),"--")</f>
        <v>2.5000000000000001E-4</v>
      </c>
      <c r="P49" s="146" t="b">
        <v>1</v>
      </c>
      <c r="Q49" s="145">
        <v>50</v>
      </c>
      <c r="R49" s="145">
        <v>1</v>
      </c>
      <c r="S49" s="148">
        <f>IFERROR(_xll.qlRateHelperEarliestDate(M49,Trigger),"--")</f>
        <v>42353</v>
      </c>
      <c r="T49" s="148">
        <f>IFERROR(_xll.qlRateHelperPillarDate(M49,Trigger),"--")</f>
        <v>43451</v>
      </c>
      <c r="V49" s="4" t="str">
        <f t="shared" si="18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#NUM!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ref="G50:G86" si="21">PROPER(Currency)&amp;FamilyName&amp;Tenor</f>
        <v>Euribor3M</v>
      </c>
      <c r="H50" s="62" t="str">
        <f t="shared" ref="H50:H86" si="22">Currency&amp;$G$48&amp;$H$48&amp;$B50&amp;QuoteSuffix</f>
        <v>EURAB3E1Y_Quote</v>
      </c>
      <c r="I50" s="133">
        <v>0</v>
      </c>
      <c r="J50" s="67"/>
      <c r="L50" s="74" t="str">
        <f t="shared" si="19"/>
        <v>Sw</v>
      </c>
      <c r="M50" s="145" t="str">
        <f t="shared" si="20"/>
        <v>obj_004f3#0000</v>
      </c>
      <c r="N50" s="154" t="str">
        <f>IFERROR(_xll.qlRateHelperQuoteName(M50,Trigger),"--")</f>
        <v>EURAB3E4Y_Quote</v>
      </c>
      <c r="O50" s="147">
        <f>IFERROR(_xll.qlRateHelperQuoteValue($M50,Trigger),"--")</f>
        <v>1.25E-3</v>
      </c>
      <c r="P50" s="146" t="b">
        <v>1</v>
      </c>
      <c r="Q50" s="145">
        <v>50</v>
      </c>
      <c r="R50" s="145">
        <v>1</v>
      </c>
      <c r="S50" s="148">
        <f>IFERROR(_xll.qlRateHelperEarliestDate(M50,Trigger),"--")</f>
        <v>42353</v>
      </c>
      <c r="T50" s="148">
        <f>IFERROR(_xll.qlRateHelperPillarDate(M50,Trigger),"--")</f>
        <v>43815</v>
      </c>
      <c r="V50" s="4" t="str">
        <f t="shared" si="18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#NUM!</v>
      </c>
    </row>
    <row r="51" spans="1:29" ht="11.25" customHeight="1" x14ac:dyDescent="0.2">
      <c r="A51" s="62" t="s">
        <v>26</v>
      </c>
      <c r="B51" s="63" t="s">
        <v>51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21"/>
        <v>Euribor3M</v>
      </c>
      <c r="H51" s="62" t="str">
        <f t="shared" si="22"/>
        <v>EURAB3E15M_Quote</v>
      </c>
      <c r="I51" s="133">
        <v>0</v>
      </c>
      <c r="J51" s="67"/>
      <c r="L51" s="74" t="str">
        <f t="shared" si="19"/>
        <v>Sw</v>
      </c>
      <c r="M51" s="145" t="str">
        <f t="shared" si="20"/>
        <v>obj_004e6#0000</v>
      </c>
      <c r="N51" s="154" t="str">
        <f>IFERROR(_xll.qlRateHelperQuoteName(M51,Trigger),"--")</f>
        <v>EURAB3E5Y_Quote</v>
      </c>
      <c r="O51" s="147">
        <f>IFERROR(_xll.qlRateHelperQuoteValue($M51,Trigger),"--")</f>
        <v>2.4199999999999998E-3</v>
      </c>
      <c r="P51" s="146" t="b">
        <v>1</v>
      </c>
      <c r="Q51" s="145">
        <v>50</v>
      </c>
      <c r="R51" s="145">
        <v>1</v>
      </c>
      <c r="S51" s="148">
        <f>IFERROR(_xll.qlRateHelperEarliestDate(M51,Trigger),"--")</f>
        <v>42353</v>
      </c>
      <c r="T51" s="148">
        <f>IFERROR(_xll.qlRateHelperPillarDate(M51,Trigger),"--")</f>
        <v>44180</v>
      </c>
      <c r="V51" s="4" t="str">
        <f t="shared" si="18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#NUM!</v>
      </c>
    </row>
    <row r="52" spans="1:29" ht="11.25" customHeight="1" x14ac:dyDescent="0.2">
      <c r="A52" s="62" t="s">
        <v>26</v>
      </c>
      <c r="B52" s="63" t="s">
        <v>52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21"/>
        <v>Euribor3M</v>
      </c>
      <c r="H52" s="62" t="str">
        <f t="shared" si="22"/>
        <v>EURAB3E18M_Quote</v>
      </c>
      <c r="I52" s="133">
        <v>0</v>
      </c>
      <c r="J52" s="67"/>
      <c r="L52" s="74" t="str">
        <f t="shared" si="19"/>
        <v>Sw</v>
      </c>
      <c r="M52" s="145" t="str">
        <f t="shared" si="20"/>
        <v>obj_004eb#0000</v>
      </c>
      <c r="N52" s="154" t="str">
        <f>IFERROR(_xll.qlRateHelperQuoteName(M52,Trigger),"--")</f>
        <v>EURAB3E6Y_Quote</v>
      </c>
      <c r="O52" s="147">
        <f>IFERROR(_xll.qlRateHelperQuoteValue($M52,Trigger),"--")</f>
        <v>3.7399999999999998E-3</v>
      </c>
      <c r="P52" s="146" t="b">
        <v>1</v>
      </c>
      <c r="Q52" s="145">
        <v>50</v>
      </c>
      <c r="R52" s="145">
        <v>1</v>
      </c>
      <c r="S52" s="148">
        <f>IFERROR(_xll.qlRateHelperEarliestDate(M52,Trigger),"--")</f>
        <v>42353</v>
      </c>
      <c r="T52" s="148">
        <f>IFERROR(_xll.qlRateHelperPillarDate(M52,Trigger),"--")</f>
        <v>44545</v>
      </c>
      <c r="V52" s="4" t="str">
        <f t="shared" si="18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#NUM!</v>
      </c>
    </row>
    <row r="53" spans="1:29" ht="11.25" customHeight="1" x14ac:dyDescent="0.2">
      <c r="A53" s="62" t="s">
        <v>26</v>
      </c>
      <c r="B53" s="63" t="s">
        <v>53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21"/>
        <v>Euribor3M</v>
      </c>
      <c r="H53" s="62" t="str">
        <f t="shared" si="22"/>
        <v>EURAB3E21M_Quote</v>
      </c>
      <c r="I53" s="133">
        <v>0</v>
      </c>
      <c r="J53" s="67"/>
      <c r="L53" s="74" t="str">
        <f t="shared" si="19"/>
        <v>Sw</v>
      </c>
      <c r="M53" s="145" t="str">
        <f t="shared" si="20"/>
        <v>obj_004ee#0000</v>
      </c>
      <c r="N53" s="154" t="str">
        <f>IFERROR(_xll.qlRateHelperQuoteName(M53,Trigger),"--")</f>
        <v>EURAB3E7Y_Quote</v>
      </c>
      <c r="O53" s="147">
        <f>IFERROR(_xll.qlRateHelperQuoteValue($M53,Trigger),"--")</f>
        <v>5.0899999999999999E-3</v>
      </c>
      <c r="P53" s="146" t="b">
        <v>1</v>
      </c>
      <c r="Q53" s="145">
        <v>50</v>
      </c>
      <c r="R53" s="145">
        <v>1</v>
      </c>
      <c r="S53" s="148">
        <f>IFERROR(_xll.qlRateHelperEarliestDate(M53,Trigger),"--")</f>
        <v>42353</v>
      </c>
      <c r="T53" s="148">
        <f>IFERROR(_xll.qlRateHelperPillarDate(M53,Trigger),"--")</f>
        <v>44910</v>
      </c>
      <c r="V53" s="4" t="str">
        <f t="shared" si="18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#NUM!</v>
      </c>
    </row>
    <row r="54" spans="1:29" ht="11.25" customHeight="1" x14ac:dyDescent="0.2">
      <c r="A54" s="62" t="s">
        <v>26</v>
      </c>
      <c r="B54" s="63" t="s">
        <v>54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21"/>
        <v>Euribor3M</v>
      </c>
      <c r="H54" s="62" t="str">
        <f t="shared" si="22"/>
        <v>EURAB3E2Y_Quote</v>
      </c>
      <c r="I54" s="133">
        <v>0</v>
      </c>
      <c r="J54" s="67"/>
      <c r="L54" s="74" t="str">
        <f t="shared" si="19"/>
        <v>Sw</v>
      </c>
      <c r="M54" s="145" t="str">
        <f t="shared" si="20"/>
        <v>obj_004ec#0000</v>
      </c>
      <c r="N54" s="154" t="str">
        <f>IFERROR(_xll.qlRateHelperQuoteName(M54,Trigger),"--")</f>
        <v>EURAB3E8Y_Quote</v>
      </c>
      <c r="O54" s="147">
        <f>IFERROR(_xll.qlRateHelperQuoteValue($M54,Trigger),"--")</f>
        <v>6.3899999999999998E-3</v>
      </c>
      <c r="P54" s="146" t="b">
        <v>1</v>
      </c>
      <c r="Q54" s="145">
        <v>50</v>
      </c>
      <c r="R54" s="145">
        <v>1</v>
      </c>
      <c r="S54" s="148">
        <f>IFERROR(_xll.qlRateHelperEarliestDate(M54,Trigger),"--")</f>
        <v>42353</v>
      </c>
      <c r="T54" s="148">
        <f>IFERROR(_xll.qlRateHelperPillarDate(M54,Trigger),"--")</f>
        <v>45275</v>
      </c>
      <c r="V54" s="4" t="str">
        <f t="shared" si="18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#NUM!</v>
      </c>
    </row>
    <row r="55" spans="1:29" ht="11.25" customHeight="1" x14ac:dyDescent="0.2">
      <c r="A55" s="62" t="s">
        <v>26</v>
      </c>
      <c r="B55" s="63" t="s">
        <v>55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21"/>
        <v>Euribor3M</v>
      </c>
      <c r="H55" s="62" t="str">
        <f t="shared" si="22"/>
        <v>EURAB3E3Y_Quote</v>
      </c>
      <c r="I55" s="133">
        <v>0</v>
      </c>
      <c r="J55" s="67" t="str">
        <f>_xll.qlSwapRateHelper2(,H55,2,B55,Calendar,D55,E55,F55,G55,I55,C55,Discounting,PillarDate,,Permanent,Trigger,ObjectOverwrite)</f>
        <v>obj_004ef#0000</v>
      </c>
      <c r="L55" s="74" t="str">
        <f t="shared" si="19"/>
        <v>Sw</v>
      </c>
      <c r="M55" s="145" t="str">
        <f t="shared" si="20"/>
        <v>obj_004e9#0000</v>
      </c>
      <c r="N55" s="154" t="str">
        <f>IFERROR(_xll.qlRateHelperQuoteName(M55,Trigger),"--")</f>
        <v>EURAB3E9Y_Quote</v>
      </c>
      <c r="O55" s="147">
        <f>IFERROR(_xll.qlRateHelperQuoteValue($M55,Trigger),"--")</f>
        <v>7.6100000000000004E-3</v>
      </c>
      <c r="P55" s="146" t="b">
        <v>1</v>
      </c>
      <c r="Q55" s="145">
        <v>50</v>
      </c>
      <c r="R55" s="145">
        <v>1</v>
      </c>
      <c r="S55" s="148">
        <f>IFERROR(_xll.qlRateHelperEarliestDate(M55,Trigger),"--")</f>
        <v>42353</v>
      </c>
      <c r="T55" s="148">
        <f>IFERROR(_xll.qlRateHelperPillarDate(M55,Trigger),"--")</f>
        <v>45642</v>
      </c>
      <c r="V55" s="4" t="str">
        <f t="shared" si="18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#NUM!</v>
      </c>
    </row>
    <row r="56" spans="1:29" ht="11.25" customHeight="1" x14ac:dyDescent="0.2">
      <c r="A56" s="62" t="s">
        <v>26</v>
      </c>
      <c r="B56" s="63" t="s">
        <v>56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21"/>
        <v>Euribor3M</v>
      </c>
      <c r="H56" s="62" t="str">
        <f t="shared" si="22"/>
        <v>EURAB3E4Y_Quote</v>
      </c>
      <c r="I56" s="133">
        <v>0</v>
      </c>
      <c r="J56" s="67" t="str">
        <f>_xll.qlSwapRateHelper2(,H56,2,B56,Calendar,D56,E56,F56,G56,I56,C56,Discounting,PillarDate,,Permanent,Trigger,ObjectOverwrite)</f>
        <v>obj_004f3#0000</v>
      </c>
      <c r="L56" s="74" t="str">
        <f t="shared" si="19"/>
        <v>Sw</v>
      </c>
      <c r="M56" s="146" t="str">
        <f t="shared" si="20"/>
        <v>obj_004f1#0000</v>
      </c>
      <c r="N56" s="154" t="str">
        <f>IFERROR(_xll.qlRateHelperQuoteName(M56,Trigger),"--")</f>
        <v>EURAB3E10Y_Quote</v>
      </c>
      <c r="O56" s="147">
        <f>IFERROR(_xll.qlRateHelperQuoteValue($M56,Trigger),"--")</f>
        <v>8.6999999999999994E-3</v>
      </c>
      <c r="P56" s="146" t="b">
        <v>1</v>
      </c>
      <c r="Q56" s="146">
        <v>50</v>
      </c>
      <c r="R56" s="146">
        <v>1</v>
      </c>
      <c r="S56" s="148">
        <f>IFERROR(_xll.qlRateHelperEarliestDate(M56,Trigger),"--")</f>
        <v>42353</v>
      </c>
      <c r="T56" s="148">
        <f>IFERROR(_xll.qlRateHelperPillarDate(M56,Trigger),"--")</f>
        <v>46006</v>
      </c>
      <c r="V56" s="4" t="str">
        <f t="shared" si="18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#NUM!</v>
      </c>
    </row>
    <row r="57" spans="1:29" ht="11.25" customHeight="1" x14ac:dyDescent="0.2">
      <c r="A57" s="62" t="s">
        <v>26</v>
      </c>
      <c r="B57" s="63" t="s">
        <v>57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21"/>
        <v>Euribor3M</v>
      </c>
      <c r="H57" s="62" t="str">
        <f t="shared" si="22"/>
        <v>EURAB3E5Y_Quote</v>
      </c>
      <c r="I57" s="133">
        <v>0</v>
      </c>
      <c r="J57" s="67" t="str">
        <f>_xll.qlSwapRateHelper2(,H57,2,B57,Calendar,D57,E57,F57,G57,I57,C57,Discounting,PillarDate,,Permanent,Trigger,ObjectOverwrite)</f>
        <v>obj_004e6#0000</v>
      </c>
      <c r="L57" s="74" t="str">
        <f t="shared" si="19"/>
        <v>Sw</v>
      </c>
      <c r="M57" s="146" t="str">
        <f t="shared" si="20"/>
        <v>--</v>
      </c>
      <c r="N57" s="154" t="str">
        <f>IFERROR(_xll.qlRateHelperQuoteName(M57,Trigger),"--")</f>
        <v>--</v>
      </c>
      <c r="O57" s="147" t="str">
        <f>IFERROR(_xll.qlRateHelperQuoteValue($M57,Trigger),"--")</f>
        <v>--</v>
      </c>
      <c r="P57" s="146" t="b">
        <v>0</v>
      </c>
      <c r="Q57" s="146">
        <v>50</v>
      </c>
      <c r="R57" s="146">
        <v>1</v>
      </c>
      <c r="S57" s="148" t="str">
        <f>IFERROR(_xll.qlRateHelperEarliestDate(M57,Trigger),"--")</f>
        <v>--</v>
      </c>
      <c r="T57" s="148" t="str">
        <f>IFERROR(_xll.qlRateHelperPillarDate(M57,Trigger),"--")</f>
        <v>--</v>
      </c>
      <c r="V57" s="4" t="str">
        <f t="shared" si="18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#NUM!</v>
      </c>
    </row>
    <row r="58" spans="1:29" ht="11.25" customHeight="1" x14ac:dyDescent="0.2">
      <c r="A58" s="62" t="s">
        <v>26</v>
      </c>
      <c r="B58" s="63" t="s">
        <v>58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21"/>
        <v>Euribor3M</v>
      </c>
      <c r="H58" s="62" t="str">
        <f t="shared" si="22"/>
        <v>EURAB3E6Y_Quote</v>
      </c>
      <c r="I58" s="133">
        <v>0</v>
      </c>
      <c r="J58" s="67" t="str">
        <f>_xll.qlSwapRateHelper2(,H58,2,B58,Calendar,D58,E58,F58,G58,I58,C58,Discounting,PillarDate,,Permanent,Trigger,ObjectOverwrite)</f>
        <v>obj_004eb#0000</v>
      </c>
      <c r="L58" s="74" t="str">
        <f t="shared" si="19"/>
        <v>Sw</v>
      </c>
      <c r="M58" s="146" t="str">
        <f t="shared" si="20"/>
        <v>obj_004f0#0000</v>
      </c>
      <c r="N58" s="154" t="str">
        <f>IFERROR(_xll.qlRateHelperQuoteName(M58,Trigger),"--")</f>
        <v>EURAB3E12Y_Quote</v>
      </c>
      <c r="O58" s="147">
        <f>IFERROR(_xll.qlRateHelperQuoteValue($M58,Trigger),"--")</f>
        <v>1.056E-2</v>
      </c>
      <c r="P58" s="146" t="b">
        <v>1</v>
      </c>
      <c r="Q58" s="146">
        <v>50</v>
      </c>
      <c r="R58" s="146">
        <v>1</v>
      </c>
      <c r="S58" s="148">
        <f>IFERROR(_xll.qlRateHelperEarliestDate(M58,Trigger),"--")</f>
        <v>42353</v>
      </c>
      <c r="T58" s="148">
        <f>IFERROR(_xll.qlRateHelperPillarDate(M58,Trigger),"--")</f>
        <v>46736</v>
      </c>
      <c r="V58" s="4" t="str">
        <f t="shared" si="18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#NUM!</v>
      </c>
    </row>
    <row r="59" spans="1:29" ht="11.25" customHeight="1" x14ac:dyDescent="0.2">
      <c r="A59" s="62" t="s">
        <v>26</v>
      </c>
      <c r="B59" s="63" t="s">
        <v>59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21"/>
        <v>Euribor3M</v>
      </c>
      <c r="H59" s="62" t="str">
        <f t="shared" si="22"/>
        <v>EURAB3E7Y_Quote</v>
      </c>
      <c r="I59" s="133">
        <v>0</v>
      </c>
      <c r="J59" s="67" t="str">
        <f>_xll.qlSwapRateHelper2(,H59,2,B59,Calendar,D59,E59,F59,G59,I59,C59,Discounting,PillarDate,,Permanent,Trigger,ObjectOverwrite)</f>
        <v>obj_004ee#0000</v>
      </c>
      <c r="L59" s="74" t="str">
        <f t="shared" si="19"/>
        <v>Sw</v>
      </c>
      <c r="M59" s="146" t="str">
        <f t="shared" si="20"/>
        <v>--</v>
      </c>
      <c r="N59" s="154" t="str">
        <f>IFERROR(_xll.qlRateHelperQuoteName(M59,Trigger),"--")</f>
        <v>--</v>
      </c>
      <c r="O59" s="147" t="str">
        <f>IFERROR(_xll.qlRateHelperQuoteValue($M59,Trigger),"--")</f>
        <v>--</v>
      </c>
      <c r="P59" s="146" t="b">
        <v>0</v>
      </c>
      <c r="Q59" s="146">
        <v>50</v>
      </c>
      <c r="R59" s="146">
        <v>1</v>
      </c>
      <c r="S59" s="148" t="str">
        <f>IFERROR(_xll.qlRateHelperEarliestDate(M59,Trigger),"--")</f>
        <v>--</v>
      </c>
      <c r="T59" s="148" t="str">
        <f>IFERROR(_xll.qlRateHelperPillarDate(M59,Trigger),"--")</f>
        <v>--</v>
      </c>
      <c r="V59" s="4" t="str">
        <f t="shared" si="18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#NUM!</v>
      </c>
    </row>
    <row r="60" spans="1:29" ht="11.25" customHeight="1" x14ac:dyDescent="0.2">
      <c r="A60" s="62" t="s">
        <v>26</v>
      </c>
      <c r="B60" s="63" t="s">
        <v>60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21"/>
        <v>Euribor3M</v>
      </c>
      <c r="H60" s="62" t="str">
        <f t="shared" si="22"/>
        <v>EURAB3E8Y_Quote</v>
      </c>
      <c r="I60" s="133">
        <v>0</v>
      </c>
      <c r="J60" s="67" t="str">
        <f>_xll.qlSwapRateHelper2(,H60,2,B60,Calendar,D60,E60,F60,G60,I60,C60,Discounting,PillarDate,,Permanent,Trigger,ObjectOverwrite)</f>
        <v>obj_004ec#0000</v>
      </c>
      <c r="L60" s="74" t="str">
        <f t="shared" si="19"/>
        <v>Sw</v>
      </c>
      <c r="M60" s="146" t="str">
        <f t="shared" si="20"/>
        <v>--</v>
      </c>
      <c r="N60" s="154" t="str">
        <f>IFERROR(_xll.qlRateHelperQuoteName(M60,Trigger),"--")</f>
        <v>--</v>
      </c>
      <c r="O60" s="147" t="str">
        <f>IFERROR(_xll.qlRateHelperQuoteValue($M60,Trigger),"--")</f>
        <v>--</v>
      </c>
      <c r="P60" s="146" t="b">
        <v>0</v>
      </c>
      <c r="Q60" s="146">
        <v>50</v>
      </c>
      <c r="R60" s="146">
        <v>1</v>
      </c>
      <c r="S60" s="148" t="str">
        <f>IFERROR(_xll.qlRateHelperEarliestDate(M60,Trigger),"--")</f>
        <v>--</v>
      </c>
      <c r="T60" s="148" t="str">
        <f>IFERROR(_xll.qlRateHelperPillarDate(M60,Trigger),"--")</f>
        <v>--</v>
      </c>
      <c r="V60" s="4" t="str">
        <f t="shared" si="18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#NUM!</v>
      </c>
    </row>
    <row r="61" spans="1:29" ht="11.25" customHeight="1" x14ac:dyDescent="0.2">
      <c r="A61" s="62" t="s">
        <v>26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21"/>
        <v>Euribor3M</v>
      </c>
      <c r="H61" s="62" t="str">
        <f t="shared" si="22"/>
        <v>EURAB3E9Y_Quote</v>
      </c>
      <c r="I61" s="133">
        <v>0</v>
      </c>
      <c r="J61" s="67" t="str">
        <f>_xll.qlSwapRateHelper2(,H61,2,B61,Calendar,D61,E61,F61,G61,I61,C61,Discounting,PillarDate,,Permanent,Trigger,ObjectOverwrite)</f>
        <v>obj_004e9#0000</v>
      </c>
      <c r="L61" s="74" t="str">
        <f t="shared" si="19"/>
        <v>Sw</v>
      </c>
      <c r="M61" s="146" t="str">
        <f t="shared" si="20"/>
        <v>obj_004e8#0000</v>
      </c>
      <c r="N61" s="154" t="str">
        <f>IFERROR(_xll.qlRateHelperQuoteName(M61,Trigger),"--")</f>
        <v>EURAB3E15Y_Quote</v>
      </c>
      <c r="O61" s="147">
        <f>IFERROR(_xll.qlRateHelperQuoteValue($M61,Trigger),"--")</f>
        <v>1.2570000000000001E-2</v>
      </c>
      <c r="P61" s="146" t="b">
        <v>1</v>
      </c>
      <c r="Q61" s="146">
        <v>50</v>
      </c>
      <c r="R61" s="146">
        <v>1</v>
      </c>
      <c r="S61" s="148">
        <f>IFERROR(_xll.qlRateHelperEarliestDate(M61,Trigger),"--")</f>
        <v>42353</v>
      </c>
      <c r="T61" s="148">
        <f>IFERROR(_xll.qlRateHelperPillarDate(M61,Trigger),"--")</f>
        <v>47833</v>
      </c>
      <c r="V61" s="4" t="str">
        <f t="shared" si="18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#NUM!</v>
      </c>
    </row>
    <row r="62" spans="1:29" ht="11.25" customHeight="1" x14ac:dyDescent="0.2">
      <c r="A62" s="62" t="s">
        <v>26</v>
      </c>
      <c r="B62" s="63" t="s">
        <v>62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21"/>
        <v>Euribor3M</v>
      </c>
      <c r="H62" s="62" t="str">
        <f t="shared" si="22"/>
        <v>EURAB3E10Y_Quote</v>
      </c>
      <c r="I62" s="133">
        <v>0</v>
      </c>
      <c r="J62" s="67" t="str">
        <f>_xll.qlSwapRateHelper2(,H62,2,B62,Calendar,D62,E62,F62,G62,I62,C62,Discounting,PillarDate,,Permanent,Trigger,ObjectOverwrite)</f>
        <v>obj_004f1#0000</v>
      </c>
      <c r="L62" s="74" t="str">
        <f t="shared" si="19"/>
        <v>Sw</v>
      </c>
      <c r="M62" s="146" t="str">
        <f t="shared" si="20"/>
        <v>--</v>
      </c>
      <c r="N62" s="154" t="str">
        <f>IFERROR(_xll.qlRateHelperQuoteName(M62,Trigger),"--")</f>
        <v>--</v>
      </c>
      <c r="O62" s="147" t="str">
        <f>IFERROR(_xll.qlRateHelperQuoteValue($M62,Trigger),"--")</f>
        <v>--</v>
      </c>
      <c r="P62" s="146" t="b">
        <v>0</v>
      </c>
      <c r="Q62" s="146">
        <v>50</v>
      </c>
      <c r="R62" s="146">
        <v>1</v>
      </c>
      <c r="S62" s="148" t="str">
        <f>IFERROR(_xll.qlRateHelperEarliestDate(M62,Trigger),"--")</f>
        <v>--</v>
      </c>
      <c r="T62" s="148" t="str">
        <f>IFERROR(_xll.qlRateHelperPillarDate(M62,Trigger),"--")</f>
        <v>--</v>
      </c>
      <c r="V62" s="4" t="str">
        <f t="shared" si="18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#NUM!</v>
      </c>
    </row>
    <row r="63" spans="1:29" ht="11.25" customHeight="1" x14ac:dyDescent="0.2">
      <c r="A63" s="62" t="s">
        <v>26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21"/>
        <v>Euribor3M</v>
      </c>
      <c r="H63" s="62" t="str">
        <f t="shared" si="22"/>
        <v>EURAB3E11Y_Quote</v>
      </c>
      <c r="I63" s="133">
        <v>0</v>
      </c>
      <c r="J63" s="67"/>
      <c r="L63" s="74" t="str">
        <f t="shared" si="19"/>
        <v>Sw</v>
      </c>
      <c r="M63" s="146" t="str">
        <f t="shared" si="20"/>
        <v>--</v>
      </c>
      <c r="N63" s="154" t="str">
        <f>IFERROR(_xll.qlRateHelperQuoteName(M63,Trigger),"--")</f>
        <v>--</v>
      </c>
      <c r="O63" s="147" t="str">
        <f>IFERROR(_xll.qlRateHelperQuoteValue($M63,Trigger),"--")</f>
        <v>--</v>
      </c>
      <c r="P63" s="146" t="b">
        <v>0</v>
      </c>
      <c r="Q63" s="146">
        <v>50</v>
      </c>
      <c r="R63" s="146">
        <v>1</v>
      </c>
      <c r="S63" s="148" t="str">
        <f>IFERROR(_xll.qlRateHelperEarliestDate(M63,Trigger),"--")</f>
        <v>--</v>
      </c>
      <c r="T63" s="148" t="str">
        <f>IFERROR(_xll.qlRateHelperPillarDate(M63,Trigger),"--")</f>
        <v>--</v>
      </c>
      <c r="V63" s="4" t="str">
        <f t="shared" si="18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#NUM!</v>
      </c>
    </row>
    <row r="64" spans="1:29" ht="11.25" customHeight="1" x14ac:dyDescent="0.2">
      <c r="A64" s="62" t="s">
        <v>26</v>
      </c>
      <c r="B64" s="63" t="s">
        <v>63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21"/>
        <v>Euribor3M</v>
      </c>
      <c r="H64" s="62" t="str">
        <f t="shared" si="22"/>
        <v>EURAB3E12Y_Quote</v>
      </c>
      <c r="I64" s="133">
        <v>0</v>
      </c>
      <c r="J64" s="67" t="str">
        <f>_xll.qlSwapRateHelper2(,H64,2,B64,Calendar,D64,E64,F64,G64,I64,C64,Discounting,PillarDate,,Permanent,Trigger,ObjectOverwrite)</f>
        <v>obj_004f0#0000</v>
      </c>
      <c r="L64" s="74" t="str">
        <f t="shared" si="19"/>
        <v>Sw</v>
      </c>
      <c r="M64" s="146" t="str">
        <f t="shared" si="20"/>
        <v>--</v>
      </c>
      <c r="N64" s="154" t="str">
        <f>IFERROR(_xll.qlRateHelperQuoteName(M64,Trigger),"--")</f>
        <v>--</v>
      </c>
      <c r="O64" s="147" t="str">
        <f>IFERROR(_xll.qlRateHelperQuoteValue($M64,Trigger),"--")</f>
        <v>--</v>
      </c>
      <c r="P64" s="146" t="b">
        <v>0</v>
      </c>
      <c r="Q64" s="146">
        <v>50</v>
      </c>
      <c r="R64" s="146">
        <v>1</v>
      </c>
      <c r="S64" s="148" t="str">
        <f>IFERROR(_xll.qlRateHelperEarliestDate(M64,Trigger),"--")</f>
        <v>--</v>
      </c>
      <c r="T64" s="148" t="str">
        <f>IFERROR(_xll.qlRateHelperPillarDate(M64,Trigger),"--")</f>
        <v>--</v>
      </c>
      <c r="V64" s="4" t="str">
        <f t="shared" si="18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#NUM!</v>
      </c>
    </row>
    <row r="65" spans="1:29" ht="11.25" customHeight="1" x14ac:dyDescent="0.2">
      <c r="A65" s="62" t="s">
        <v>26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21"/>
        <v>Euribor3M</v>
      </c>
      <c r="H65" s="62" t="str">
        <f t="shared" si="22"/>
        <v>EURAB3E13Y_Quote</v>
      </c>
      <c r="I65" s="133">
        <v>0</v>
      </c>
      <c r="J65" s="67"/>
      <c r="L65" s="74" t="str">
        <f t="shared" si="19"/>
        <v>Sw</v>
      </c>
      <c r="M65" s="146" t="str">
        <f t="shared" si="20"/>
        <v>--</v>
      </c>
      <c r="N65" s="154" t="str">
        <f>IFERROR(_xll.qlRateHelperQuoteName(M65,Trigger),"--")</f>
        <v>--</v>
      </c>
      <c r="O65" s="147" t="str">
        <f>IFERROR(_xll.qlRateHelperQuoteValue($M65,Trigger),"--")</f>
        <v>--</v>
      </c>
      <c r="P65" s="146" t="b">
        <v>0</v>
      </c>
      <c r="Q65" s="146">
        <v>50</v>
      </c>
      <c r="R65" s="146">
        <v>1</v>
      </c>
      <c r="S65" s="148" t="str">
        <f>IFERROR(_xll.qlRateHelperEarliestDate(M65,Trigger),"--")</f>
        <v>--</v>
      </c>
      <c r="T65" s="148" t="str">
        <f>IFERROR(_xll.qlRateHelperPillarDate(M65,Trigger),"--")</f>
        <v>--</v>
      </c>
      <c r="V65" s="4" t="str">
        <f t="shared" si="18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#NUM!</v>
      </c>
    </row>
    <row r="66" spans="1:29" ht="11.25" customHeight="1" x14ac:dyDescent="0.2">
      <c r="A66" s="62" t="s">
        <v>26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21"/>
        <v>Euribor3M</v>
      </c>
      <c r="H66" s="62" t="str">
        <f t="shared" si="22"/>
        <v>EURAB3E14Y_Quote</v>
      </c>
      <c r="I66" s="133">
        <v>0</v>
      </c>
      <c r="J66" s="67"/>
      <c r="L66" s="74" t="str">
        <f t="shared" si="19"/>
        <v>Sw</v>
      </c>
      <c r="M66" s="146" t="str">
        <f t="shared" si="20"/>
        <v>obj_004f2#0000</v>
      </c>
      <c r="N66" s="154" t="str">
        <f>IFERROR(_xll.qlRateHelperQuoteName(M66,Trigger),"--")</f>
        <v>EURAB3E20Y_Quote</v>
      </c>
      <c r="O66" s="147">
        <f>IFERROR(_xll.qlRateHelperQuoteValue($M66,Trigger),"--")</f>
        <v>1.4249999999999999E-2</v>
      </c>
      <c r="P66" s="146" t="b">
        <v>1</v>
      </c>
      <c r="Q66" s="146">
        <v>50</v>
      </c>
      <c r="R66" s="146">
        <v>1</v>
      </c>
      <c r="S66" s="148">
        <f>IFERROR(_xll.qlRateHelperEarliestDate(M66,Trigger),"--")</f>
        <v>42353</v>
      </c>
      <c r="T66" s="148">
        <f>IFERROR(_xll.qlRateHelperPillarDate(M66,Trigger),"--")</f>
        <v>49660</v>
      </c>
      <c r="V66" s="4" t="str">
        <f t="shared" si="18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#NUM!</v>
      </c>
    </row>
    <row r="67" spans="1:29" ht="11.25" customHeight="1" x14ac:dyDescent="0.2">
      <c r="A67" s="62" t="s">
        <v>26</v>
      </c>
      <c r="B67" s="63" t="s">
        <v>64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21"/>
        <v>Euribor3M</v>
      </c>
      <c r="H67" s="62" t="str">
        <f t="shared" si="22"/>
        <v>EURAB3E15Y_Quote</v>
      </c>
      <c r="I67" s="133">
        <v>0</v>
      </c>
      <c r="J67" s="67" t="str">
        <f>_xll.qlSwapRateHelper2(,H67,2,B67,Calendar,D67,E67,F67,G67,I67,C67,Discounting,PillarDate,,Permanent,Trigger,ObjectOverwrite)</f>
        <v>obj_004e8#0000</v>
      </c>
      <c r="L67" s="74" t="str">
        <f t="shared" si="19"/>
        <v>Sw</v>
      </c>
      <c r="M67" s="146" t="str">
        <f t="shared" si="20"/>
        <v>--</v>
      </c>
      <c r="N67" s="154" t="str">
        <f>IFERROR(_xll.qlRateHelperQuoteName(M67,Trigger),"--")</f>
        <v>--</v>
      </c>
      <c r="O67" s="147" t="str">
        <f>IFERROR(_xll.qlRateHelperQuoteValue($M67,Trigger),"--")</f>
        <v>--</v>
      </c>
      <c r="P67" s="146" t="b">
        <v>0</v>
      </c>
      <c r="Q67" s="146">
        <v>50</v>
      </c>
      <c r="R67" s="146">
        <v>1</v>
      </c>
      <c r="S67" s="148" t="str">
        <f>IFERROR(_xll.qlRateHelperEarliestDate(M67,Trigger),"--")</f>
        <v>--</v>
      </c>
      <c r="T67" s="148" t="str">
        <f>IFERROR(_xll.qlRateHelperPillarDate(M67,Trigger),"--")</f>
        <v>--</v>
      </c>
      <c r="V67" s="4" t="str">
        <f t="shared" ref="V67:V98" si="23">IFERROR(INDEX($L$3:$L$124,MATCH(X67,$N$3:$N$124,0),1),"")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#NUM!</v>
      </c>
    </row>
    <row r="68" spans="1:29" ht="11.25" customHeight="1" x14ac:dyDescent="0.2">
      <c r="A68" s="62" t="s">
        <v>26</v>
      </c>
      <c r="B68" s="63" t="s">
        <v>107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21"/>
        <v>Euribor3M</v>
      </c>
      <c r="H68" s="62" t="str">
        <f t="shared" si="22"/>
        <v>EURAB3E16Y_Quote</v>
      </c>
      <c r="I68" s="133">
        <v>0</v>
      </c>
      <c r="J68" s="67"/>
      <c r="L68" s="74" t="str">
        <f t="shared" si="19"/>
        <v>Sw</v>
      </c>
      <c r="M68" s="146" t="str">
        <f t="shared" si="20"/>
        <v>--</v>
      </c>
      <c r="N68" s="154" t="str">
        <f>IFERROR(_xll.qlRateHelperQuoteName(M68,Trigger),"--")</f>
        <v>--</v>
      </c>
      <c r="O68" s="147" t="str">
        <f>IFERROR(_xll.qlRateHelperQuoteValue($M68,Trigger),"--")</f>
        <v>--</v>
      </c>
      <c r="P68" s="146" t="b">
        <v>0</v>
      </c>
      <c r="Q68" s="146">
        <v>50</v>
      </c>
      <c r="R68" s="146">
        <v>1</v>
      </c>
      <c r="S68" s="148" t="str">
        <f>IFERROR(_xll.qlRateHelperEarliestDate(M68,Trigger),"--")</f>
        <v>--</v>
      </c>
      <c r="T68" s="148" t="str">
        <f>IFERROR(_xll.qlRateHelperPillarDate(M68,Trigger),"--")</f>
        <v>--</v>
      </c>
      <c r="V68" s="4" t="str">
        <f t="shared" si="23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#NUM!</v>
      </c>
    </row>
    <row r="69" spans="1:29" ht="11.25" customHeight="1" x14ac:dyDescent="0.2">
      <c r="A69" s="62" t="s">
        <v>26</v>
      </c>
      <c r="B69" s="63" t="s">
        <v>108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21"/>
        <v>Euribor3M</v>
      </c>
      <c r="H69" s="62" t="str">
        <f t="shared" si="22"/>
        <v>EURAB3E17Y_Quote</v>
      </c>
      <c r="I69" s="133">
        <v>0</v>
      </c>
      <c r="J69" s="67"/>
      <c r="L69" s="74" t="str">
        <f t="shared" si="19"/>
        <v>Sw</v>
      </c>
      <c r="M69" s="146" t="str">
        <f t="shared" si="20"/>
        <v>--</v>
      </c>
      <c r="N69" s="154" t="str">
        <f>IFERROR(_xll.qlRateHelperQuoteName(M69,Trigger),"--")</f>
        <v>--</v>
      </c>
      <c r="O69" s="147" t="str">
        <f>IFERROR(_xll.qlRateHelperQuoteValue($M69,Trigger),"--")</f>
        <v>--</v>
      </c>
      <c r="P69" s="146" t="b">
        <v>0</v>
      </c>
      <c r="Q69" s="146">
        <v>50</v>
      </c>
      <c r="R69" s="146">
        <v>1</v>
      </c>
      <c r="S69" s="148" t="str">
        <f>IFERROR(_xll.qlRateHelperEarliestDate(M69,Trigger),"--")</f>
        <v>--</v>
      </c>
      <c r="T69" s="148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#NUM!</v>
      </c>
    </row>
    <row r="70" spans="1:29" ht="11.25" customHeight="1" x14ac:dyDescent="0.2">
      <c r="A70" s="62" t="s">
        <v>26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21"/>
        <v>Euribor3M</v>
      </c>
      <c r="H70" s="62" t="str">
        <f t="shared" si="22"/>
        <v>EURAB3E18Y_Quote</v>
      </c>
      <c r="I70" s="133">
        <v>0</v>
      </c>
      <c r="J70" s="67"/>
      <c r="L70" s="74" t="str">
        <f t="shared" si="19"/>
        <v>Sw</v>
      </c>
      <c r="M70" s="146" t="str">
        <f t="shared" si="20"/>
        <v>--</v>
      </c>
      <c r="N70" s="154" t="str">
        <f>IFERROR(_xll.qlRateHelperQuoteName(M70,Trigger),"--")</f>
        <v>--</v>
      </c>
      <c r="O70" s="147" t="str">
        <f>IFERROR(_xll.qlRateHelperQuoteValue($M70,Trigger),"--")</f>
        <v>--</v>
      </c>
      <c r="P70" s="146" t="b">
        <v>0</v>
      </c>
      <c r="Q70" s="146">
        <v>50</v>
      </c>
      <c r="R70" s="146">
        <v>1</v>
      </c>
      <c r="S70" s="148" t="str">
        <f>IFERROR(_xll.qlRateHelperEarliestDate(M70,Trigger),"--")</f>
        <v>--</v>
      </c>
      <c r="T70" s="148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#NUM!</v>
      </c>
    </row>
    <row r="71" spans="1:29" ht="11.25" customHeight="1" x14ac:dyDescent="0.2">
      <c r="A71" s="62" t="s">
        <v>26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21"/>
        <v>Euribor3M</v>
      </c>
      <c r="H71" s="62" t="str">
        <f t="shared" si="22"/>
        <v>EURAB3E19Y_Quote</v>
      </c>
      <c r="I71" s="133">
        <v>0</v>
      </c>
      <c r="J71" s="67"/>
      <c r="L71" s="74" t="str">
        <f t="shared" si="19"/>
        <v>Sw</v>
      </c>
      <c r="M71" s="146" t="str">
        <f t="shared" si="20"/>
        <v>obj_004ed#0000</v>
      </c>
      <c r="N71" s="154" t="str">
        <f>IFERROR(_xll.qlRateHelperQuoteName(M71,Trigger),"--")</f>
        <v>EURAB3E25Y_Quote</v>
      </c>
      <c r="O71" s="147">
        <f>IFERROR(_xll.qlRateHelperQuoteValue($M71,Trigger),"--")</f>
        <v>1.468E-2</v>
      </c>
      <c r="P71" s="146" t="b">
        <v>1</v>
      </c>
      <c r="Q71" s="146">
        <v>50</v>
      </c>
      <c r="R71" s="146">
        <v>1</v>
      </c>
      <c r="S71" s="148">
        <f>IFERROR(_xll.qlRateHelperEarliestDate(M71,Trigger),"--")</f>
        <v>42353</v>
      </c>
      <c r="T71" s="148">
        <f>IFERROR(_xll.qlRateHelperPillarDate(M71,Trigger),"--")</f>
        <v>51487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#NUM!</v>
      </c>
    </row>
    <row r="72" spans="1:29" ht="11.25" customHeight="1" x14ac:dyDescent="0.2">
      <c r="A72" s="62" t="s">
        <v>26</v>
      </c>
      <c r="B72" s="63" t="s">
        <v>65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21"/>
        <v>Euribor3M</v>
      </c>
      <c r="H72" s="62" t="str">
        <f t="shared" si="22"/>
        <v>EURAB3E20Y_Quote</v>
      </c>
      <c r="I72" s="133">
        <v>0</v>
      </c>
      <c r="J72" s="67" t="str">
        <f>_xll.qlSwapRateHelper2(,H72,2,B72,Calendar,D72,E72,F72,G72,I72,C72,Discounting,PillarDate,,Permanent,Trigger,ObjectOverwrite)</f>
        <v>obj_004f2#0000</v>
      </c>
      <c r="L72" s="74" t="str">
        <f t="shared" si="19"/>
        <v>Sw</v>
      </c>
      <c r="M72" s="146" t="str">
        <f t="shared" si="20"/>
        <v>--</v>
      </c>
      <c r="N72" s="154" t="str">
        <f>IFERROR(_xll.qlRateHelperQuoteName(M72,Trigger),"--")</f>
        <v>--</v>
      </c>
      <c r="O72" s="147" t="str">
        <f>IFERROR(_xll.qlRateHelperQuoteValue($M72,Trigger),"--")</f>
        <v>--</v>
      </c>
      <c r="P72" s="146" t="b">
        <v>0</v>
      </c>
      <c r="Q72" s="146">
        <v>50</v>
      </c>
      <c r="R72" s="146">
        <v>1</v>
      </c>
      <c r="S72" s="148" t="str">
        <f>IFERROR(_xll.qlRateHelperEarliestDate(M72,Trigger),"--")</f>
        <v>--</v>
      </c>
      <c r="T72" s="148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#NUM!</v>
      </c>
    </row>
    <row r="73" spans="1:29" ht="11.25" customHeight="1" x14ac:dyDescent="0.2">
      <c r="A73" s="62" t="s">
        <v>26</v>
      </c>
      <c r="B73" s="63" t="s">
        <v>111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21"/>
        <v>Euribor3M</v>
      </c>
      <c r="H73" s="62" t="str">
        <f t="shared" si="22"/>
        <v>EURAB3E21Y_Quote</v>
      </c>
      <c r="I73" s="133">
        <v>0</v>
      </c>
      <c r="J73" s="67"/>
      <c r="L73" s="74" t="str">
        <f t="shared" si="19"/>
        <v>Sw</v>
      </c>
      <c r="M73" s="146" t="str">
        <f t="shared" si="20"/>
        <v>--</v>
      </c>
      <c r="N73" s="154" t="str">
        <f>IFERROR(_xll.qlRateHelperQuoteName(M73,Trigger),"--")</f>
        <v>--</v>
      </c>
      <c r="O73" s="147" t="str">
        <f>IFERROR(_xll.qlRateHelperQuoteValue($M73,Trigger),"--")</f>
        <v>--</v>
      </c>
      <c r="P73" s="146" t="b">
        <v>0</v>
      </c>
      <c r="Q73" s="146">
        <v>50</v>
      </c>
      <c r="R73" s="146">
        <v>1</v>
      </c>
      <c r="S73" s="148" t="str">
        <f>IFERROR(_xll.qlRateHelperEarliestDate(M73,Trigger),"--")</f>
        <v>--</v>
      </c>
      <c r="T73" s="148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#NUM!</v>
      </c>
    </row>
    <row r="74" spans="1:29" ht="11.25" customHeight="1" x14ac:dyDescent="0.2">
      <c r="A74" s="62" t="s">
        <v>26</v>
      </c>
      <c r="B74" s="63" t="s">
        <v>112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21"/>
        <v>Euribor3M</v>
      </c>
      <c r="H74" s="62" t="str">
        <f t="shared" si="22"/>
        <v>EURAB3E22Y_Quote</v>
      </c>
      <c r="I74" s="133">
        <v>0</v>
      </c>
      <c r="J74" s="67"/>
      <c r="L74" s="74" t="str">
        <f t="shared" si="19"/>
        <v>Sw</v>
      </c>
      <c r="M74" s="146" t="str">
        <f t="shared" si="20"/>
        <v>--</v>
      </c>
      <c r="N74" s="154" t="str">
        <f>IFERROR(_xll.qlRateHelperQuoteName(M74,Trigger),"--")</f>
        <v>--</v>
      </c>
      <c r="O74" s="147" t="str">
        <f>IFERROR(_xll.qlRateHelperQuoteValue($M74,Trigger),"--")</f>
        <v>--</v>
      </c>
      <c r="P74" s="146" t="b">
        <v>0</v>
      </c>
      <c r="Q74" s="146">
        <v>50</v>
      </c>
      <c r="R74" s="146">
        <v>1</v>
      </c>
      <c r="S74" s="148" t="str">
        <f>IFERROR(_xll.qlRateHelperEarliestDate(M74,Trigger),"--")</f>
        <v>--</v>
      </c>
      <c r="T74" s="148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#NUM!</v>
      </c>
    </row>
    <row r="75" spans="1:29" ht="11.25" customHeight="1" x14ac:dyDescent="0.2">
      <c r="A75" s="62" t="s">
        <v>26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21"/>
        <v>Euribor3M</v>
      </c>
      <c r="H75" s="62" t="str">
        <f t="shared" si="22"/>
        <v>EURAB3E23Y_Quote</v>
      </c>
      <c r="I75" s="133">
        <v>0</v>
      </c>
      <c r="J75" s="67"/>
      <c r="L75" s="74" t="str">
        <f t="shared" si="19"/>
        <v>Sw</v>
      </c>
      <c r="M75" s="146" t="str">
        <f t="shared" si="20"/>
        <v>--</v>
      </c>
      <c r="N75" s="154" t="str">
        <f>IFERROR(_xll.qlRateHelperQuoteName(M75,Trigger),"--")</f>
        <v>--</v>
      </c>
      <c r="O75" s="147" t="str">
        <f>IFERROR(_xll.qlRateHelperQuoteValue($M75,Trigger),"--")</f>
        <v>--</v>
      </c>
      <c r="P75" s="146" t="b">
        <v>0</v>
      </c>
      <c r="Q75" s="146">
        <v>50</v>
      </c>
      <c r="R75" s="146">
        <v>1</v>
      </c>
      <c r="S75" s="148" t="str">
        <f>IFERROR(_xll.qlRateHelperEarliestDate(M75,Trigger),"--")</f>
        <v>--</v>
      </c>
      <c r="T75" s="148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#NUM!</v>
      </c>
    </row>
    <row r="76" spans="1:29" ht="11.25" customHeight="1" x14ac:dyDescent="0.2">
      <c r="A76" s="62" t="s">
        <v>26</v>
      </c>
      <c r="B76" s="63" t="s">
        <v>114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21"/>
        <v>Euribor3M</v>
      </c>
      <c r="H76" s="62" t="str">
        <f t="shared" si="22"/>
        <v>EURAB3E24Y_Quote</v>
      </c>
      <c r="I76" s="133">
        <v>0</v>
      </c>
      <c r="J76" s="67"/>
      <c r="L76" s="74" t="str">
        <f t="shared" si="19"/>
        <v>Sw</v>
      </c>
      <c r="M76" s="146" t="str">
        <f t="shared" si="20"/>
        <v>obj_004f5#0000</v>
      </c>
      <c r="N76" s="154" t="str">
        <f>IFERROR(_xll.qlRateHelperQuoteName(M76,Trigger),"--")</f>
        <v>EURAB3E30Y_Quote</v>
      </c>
      <c r="O76" s="147">
        <f>IFERROR(_xll.qlRateHelperQuoteValue($M76,Trigger),"--")</f>
        <v>1.4780000000000001E-2</v>
      </c>
      <c r="P76" s="146" t="b">
        <v>1</v>
      </c>
      <c r="Q76" s="146">
        <v>50</v>
      </c>
      <c r="R76" s="146">
        <v>1</v>
      </c>
      <c r="S76" s="148">
        <f>IFERROR(_xll.qlRateHelperEarliestDate(M76,Trigger),"--")</f>
        <v>42353</v>
      </c>
      <c r="T76" s="148">
        <f>IFERROR(_xll.qlRateHelperPillarDate(M76,Trigger),"--")</f>
        <v>53311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#NUM!</v>
      </c>
    </row>
    <row r="77" spans="1:29" ht="11.25" customHeight="1" x14ac:dyDescent="0.2">
      <c r="A77" s="62" t="s">
        <v>26</v>
      </c>
      <c r="B77" s="63" t="s">
        <v>66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21"/>
        <v>Euribor3M</v>
      </c>
      <c r="H77" s="62" t="str">
        <f t="shared" si="22"/>
        <v>EURAB3E25Y_Quote</v>
      </c>
      <c r="I77" s="133">
        <v>0</v>
      </c>
      <c r="J77" s="67" t="str">
        <f>_xll.qlSwapRateHelper2(,H77,2,B77,Calendar,D77,E77,F77,G77,I77,C77,Discounting,PillarDate,,Permanent,Trigger,ObjectOverwrite)</f>
        <v>obj_004ed#0000</v>
      </c>
      <c r="L77" s="74" t="str">
        <f t="shared" si="19"/>
        <v>Sw</v>
      </c>
      <c r="M77" s="146" t="str">
        <f t="shared" si="20"/>
        <v>--</v>
      </c>
      <c r="N77" s="154" t="str">
        <f>IFERROR(_xll.qlRateHelperQuoteName(M77,Trigger),"--")</f>
        <v>--</v>
      </c>
      <c r="O77" s="147" t="str">
        <f>IFERROR(_xll.qlRateHelperQuoteValue($M77,Trigger),"--")</f>
        <v>--</v>
      </c>
      <c r="P77" s="146" t="b">
        <v>0</v>
      </c>
      <c r="Q77" s="146">
        <v>50</v>
      </c>
      <c r="R77" s="146">
        <v>1</v>
      </c>
      <c r="S77" s="148" t="str">
        <f>IFERROR(_xll.qlRateHelperEarliestDate(M77,Trigger),"--")</f>
        <v>--</v>
      </c>
      <c r="T77" s="148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#NUM!</v>
      </c>
    </row>
    <row r="78" spans="1:29" ht="11.25" customHeight="1" x14ac:dyDescent="0.2">
      <c r="A78" s="62" t="s">
        <v>26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21"/>
        <v>Euribor3M</v>
      </c>
      <c r="H78" s="62" t="str">
        <f t="shared" si="22"/>
        <v>EURAB3E26Y_Quote</v>
      </c>
      <c r="I78" s="133">
        <v>0</v>
      </c>
      <c r="J78" s="67"/>
      <c r="L78" s="74" t="str">
        <f t="shared" si="19"/>
        <v>Sw</v>
      </c>
      <c r="M78" s="146" t="str">
        <f t="shared" si="20"/>
        <v>obj_004ea#0000</v>
      </c>
      <c r="N78" s="154" t="str">
        <f>IFERROR(_xll.qlRateHelperQuoteName(M78,Trigger),"--")</f>
        <v>EURAB3E40Y_Quote</v>
      </c>
      <c r="O78" s="147">
        <f>IFERROR(_xll.qlRateHelperQuoteValue($M78,Trigger),"--")</f>
        <v>1.4900000000000002E-2</v>
      </c>
      <c r="P78" s="146" t="b">
        <v>1</v>
      </c>
      <c r="Q78" s="146">
        <v>50</v>
      </c>
      <c r="R78" s="146">
        <v>1</v>
      </c>
      <c r="S78" s="148">
        <f>IFERROR(_xll.qlRateHelperEarliestDate(M78,Trigger),"--")</f>
        <v>42353</v>
      </c>
      <c r="T78" s="148">
        <f>IFERROR(_xll.qlRateHelperPillarDate(M78,Trigger),"--")</f>
        <v>56963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#NUM!</v>
      </c>
    </row>
    <row r="79" spans="1:29" ht="11.25" customHeight="1" x14ac:dyDescent="0.2">
      <c r="A79" s="62" t="s">
        <v>26</v>
      </c>
      <c r="B79" s="63" t="s">
        <v>67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21"/>
        <v>Euribor3M</v>
      </c>
      <c r="H79" s="62" t="str">
        <f t="shared" si="22"/>
        <v>EURAB3E27Y_Quote</v>
      </c>
      <c r="I79" s="133">
        <v>0</v>
      </c>
      <c r="J79" s="67"/>
      <c r="L79" s="74" t="str">
        <f t="shared" si="19"/>
        <v>Sw</v>
      </c>
      <c r="M79" s="146" t="str">
        <f t="shared" si="20"/>
        <v>obj_004f4#0000</v>
      </c>
      <c r="N79" s="154" t="str">
        <f>IFERROR(_xll.qlRateHelperQuoteName(M79,Trigger),"--")</f>
        <v>EURAB3E50Y_Quote</v>
      </c>
      <c r="O79" s="147">
        <f>IFERROR(_xll.qlRateHelperQuoteValue($M79,Trigger),"--")</f>
        <v>1.4489999999999998E-2</v>
      </c>
      <c r="P79" s="146" t="b">
        <v>1</v>
      </c>
      <c r="Q79" s="146">
        <v>50</v>
      </c>
      <c r="R79" s="146">
        <v>1</v>
      </c>
      <c r="S79" s="148">
        <f>IFERROR(_xll.qlRateHelperEarliestDate(M79,Trigger),"--")</f>
        <v>42353</v>
      </c>
      <c r="T79" s="148">
        <f>IFERROR(_xll.qlRateHelperPillarDate(M79,Trigger),"--")</f>
        <v>60616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#NUM!</v>
      </c>
    </row>
    <row r="80" spans="1:29" ht="11.25" customHeight="1" x14ac:dyDescent="0.2">
      <c r="A80" s="62" t="s">
        <v>26</v>
      </c>
      <c r="B80" s="63" t="s">
        <v>116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21"/>
        <v>Euribor3M</v>
      </c>
      <c r="H80" s="62" t="str">
        <f t="shared" si="22"/>
        <v>EURAB3E28Y_Quote</v>
      </c>
      <c r="I80" s="133">
        <v>0</v>
      </c>
      <c r="J80" s="67"/>
      <c r="L80" s="75" t="str">
        <f t="shared" si="19"/>
        <v>Sw</v>
      </c>
      <c r="M80" s="149" t="str">
        <f t="shared" si="20"/>
        <v>obj_004e7#0000</v>
      </c>
      <c r="N80" s="154" t="str">
        <f>IFERROR(_xll.qlRateHelperQuoteName(M80,Trigger),"--")</f>
        <v>EURAB3E60Y_Quote</v>
      </c>
      <c r="O80" s="160">
        <f>IFERROR(_xll.qlRateHelperQuoteValue($M80,Trigger),"--")</f>
        <v>1.4369999999999999E-2</v>
      </c>
      <c r="P80" s="149" t="b">
        <v>1</v>
      </c>
      <c r="Q80" s="149">
        <v>50</v>
      </c>
      <c r="R80" s="149">
        <v>1</v>
      </c>
      <c r="S80" s="148">
        <f>IFERROR(_xll.qlRateHelperEarliestDate(M80,Trigger),"--")</f>
        <v>42353</v>
      </c>
      <c r="T80" s="148">
        <f>IFERROR(_xll.qlRateHelperPillarDate(M80,Trigger),"--")</f>
        <v>64269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#NUM!</v>
      </c>
    </row>
    <row r="81" spans="1:29" x14ac:dyDescent="0.2">
      <c r="A81" s="62" t="s">
        <v>26</v>
      </c>
      <c r="B81" s="63" t="s">
        <v>117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21"/>
        <v>Euribor3M</v>
      </c>
      <c r="H81" s="62" t="str">
        <f t="shared" si="22"/>
        <v>EURAB3E29Y_Quote</v>
      </c>
      <c r="I81" s="133">
        <v>0</v>
      </c>
      <c r="J81" s="67"/>
      <c r="L81" s="141" t="str">
        <f>A89</f>
        <v>Sw</v>
      </c>
      <c r="M81" s="142" t="str">
        <f>IF(ISBLANK(J89),"--",J89)</f>
        <v>qlSwapRateHelper2(,H90,,B90&amp;"M",Calendar,D90,E90,F90,G90,I90,C90,Discounting,PillarDate,,Permanent,Trigger,ObjectOverwrite)</v>
      </c>
      <c r="N81" s="153" t="str">
        <f>IFERROR(_xll.qlRateHelperQuoteName(M81,Trigger),"--")</f>
        <v>--</v>
      </c>
      <c r="O81" s="143" t="str">
        <f>IFERROR(_xll.qlRateHelperQuoteValue($M81,Trigger),"--")</f>
        <v>--</v>
      </c>
      <c r="P81" s="142" t="b">
        <v>0</v>
      </c>
      <c r="Q81" s="142">
        <v>40</v>
      </c>
      <c r="R81" s="142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#NUM!</v>
      </c>
    </row>
    <row r="82" spans="1:29" x14ac:dyDescent="0.2">
      <c r="A82" s="62" t="s">
        <v>26</v>
      </c>
      <c r="B82" s="63" t="s">
        <v>68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21"/>
        <v>Euribor3M</v>
      </c>
      <c r="H82" s="62" t="str">
        <f t="shared" si="22"/>
        <v>EURAB3E30Y_Quote</v>
      </c>
      <c r="I82" s="133">
        <v>0</v>
      </c>
      <c r="J82" s="67" t="str">
        <f>_xll.qlSwapRateHelper2(,H82,2,B82,Calendar,D82,E82,F82,G82,I82,C82,Discounting,PillarDate,,Permanent,Trigger,ObjectOverwrite)</f>
        <v>obj_004f5#0000</v>
      </c>
      <c r="L82" s="74" t="str">
        <f t="shared" ref="L82:L87" si="24">A90</f>
        <v>Sw</v>
      </c>
      <c r="M82" s="146" t="str">
        <f t="shared" ref="M82:M87" si="25">IF(ISBLANK(J90),"--",J90)</f>
        <v>--</v>
      </c>
      <c r="N82" s="154" t="str">
        <f>IFERROR(_xll.qlRateHelperQuoteName(M82,Trigger),"--")</f>
        <v>--</v>
      </c>
      <c r="O82" s="147" t="str">
        <f>IFERROR(_xll.qlRateHelperQuoteValue($M82,Trigger),"--")</f>
        <v>--</v>
      </c>
      <c r="P82" s="146" t="b">
        <v>0</v>
      </c>
      <c r="Q82" s="146">
        <v>40</v>
      </c>
      <c r="R82" s="146">
        <v>1</v>
      </c>
      <c r="S82" s="148" t="str">
        <f>IFERROR(_xll.qlRateHelperEarliestDate(M82,Trigger),"--")</f>
        <v>--</v>
      </c>
      <c r="T82" s="148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#NUM!</v>
      </c>
    </row>
    <row r="83" spans="1:29" x14ac:dyDescent="0.2">
      <c r="A83" s="62" t="s">
        <v>26</v>
      </c>
      <c r="B83" s="63" t="s">
        <v>69</v>
      </c>
      <c r="C83" s="64" t="s">
        <v>6</v>
      </c>
      <c r="D83" s="64" t="s">
        <v>8</v>
      </c>
      <c r="E83" s="64" t="s">
        <v>7</v>
      </c>
      <c r="F83" s="64" t="s">
        <v>149</v>
      </c>
      <c r="G83" s="64" t="str">
        <f t="shared" si="21"/>
        <v>Euribor3M</v>
      </c>
      <c r="H83" s="62" t="str">
        <f t="shared" si="22"/>
        <v>EURAB3E35Y_Quote</v>
      </c>
      <c r="I83" s="131">
        <v>0</v>
      </c>
      <c r="J83" s="67"/>
      <c r="L83" s="74" t="str">
        <f t="shared" si="24"/>
        <v>Sw</v>
      </c>
      <c r="M83" s="146" t="str">
        <f t="shared" si="25"/>
        <v>--</v>
      </c>
      <c r="N83" s="154" t="str">
        <f>IFERROR(_xll.qlRateHelperQuoteName(M83,Trigger),"--")</f>
        <v>--</v>
      </c>
      <c r="O83" s="147" t="str">
        <f>IFERROR(_xll.qlRateHelperQuoteValue($M83,Trigger),"--")</f>
        <v>--</v>
      </c>
      <c r="P83" s="146" t="b">
        <v>0</v>
      </c>
      <c r="Q83" s="146">
        <v>40</v>
      </c>
      <c r="R83" s="146">
        <v>1</v>
      </c>
      <c r="S83" s="148" t="str">
        <f>IFERROR(_xll.qlRateHelperEarliestDate(M83,Trigger),"--")</f>
        <v>--</v>
      </c>
      <c r="T83" s="148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#NUM!</v>
      </c>
    </row>
    <row r="84" spans="1:29" x14ac:dyDescent="0.2">
      <c r="A84" s="62" t="s">
        <v>26</v>
      </c>
      <c r="B84" s="63" t="s">
        <v>70</v>
      </c>
      <c r="C84" s="64" t="s">
        <v>6</v>
      </c>
      <c r="D84" s="64" t="s">
        <v>8</v>
      </c>
      <c r="E84" s="64" t="s">
        <v>7</v>
      </c>
      <c r="F84" s="64" t="s">
        <v>149</v>
      </c>
      <c r="G84" s="64" t="str">
        <f t="shared" si="21"/>
        <v>Euribor3M</v>
      </c>
      <c r="H84" s="62" t="str">
        <f t="shared" si="22"/>
        <v>EURAB3E40Y_Quote</v>
      </c>
      <c r="I84" s="131">
        <v>0</v>
      </c>
      <c r="J84" s="67" t="str">
        <f>_xll.qlSwapRateHelper2(,H84,2,B84,Calendar,D84,E84,F84,G84,I84,C84,Discounting,PillarDate,,Permanent,Trigger,ObjectOverwrite)</f>
        <v>obj_004ea#0000</v>
      </c>
      <c r="L84" s="74" t="str">
        <f t="shared" si="24"/>
        <v>Sw</v>
      </c>
      <c r="M84" s="146" t="str">
        <f t="shared" si="25"/>
        <v>--</v>
      </c>
      <c r="N84" s="154" t="str">
        <f>IFERROR(_xll.qlRateHelperQuoteName(M84,Trigger),"--")</f>
        <v>--</v>
      </c>
      <c r="O84" s="147" t="str">
        <f>IFERROR(_xll.qlRateHelperQuoteValue($M84,Trigger),"--")</f>
        <v>--</v>
      </c>
      <c r="P84" s="146" t="b">
        <v>0</v>
      </c>
      <c r="Q84" s="146">
        <v>40</v>
      </c>
      <c r="R84" s="146">
        <v>1</v>
      </c>
      <c r="S84" s="148" t="str">
        <f>IFERROR(_xll.qlRateHelperEarliestDate(M84,Trigger),"--")</f>
        <v>--</v>
      </c>
      <c r="T84" s="148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#NUM!</v>
      </c>
    </row>
    <row r="85" spans="1:29" x14ac:dyDescent="0.2">
      <c r="A85" s="62" t="s">
        <v>26</v>
      </c>
      <c r="B85" s="63" t="s">
        <v>71</v>
      </c>
      <c r="C85" s="64" t="s">
        <v>6</v>
      </c>
      <c r="D85" s="64" t="s">
        <v>8</v>
      </c>
      <c r="E85" s="64" t="s">
        <v>7</v>
      </c>
      <c r="F85" s="64" t="s">
        <v>149</v>
      </c>
      <c r="G85" s="64" t="str">
        <f t="shared" si="21"/>
        <v>Euribor3M</v>
      </c>
      <c r="H85" s="62" t="str">
        <f t="shared" si="22"/>
        <v>EURAB3E50Y_Quote</v>
      </c>
      <c r="I85" s="131">
        <v>0</v>
      </c>
      <c r="J85" s="67" t="str">
        <f>_xll.qlSwapRateHelper2(,H85,2,B85,Calendar,D85,E85,F85,G85,I85,C85,Discounting,PillarDate,,Permanent,Trigger,ObjectOverwrite)</f>
        <v>obj_004f4#0000</v>
      </c>
      <c r="L85" s="74" t="str">
        <f t="shared" si="24"/>
        <v>Sw</v>
      </c>
      <c r="M85" s="146" t="str">
        <f t="shared" si="25"/>
        <v>--</v>
      </c>
      <c r="N85" s="154" t="str">
        <f>IFERROR(_xll.qlRateHelperQuoteName(M85,Trigger),"--")</f>
        <v>--</v>
      </c>
      <c r="O85" s="147" t="str">
        <f>IFERROR(_xll.qlRateHelperQuoteValue($M85,Trigger),"--")</f>
        <v>--</v>
      </c>
      <c r="P85" s="146" t="b">
        <v>0</v>
      </c>
      <c r="Q85" s="146">
        <v>40</v>
      </c>
      <c r="R85" s="146">
        <v>1</v>
      </c>
      <c r="S85" s="148" t="str">
        <f>IFERROR(_xll.qlRateHelperEarliestDate(M85,Trigger),"--")</f>
        <v>--</v>
      </c>
      <c r="T85" s="148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#NUM!</v>
      </c>
    </row>
    <row r="86" spans="1:29" x14ac:dyDescent="0.2">
      <c r="A86" s="1" t="s">
        <v>26</v>
      </c>
      <c r="B86" s="8" t="s">
        <v>118</v>
      </c>
      <c r="C86" s="7" t="s">
        <v>6</v>
      </c>
      <c r="D86" s="7" t="s">
        <v>8</v>
      </c>
      <c r="E86" s="7" t="s">
        <v>7</v>
      </c>
      <c r="F86" s="7" t="s">
        <v>149</v>
      </c>
      <c r="G86" s="7" t="str">
        <f t="shared" si="21"/>
        <v>Euribor3M</v>
      </c>
      <c r="H86" s="1" t="str">
        <f t="shared" si="22"/>
        <v>EURAB3E60Y_Quote</v>
      </c>
      <c r="I86" s="134">
        <v>0</v>
      </c>
      <c r="J86" s="3" t="str">
        <f>_xll.qlSwapRateHelper2(,H86,2,B86,Calendar,D86,E86,F86,G86,I86,C86,Discounting,PillarDate,,Permanent,Trigger,ObjectOverwrite)</f>
        <v>obj_004e7#0000</v>
      </c>
      <c r="L86" s="74" t="str">
        <f t="shared" si="24"/>
        <v>Sw</v>
      </c>
      <c r="M86" s="146" t="str">
        <f t="shared" si="25"/>
        <v>--</v>
      </c>
      <c r="N86" s="154" t="str">
        <f>IFERROR(_xll.qlRateHelperQuoteName(M86,Trigger),"--")</f>
        <v>--</v>
      </c>
      <c r="O86" s="147" t="str">
        <f>IFERROR(_xll.qlRateHelperQuoteValue($M86,Trigger),"--")</f>
        <v>--</v>
      </c>
      <c r="P86" s="146" t="b">
        <v>0</v>
      </c>
      <c r="Q86" s="146">
        <v>40</v>
      </c>
      <c r="R86" s="146">
        <v>1</v>
      </c>
      <c r="S86" s="148" t="str">
        <f>IFERROR(_xll.qlRateHelperEarliestDate(M86,Trigger),"--")</f>
        <v>--</v>
      </c>
      <c r="T86" s="148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#NUM!</v>
      </c>
    </row>
    <row r="87" spans="1:29" x14ac:dyDescent="0.2">
      <c r="L87" s="75" t="str">
        <f t="shared" si="24"/>
        <v>Sw</v>
      </c>
      <c r="M87" s="149" t="str">
        <f t="shared" si="25"/>
        <v>--</v>
      </c>
      <c r="N87" s="159" t="str">
        <f>IFERROR(_xll.qlRateHelperQuoteName(M87,Trigger),"--")</f>
        <v>--</v>
      </c>
      <c r="O87" s="160" t="str">
        <f>IFERROR(_xll.qlRateHelperQuoteValue($M87,Trigger),"--")</f>
        <v>--</v>
      </c>
      <c r="P87" s="149" t="b">
        <v>0</v>
      </c>
      <c r="Q87" s="149">
        <v>40</v>
      </c>
      <c r="R87" s="149">
        <v>1</v>
      </c>
      <c r="S87" s="158" t="str">
        <f>IFERROR(_xll.qlRateHelperEarliestDate(M87,Trigger),"--")</f>
        <v>--</v>
      </c>
      <c r="T87" s="158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#NUM!</v>
      </c>
    </row>
    <row r="88" spans="1:29" x14ac:dyDescent="0.2">
      <c r="A88" s="68" t="s">
        <v>9</v>
      </c>
      <c r="B88" s="68" t="s">
        <v>30</v>
      </c>
      <c r="C88" s="68" t="s">
        <v>120</v>
      </c>
      <c r="D88" s="68" t="s">
        <v>5</v>
      </c>
      <c r="E88" s="68" t="s">
        <v>35</v>
      </c>
      <c r="F88" s="68" t="s">
        <v>121</v>
      </c>
      <c r="G88" s="68" t="s">
        <v>4</v>
      </c>
      <c r="H88" s="68" t="s">
        <v>1</v>
      </c>
      <c r="I88" s="68" t="s">
        <v>119</v>
      </c>
      <c r="J88" s="68" t="s">
        <v>25</v>
      </c>
      <c r="L88" s="74" t="str">
        <f>A98</f>
        <v>BasSw</v>
      </c>
      <c r="M88" s="146" t="str">
        <f>IF(ISBLANK(J98),"--",J98)</f>
        <v>qlSwapRateHelper2(,H99,2,B99,Calendar,D99,E99,F99,G99,I99,C99,Discounting,PillarDate,,Permanent,Trigger,ObjectOverwrite)</v>
      </c>
      <c r="N88" s="154" t="str">
        <f>IFERROR(_xll.qlRateHelperQuoteName(M88,Trigger),"--")</f>
        <v>--</v>
      </c>
      <c r="O88" s="147" t="str">
        <f>IFERROR(_xll.qlRateHelperQuoteValue($M88,Trigger),"--")</f>
        <v>--</v>
      </c>
      <c r="P88" s="146" t="b">
        <v>0</v>
      </c>
      <c r="Q88" s="146">
        <v>40</v>
      </c>
      <c r="R88" s="146">
        <v>1</v>
      </c>
      <c r="S88" s="148" t="str">
        <f>IFERROR(_xll.qlRateHelperEarliestDate(M88,Trigger),"--")</f>
        <v>--</v>
      </c>
      <c r="T88" s="148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#NUM!</v>
      </c>
    </row>
    <row r="89" spans="1:29" x14ac:dyDescent="0.2">
      <c r="A89" s="56" t="s">
        <v>26</v>
      </c>
      <c r="B89" s="119">
        <v>12</v>
      </c>
      <c r="C89" s="58" t="s">
        <v>6</v>
      </c>
      <c r="D89" s="58" t="s">
        <v>8</v>
      </c>
      <c r="E89" s="58" t="s">
        <v>7</v>
      </c>
      <c r="F89" s="58" t="s">
        <v>28</v>
      </c>
      <c r="G89" s="58" t="str">
        <f t="shared" ref="G89:G95" si="26">PROPER(Currency)&amp;FamilyName&amp;Tenor</f>
        <v>Euribor3M</v>
      </c>
      <c r="H89" s="56" t="str">
        <f>Currency&amp;"1S"&amp;$B89&amp;QuoteSuffix</f>
        <v>EUR1S12_Quote</v>
      </c>
      <c r="I89" s="132">
        <v>0</v>
      </c>
      <c r="J89" s="61" t="s">
        <v>152</v>
      </c>
      <c r="L89" s="74" t="str">
        <f t="shared" ref="L89:L124" si="27">A99</f>
        <v>BasSw</v>
      </c>
      <c r="M89" s="146" t="str">
        <f t="shared" ref="M89:M124" si="28">IF(ISBLANK(J99),"--",J99)</f>
        <v>--</v>
      </c>
      <c r="N89" s="154" t="str">
        <f>IFERROR(_xll.qlRateHelperQuoteName(M89,Trigger),"--")</f>
        <v>--</v>
      </c>
      <c r="O89" s="147" t="str">
        <f>IFERROR(_xll.qlRateHelperQuoteValue($M89,Trigger),"--")</f>
        <v>--</v>
      </c>
      <c r="P89" s="146" t="b">
        <v>0</v>
      </c>
      <c r="Q89" s="146">
        <v>40</v>
      </c>
      <c r="R89" s="146">
        <v>1</v>
      </c>
      <c r="S89" s="148" t="str">
        <f>IFERROR(_xll.qlRateHelperEarliestDate(M89,Trigger),"--")</f>
        <v>--</v>
      </c>
      <c r="T89" s="148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#NUM!</v>
      </c>
    </row>
    <row r="90" spans="1:29" x14ac:dyDescent="0.2">
      <c r="A90" s="62" t="s">
        <v>26</v>
      </c>
      <c r="B90" s="120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6"/>
        <v>Euribor3M</v>
      </c>
      <c r="H90" s="62" t="str">
        <f>Currency&amp;"2S"&amp;$B90&amp;QuoteSuffix</f>
        <v>EUR2S12_Quote</v>
      </c>
      <c r="I90" s="133">
        <v>0</v>
      </c>
      <c r="J90" s="67"/>
      <c r="K90" s="49" t="s">
        <v>37</v>
      </c>
      <c r="L90" s="74" t="str">
        <f t="shared" si="27"/>
        <v>BasSw</v>
      </c>
      <c r="M90" s="146" t="str">
        <f t="shared" si="28"/>
        <v>--</v>
      </c>
      <c r="N90" s="154" t="str">
        <f>IFERROR(_xll.qlRateHelperQuoteName(M90,Trigger),"--")</f>
        <v>--</v>
      </c>
      <c r="O90" s="147" t="str">
        <f>IFERROR(_xll.qlRateHelperQuoteValue($M90,Trigger),"--")</f>
        <v>--</v>
      </c>
      <c r="P90" s="146" t="b">
        <v>0</v>
      </c>
      <c r="Q90" s="146">
        <v>40</v>
      </c>
      <c r="R90" s="146">
        <v>1</v>
      </c>
      <c r="S90" s="148" t="str">
        <f>IFERROR(_xll.qlRateHelperEarliestDate(M90,Trigger),"--")</f>
        <v>--</v>
      </c>
      <c r="T90" s="148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#NUM!</v>
      </c>
    </row>
    <row r="91" spans="1:29" x14ac:dyDescent="0.2">
      <c r="A91" s="62" t="s">
        <v>26</v>
      </c>
      <c r="B91" s="120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6"/>
        <v>Euribor3M</v>
      </c>
      <c r="H91" s="62" t="str">
        <f>Currency&amp;"3S"&amp;$B91&amp;QuoteSuffix</f>
        <v>EUR3S12_Quote</v>
      </c>
      <c r="I91" s="133">
        <v>0</v>
      </c>
      <c r="J91" s="67"/>
      <c r="L91" s="74" t="str">
        <f t="shared" si="27"/>
        <v>BasSw</v>
      </c>
      <c r="M91" s="146" t="str">
        <f t="shared" si="28"/>
        <v>--</v>
      </c>
      <c r="N91" s="154" t="str">
        <f>IFERROR(_xll.qlRateHelperQuoteName(M91,Trigger),"--")</f>
        <v>--</v>
      </c>
      <c r="O91" s="147" t="str">
        <f>IFERROR(_xll.qlRateHelperQuoteValue($M91,Trigger),"--")</f>
        <v>--</v>
      </c>
      <c r="P91" s="146" t="b">
        <v>0</v>
      </c>
      <c r="Q91" s="146">
        <v>40</v>
      </c>
      <c r="R91" s="146">
        <v>1</v>
      </c>
      <c r="S91" s="148" t="str">
        <f>IFERROR(_xll.qlRateHelperEarliestDate(M91,Trigger),"--")</f>
        <v>--</v>
      </c>
      <c r="T91" s="148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#NUM!</v>
      </c>
    </row>
    <row r="92" spans="1:29" x14ac:dyDescent="0.2">
      <c r="A92" s="202" t="s">
        <v>26</v>
      </c>
      <c r="B92" s="224">
        <v>12</v>
      </c>
      <c r="C92" s="206" t="s">
        <v>6</v>
      </c>
      <c r="D92" s="206" t="s">
        <v>8</v>
      </c>
      <c r="E92" s="206" t="s">
        <v>7</v>
      </c>
      <c r="F92" s="206" t="s">
        <v>28</v>
      </c>
      <c r="G92" s="206" t="str">
        <f t="shared" si="26"/>
        <v>Euribor3M</v>
      </c>
      <c r="H92" s="202" t="str">
        <f>Currency&amp;"4S"&amp;$B92&amp;QuoteSuffix</f>
        <v>EUR4S12_Quote</v>
      </c>
      <c r="I92" s="225">
        <v>0</v>
      </c>
      <c r="J92" s="208"/>
      <c r="L92" s="74" t="str">
        <f t="shared" si="27"/>
        <v>BasSw</v>
      </c>
      <c r="M92" s="146" t="str">
        <f t="shared" si="28"/>
        <v>--</v>
      </c>
      <c r="N92" s="154" t="str">
        <f>IFERROR(_xll.qlRateHelperQuoteName(M92,Trigger),"--")</f>
        <v>--</v>
      </c>
      <c r="O92" s="147" t="str">
        <f>IFERROR(_xll.qlRateHelperQuoteValue($M92,Trigger),"--")</f>
        <v>--</v>
      </c>
      <c r="P92" s="146" t="b">
        <v>0</v>
      </c>
      <c r="Q92" s="146">
        <v>40</v>
      </c>
      <c r="R92" s="146">
        <v>1</v>
      </c>
      <c r="S92" s="148" t="str">
        <f>IFERROR(_xll.qlRateHelperEarliestDate(M92,Trigger),"--")</f>
        <v>--</v>
      </c>
      <c r="T92" s="148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#NUM!</v>
      </c>
    </row>
    <row r="93" spans="1:29" x14ac:dyDescent="0.2">
      <c r="A93" s="195" t="s">
        <v>26</v>
      </c>
      <c r="B93" s="226">
        <v>24</v>
      </c>
      <c r="C93" s="199" t="s">
        <v>6</v>
      </c>
      <c r="D93" s="199" t="s">
        <v>8</v>
      </c>
      <c r="E93" s="199" t="s">
        <v>7</v>
      </c>
      <c r="F93" s="199" t="s">
        <v>28</v>
      </c>
      <c r="G93" s="199" t="str">
        <f t="shared" si="26"/>
        <v>Euribor3M</v>
      </c>
      <c r="H93" s="195" t="str">
        <f>Currency&amp;"1S"&amp;$B93&amp;QuoteSuffix</f>
        <v>EUR1S24_Quote</v>
      </c>
      <c r="I93" s="227">
        <v>0</v>
      </c>
      <c r="J93" s="201"/>
      <c r="L93" s="74" t="str">
        <f t="shared" si="27"/>
        <v>BasSw</v>
      </c>
      <c r="M93" s="146" t="str">
        <f t="shared" si="28"/>
        <v>--</v>
      </c>
      <c r="N93" s="154" t="str">
        <f>IFERROR(_xll.qlRateHelperQuoteName(M93,Trigger),"--")</f>
        <v>--</v>
      </c>
      <c r="O93" s="147" t="str">
        <f>IFERROR(_xll.qlRateHelperQuoteValue($M93,Trigger),"--")</f>
        <v>--</v>
      </c>
      <c r="P93" s="146" t="b">
        <v>0</v>
      </c>
      <c r="Q93" s="146">
        <v>40</v>
      </c>
      <c r="R93" s="146">
        <v>1</v>
      </c>
      <c r="S93" s="148" t="str">
        <f>IFERROR(_xll.qlRateHelperEarliestDate(M93,Trigger),"--")</f>
        <v>--</v>
      </c>
      <c r="T93" s="148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#NUM!</v>
      </c>
    </row>
    <row r="94" spans="1:29" x14ac:dyDescent="0.2">
      <c r="A94" s="202" t="s">
        <v>26</v>
      </c>
      <c r="B94" s="224">
        <v>24</v>
      </c>
      <c r="C94" s="206" t="s">
        <v>6</v>
      </c>
      <c r="D94" s="206" t="s">
        <v>8</v>
      </c>
      <c r="E94" s="206" t="s">
        <v>7</v>
      </c>
      <c r="F94" s="206" t="s">
        <v>28</v>
      </c>
      <c r="G94" s="206" t="str">
        <f t="shared" si="26"/>
        <v>Euribor3M</v>
      </c>
      <c r="H94" s="202" t="str">
        <f>Currency&amp;"2S"&amp;$B94&amp;QuoteSuffix</f>
        <v>EUR2S24_Quote</v>
      </c>
      <c r="I94" s="225">
        <v>0</v>
      </c>
      <c r="J94" s="208"/>
      <c r="L94" s="74" t="str">
        <f t="shared" si="27"/>
        <v>BasSw</v>
      </c>
      <c r="M94" s="146" t="str">
        <f t="shared" si="28"/>
        <v>--</v>
      </c>
      <c r="N94" s="154" t="str">
        <f>IFERROR(_xll.qlRateHelperQuoteName(M94,Trigger),"--")</f>
        <v>--</v>
      </c>
      <c r="O94" s="147" t="str">
        <f>IFERROR(_xll.qlRateHelperQuoteValue($M94,Trigger),"--")</f>
        <v>--</v>
      </c>
      <c r="P94" s="146" t="b">
        <v>0</v>
      </c>
      <c r="Q94" s="146">
        <v>40</v>
      </c>
      <c r="R94" s="146">
        <v>1</v>
      </c>
      <c r="S94" s="148" t="str">
        <f>IFERROR(_xll.qlRateHelperEarliestDate(M94,Trigger),"--")</f>
        <v>--</v>
      </c>
      <c r="T94" s="148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#NUM!</v>
      </c>
    </row>
    <row r="95" spans="1:29" x14ac:dyDescent="0.2">
      <c r="A95" s="1" t="s">
        <v>26</v>
      </c>
      <c r="B95" s="121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6"/>
        <v>Euribor3M</v>
      </c>
      <c r="H95" s="1" t="str">
        <f>Currency&amp;"1S"&amp;$B95&amp;QuoteSuffix</f>
        <v>EUR1S36_Quote</v>
      </c>
      <c r="I95" s="136">
        <v>0</v>
      </c>
      <c r="J95" s="3"/>
      <c r="L95" s="74" t="str">
        <f t="shared" si="27"/>
        <v>BasSw</v>
      </c>
      <c r="M95" s="146" t="str">
        <f t="shared" si="28"/>
        <v>--</v>
      </c>
      <c r="N95" s="154" t="str">
        <f>IFERROR(_xll.qlRateHelperQuoteName(M95,Trigger),"--")</f>
        <v>--</v>
      </c>
      <c r="O95" s="147" t="str">
        <f>IFERROR(_xll.qlRateHelperQuoteValue($M95,Trigger),"--")</f>
        <v>--</v>
      </c>
      <c r="P95" s="146" t="b">
        <v>0</v>
      </c>
      <c r="Q95" s="146">
        <v>40</v>
      </c>
      <c r="R95" s="146">
        <v>1</v>
      </c>
      <c r="S95" s="148" t="str">
        <f>IFERROR(_xll.qlRateHelperEarliestDate(M95,Trigger),"--")</f>
        <v>--</v>
      </c>
      <c r="T95" s="148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#NUM!</v>
      </c>
    </row>
    <row r="96" spans="1:29" x14ac:dyDescent="0.2">
      <c r="L96" s="74" t="str">
        <f t="shared" si="27"/>
        <v>BasSw</v>
      </c>
      <c r="M96" s="146" t="str">
        <f t="shared" si="28"/>
        <v>--</v>
      </c>
      <c r="N96" s="154" t="str">
        <f>IFERROR(_xll.qlRateHelperQuoteName(M96,Trigger),"--")</f>
        <v>--</v>
      </c>
      <c r="O96" s="147" t="str">
        <f>IFERROR(_xll.qlRateHelperQuoteValue($M96,Trigger),"--")</f>
        <v>--</v>
      </c>
      <c r="P96" s="146" t="b">
        <v>0</v>
      </c>
      <c r="Q96" s="146">
        <v>40</v>
      </c>
      <c r="R96" s="146">
        <v>1</v>
      </c>
      <c r="S96" s="148" t="str">
        <f>IFERROR(_xll.qlRateHelperEarliestDate(M96,Trigger),"--")</f>
        <v>--</v>
      </c>
      <c r="T96" s="148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#NUM!</v>
      </c>
    </row>
    <row r="97" spans="1:29" x14ac:dyDescent="0.2">
      <c r="A97" s="68" t="s">
        <v>9</v>
      </c>
      <c r="B97" s="68" t="s">
        <v>30</v>
      </c>
      <c r="C97" s="68" t="s">
        <v>120</v>
      </c>
      <c r="D97" s="68" t="s">
        <v>5</v>
      </c>
      <c r="E97" s="68" t="s">
        <v>35</v>
      </c>
      <c r="F97" s="68" t="s">
        <v>121</v>
      </c>
      <c r="G97" s="68" t="s">
        <v>4</v>
      </c>
      <c r="H97" s="68" t="s">
        <v>1</v>
      </c>
      <c r="I97" s="68" t="s">
        <v>119</v>
      </c>
      <c r="J97" s="68" t="s">
        <v>25</v>
      </c>
      <c r="L97" s="74" t="str">
        <f t="shared" si="27"/>
        <v>BasSw</v>
      </c>
      <c r="M97" s="146" t="str">
        <f t="shared" si="28"/>
        <v>--</v>
      </c>
      <c r="N97" s="154" t="str">
        <f>IFERROR(_xll.qlRateHelperQuoteName(M97,Trigger),"--")</f>
        <v>--</v>
      </c>
      <c r="O97" s="147" t="str">
        <f>IFERROR(_xll.qlRateHelperQuoteValue($M97,Trigger),"--")</f>
        <v>--</v>
      </c>
      <c r="P97" s="146" t="b">
        <v>0</v>
      </c>
      <c r="Q97" s="146">
        <v>40</v>
      </c>
      <c r="R97" s="146">
        <v>1</v>
      </c>
      <c r="S97" s="148" t="str">
        <f>IFERROR(_xll.qlRateHelperEarliestDate(M97,Trigger),"--")</f>
        <v>--</v>
      </c>
      <c r="T97" s="148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#NUM!</v>
      </c>
    </row>
    <row r="98" spans="1:29" x14ac:dyDescent="0.2">
      <c r="A98" s="56" t="s">
        <v>125</v>
      </c>
      <c r="B98" s="119" t="s">
        <v>29</v>
      </c>
      <c r="C98" s="58" t="s">
        <v>6</v>
      </c>
      <c r="D98" s="64" t="s">
        <v>8</v>
      </c>
      <c r="E98" s="64" t="s">
        <v>7</v>
      </c>
      <c r="F98" s="64" t="s">
        <v>149</v>
      </c>
      <c r="G98" s="64" t="str">
        <f t="shared" ref="G98:G134" si="29">PROPER(Currency)&amp;FamilyName&amp;Tenor</f>
        <v>Euribor3M</v>
      </c>
      <c r="H98" s="62" t="str">
        <f t="shared" ref="H98:H134" si="30">Currency&amp;$G$48&amp;$H$48&amp;"BASIS"&amp;$B98&amp;QuoteSuffix</f>
        <v>EURAB3EBASIS1Y_Quote</v>
      </c>
      <c r="I98" s="132">
        <v>0</v>
      </c>
      <c r="J98" s="61" t="s">
        <v>159</v>
      </c>
      <c r="L98" s="74" t="str">
        <f t="shared" si="27"/>
        <v>BasSw</v>
      </c>
      <c r="M98" s="146" t="str">
        <f t="shared" si="28"/>
        <v>--</v>
      </c>
      <c r="N98" s="154" t="str">
        <f>IFERROR(_xll.qlRateHelperQuoteName(M98,Trigger),"--")</f>
        <v>--</v>
      </c>
      <c r="O98" s="147" t="str">
        <f>IFERROR(_xll.qlRateHelperQuoteValue($M98,Trigger),"--")</f>
        <v>--</v>
      </c>
      <c r="P98" s="146" t="b">
        <v>0</v>
      </c>
      <c r="Q98" s="146">
        <v>40</v>
      </c>
      <c r="R98" s="146">
        <v>1</v>
      </c>
      <c r="S98" s="148" t="str">
        <f>IFERROR(_xll.qlRateHelperEarliestDate(M98,Trigger),"--")</f>
        <v>--</v>
      </c>
      <c r="T98" s="148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#NUM!</v>
      </c>
    </row>
    <row r="99" spans="1:29" x14ac:dyDescent="0.2">
      <c r="A99" s="62" t="s">
        <v>125</v>
      </c>
      <c r="B99" s="120" t="s">
        <v>51</v>
      </c>
      <c r="C99" s="64" t="s">
        <v>6</v>
      </c>
      <c r="D99" s="64" t="s">
        <v>8</v>
      </c>
      <c r="E99" s="64" t="s">
        <v>7</v>
      </c>
      <c r="F99" s="64" t="s">
        <v>149</v>
      </c>
      <c r="G99" s="64" t="str">
        <f t="shared" si="29"/>
        <v>Euribor3M</v>
      </c>
      <c r="H99" s="62" t="str">
        <f t="shared" si="30"/>
        <v>EURAB3EBASIS15M_Quote</v>
      </c>
      <c r="I99" s="133">
        <v>0</v>
      </c>
      <c r="J99" s="67"/>
      <c r="L99" s="74" t="str">
        <f t="shared" si="27"/>
        <v>BasSw</v>
      </c>
      <c r="M99" s="146" t="str">
        <f t="shared" si="28"/>
        <v>--</v>
      </c>
      <c r="N99" s="154" t="str">
        <f>IFERROR(_xll.qlRateHelperQuoteName(M99,Trigger),"--")</f>
        <v>--</v>
      </c>
      <c r="O99" s="147" t="str">
        <f>IFERROR(_xll.qlRateHelperQuoteValue($M99,Trigger),"--")</f>
        <v>--</v>
      </c>
      <c r="P99" s="146" t="b">
        <v>0</v>
      </c>
      <c r="Q99" s="146">
        <v>40</v>
      </c>
      <c r="R99" s="146">
        <v>1</v>
      </c>
      <c r="S99" s="148" t="str">
        <f>IFERROR(_xll.qlRateHelperEarliestDate(M99,Trigger),"--")</f>
        <v>--</v>
      </c>
      <c r="T99" s="148" t="str">
        <f>IFERROR(_xll.qlRateHelperPillarDate(M99,Trigger),"--")</f>
        <v>--</v>
      </c>
      <c r="V99" s="4" t="str">
        <f t="shared" ref="V99:V124" si="31">IFERROR(INDEX($L$3:$L$124,MATCH(X99,$N$3:$N$124,0),1),"")</f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#NUM!</v>
      </c>
    </row>
    <row r="100" spans="1:29" x14ac:dyDescent="0.2">
      <c r="A100" s="62" t="s">
        <v>125</v>
      </c>
      <c r="B100" s="120" t="s">
        <v>52</v>
      </c>
      <c r="C100" s="64" t="s">
        <v>6</v>
      </c>
      <c r="D100" s="64" t="s">
        <v>8</v>
      </c>
      <c r="E100" s="64" t="s">
        <v>7</v>
      </c>
      <c r="F100" s="64" t="s">
        <v>149</v>
      </c>
      <c r="G100" s="64" t="str">
        <f t="shared" si="29"/>
        <v>Euribor3M</v>
      </c>
      <c r="H100" s="62" t="str">
        <f t="shared" si="30"/>
        <v>EURAB3EBASIS18M_Quote</v>
      </c>
      <c r="I100" s="133">
        <v>0</v>
      </c>
      <c r="J100" s="67"/>
      <c r="L100" s="74" t="str">
        <f t="shared" si="27"/>
        <v>BasSw</v>
      </c>
      <c r="M100" s="146" t="str">
        <f t="shared" si="28"/>
        <v>--</v>
      </c>
      <c r="N100" s="154" t="str">
        <f>IFERROR(_xll.qlRateHelperQuoteName(M100,Trigger),"--")</f>
        <v>--</v>
      </c>
      <c r="O100" s="147" t="str">
        <f>IFERROR(_xll.qlRateHelperQuoteValue($M100,Trigger),"--")</f>
        <v>--</v>
      </c>
      <c r="P100" s="146" t="b">
        <v>0</v>
      </c>
      <c r="Q100" s="146">
        <v>40</v>
      </c>
      <c r="R100" s="146">
        <v>1</v>
      </c>
      <c r="S100" s="148" t="str">
        <f>IFERROR(_xll.qlRateHelperEarliestDate(M100,Trigger),"--")</f>
        <v>--</v>
      </c>
      <c r="T100" s="148" t="str">
        <f>IFERROR(_xll.qlRateHelperPillarDate(M100,Trigger),"--")</f>
        <v>--</v>
      </c>
      <c r="V100" s="4" t="str">
        <f t="shared" si="31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#NUM!</v>
      </c>
    </row>
    <row r="101" spans="1:29" x14ac:dyDescent="0.2">
      <c r="A101" s="62" t="s">
        <v>125</v>
      </c>
      <c r="B101" s="120" t="s">
        <v>53</v>
      </c>
      <c r="C101" s="64" t="s">
        <v>6</v>
      </c>
      <c r="D101" s="64" t="s">
        <v>8</v>
      </c>
      <c r="E101" s="64" t="s">
        <v>7</v>
      </c>
      <c r="F101" s="64" t="s">
        <v>149</v>
      </c>
      <c r="G101" s="64" t="str">
        <f t="shared" si="29"/>
        <v>Euribor3M</v>
      </c>
      <c r="H101" s="62" t="str">
        <f t="shared" si="30"/>
        <v>EURAB3EBASIS21M_Quote</v>
      </c>
      <c r="I101" s="133">
        <v>0</v>
      </c>
      <c r="J101" s="67"/>
      <c r="L101" s="74" t="str">
        <f t="shared" si="27"/>
        <v>BasSw</v>
      </c>
      <c r="M101" s="146" t="str">
        <f t="shared" si="28"/>
        <v>--</v>
      </c>
      <c r="N101" s="154" t="str">
        <f>IFERROR(_xll.qlRateHelperQuoteName(M101,Trigger),"--")</f>
        <v>--</v>
      </c>
      <c r="O101" s="147" t="str">
        <f>IFERROR(_xll.qlRateHelperQuoteValue($M101,Trigger),"--")</f>
        <v>--</v>
      </c>
      <c r="P101" s="146" t="b">
        <v>0</v>
      </c>
      <c r="Q101" s="146">
        <v>40</v>
      </c>
      <c r="R101" s="146">
        <v>1</v>
      </c>
      <c r="S101" s="148" t="str">
        <f>IFERROR(_xll.qlRateHelperEarliestDate(M101,Trigger),"--")</f>
        <v>--</v>
      </c>
      <c r="T101" s="148" t="str">
        <f>IFERROR(_xll.qlRateHelperPillarDate(M101,Trigger),"--")</f>
        <v>--</v>
      </c>
      <c r="V101" s="4" t="str">
        <f t="shared" si="31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#NUM!</v>
      </c>
    </row>
    <row r="102" spans="1:29" x14ac:dyDescent="0.2">
      <c r="A102" s="62" t="s">
        <v>125</v>
      </c>
      <c r="B102" s="120" t="s">
        <v>54</v>
      </c>
      <c r="C102" s="64" t="s">
        <v>6</v>
      </c>
      <c r="D102" s="64" t="s">
        <v>8</v>
      </c>
      <c r="E102" s="64" t="s">
        <v>7</v>
      </c>
      <c r="F102" s="64" t="s">
        <v>149</v>
      </c>
      <c r="G102" s="64" t="str">
        <f t="shared" si="29"/>
        <v>Euribor3M</v>
      </c>
      <c r="H102" s="62" t="str">
        <f t="shared" si="30"/>
        <v>EURAB3EBASIS2Y_Quote</v>
      </c>
      <c r="I102" s="133">
        <v>0</v>
      </c>
      <c r="J102" s="67"/>
      <c r="L102" s="74" t="str">
        <f t="shared" si="27"/>
        <v>BasSw</v>
      </c>
      <c r="M102" s="146" t="str">
        <f t="shared" si="28"/>
        <v>--</v>
      </c>
      <c r="N102" s="154" t="str">
        <f>IFERROR(_xll.qlRateHelperQuoteName(M102,Trigger),"--")</f>
        <v>--</v>
      </c>
      <c r="O102" s="147" t="str">
        <f>IFERROR(_xll.qlRateHelperQuoteValue($M102,Trigger),"--")</f>
        <v>--</v>
      </c>
      <c r="P102" s="146" t="b">
        <v>0</v>
      </c>
      <c r="Q102" s="146">
        <v>40</v>
      </c>
      <c r="R102" s="146">
        <v>1</v>
      </c>
      <c r="S102" s="148" t="str">
        <f>IFERROR(_xll.qlRateHelperEarliestDate(M102,Trigger),"--")</f>
        <v>--</v>
      </c>
      <c r="T102" s="148" t="str">
        <f>IFERROR(_xll.qlRateHelperPillarDate(M102,Trigger),"--")</f>
        <v>--</v>
      </c>
      <c r="V102" s="4" t="str">
        <f t="shared" si="31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#NUM!</v>
      </c>
    </row>
    <row r="103" spans="1:29" x14ac:dyDescent="0.2">
      <c r="A103" s="62" t="s">
        <v>125</v>
      </c>
      <c r="B103" s="120" t="s">
        <v>55</v>
      </c>
      <c r="C103" s="64" t="s">
        <v>6</v>
      </c>
      <c r="D103" s="64" t="s">
        <v>8</v>
      </c>
      <c r="E103" s="64" t="s">
        <v>7</v>
      </c>
      <c r="F103" s="64" t="s">
        <v>149</v>
      </c>
      <c r="G103" s="64" t="str">
        <f t="shared" si="29"/>
        <v>Euribor3M</v>
      </c>
      <c r="H103" s="62" t="str">
        <f t="shared" si="30"/>
        <v>EURAB3EBASIS3Y_Quote</v>
      </c>
      <c r="I103" s="133">
        <v>0</v>
      </c>
      <c r="J103" s="67"/>
      <c r="L103" s="74" t="str">
        <f t="shared" si="27"/>
        <v>BasSw</v>
      </c>
      <c r="M103" s="146" t="str">
        <f t="shared" si="28"/>
        <v>--</v>
      </c>
      <c r="N103" s="154" t="str">
        <f>IFERROR(_xll.qlRateHelperQuoteName(M103,Trigger),"--")</f>
        <v>--</v>
      </c>
      <c r="O103" s="147" t="str">
        <f>IFERROR(_xll.qlRateHelperQuoteValue($M103,Trigger),"--")</f>
        <v>--</v>
      </c>
      <c r="P103" s="146" t="b">
        <v>0</v>
      </c>
      <c r="Q103" s="146">
        <v>40</v>
      </c>
      <c r="R103" s="146">
        <v>1</v>
      </c>
      <c r="S103" s="148" t="str">
        <f>IFERROR(_xll.qlRateHelperEarliestDate(M103,Trigger),"--")</f>
        <v>--</v>
      </c>
      <c r="T103" s="148" t="str">
        <f>IFERROR(_xll.qlRateHelperPillarDate(M103,Trigger),"--")</f>
        <v>--</v>
      </c>
      <c r="V103" s="4" t="str">
        <f t="shared" si="31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#NUM!</v>
      </c>
    </row>
    <row r="104" spans="1:29" x14ac:dyDescent="0.2">
      <c r="A104" s="62" t="s">
        <v>125</v>
      </c>
      <c r="B104" s="120" t="s">
        <v>56</v>
      </c>
      <c r="C104" s="64" t="s">
        <v>6</v>
      </c>
      <c r="D104" s="64" t="s">
        <v>8</v>
      </c>
      <c r="E104" s="64" t="s">
        <v>7</v>
      </c>
      <c r="F104" s="64" t="s">
        <v>149</v>
      </c>
      <c r="G104" s="64" t="str">
        <f t="shared" si="29"/>
        <v>Euribor3M</v>
      </c>
      <c r="H104" s="62" t="str">
        <f t="shared" si="30"/>
        <v>EURAB3EBASIS4Y_Quote</v>
      </c>
      <c r="I104" s="133">
        <v>0</v>
      </c>
      <c r="J104" s="67"/>
      <c r="L104" s="74" t="str">
        <f t="shared" si="27"/>
        <v>BasSw</v>
      </c>
      <c r="M104" s="146" t="str">
        <f t="shared" si="28"/>
        <v>--</v>
      </c>
      <c r="N104" s="154" t="str">
        <f>IFERROR(_xll.qlRateHelperQuoteName(M104,Trigger),"--")</f>
        <v>--</v>
      </c>
      <c r="O104" s="147" t="str">
        <f>IFERROR(_xll.qlRateHelperQuoteValue($M104,Trigger),"--")</f>
        <v>--</v>
      </c>
      <c r="P104" s="146" t="b">
        <v>0</v>
      </c>
      <c r="Q104" s="146">
        <v>40</v>
      </c>
      <c r="R104" s="146">
        <v>1</v>
      </c>
      <c r="S104" s="148" t="str">
        <f>IFERROR(_xll.qlRateHelperEarliestDate(M104,Trigger),"--")</f>
        <v>--</v>
      </c>
      <c r="T104" s="148" t="str">
        <f>IFERROR(_xll.qlRateHelperPillarDate(M104,Trigger),"--")</f>
        <v>--</v>
      </c>
      <c r="V104" s="4" t="str">
        <f t="shared" si="31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#NUM!</v>
      </c>
    </row>
    <row r="105" spans="1:29" x14ac:dyDescent="0.2">
      <c r="A105" s="62" t="s">
        <v>125</v>
      </c>
      <c r="B105" s="120" t="s">
        <v>57</v>
      </c>
      <c r="C105" s="64" t="s">
        <v>6</v>
      </c>
      <c r="D105" s="64" t="s">
        <v>8</v>
      </c>
      <c r="E105" s="64" t="s">
        <v>7</v>
      </c>
      <c r="F105" s="64" t="s">
        <v>149</v>
      </c>
      <c r="G105" s="64" t="str">
        <f t="shared" si="29"/>
        <v>Euribor3M</v>
      </c>
      <c r="H105" s="62" t="str">
        <f t="shared" si="30"/>
        <v>EURAB3EBASIS5Y_Quote</v>
      </c>
      <c r="I105" s="133">
        <v>0</v>
      </c>
      <c r="J105" s="67"/>
      <c r="L105" s="74" t="str">
        <f t="shared" si="27"/>
        <v>BasSw</v>
      </c>
      <c r="M105" s="146" t="str">
        <f t="shared" si="28"/>
        <v>--</v>
      </c>
      <c r="N105" s="154" t="str">
        <f>IFERROR(_xll.qlRateHelperQuoteName(M105,Trigger),"--")</f>
        <v>--</v>
      </c>
      <c r="O105" s="147" t="str">
        <f>IFERROR(_xll.qlRateHelperQuoteValue($M105,Trigger),"--")</f>
        <v>--</v>
      </c>
      <c r="P105" s="146" t="b">
        <v>0</v>
      </c>
      <c r="Q105" s="146">
        <v>40</v>
      </c>
      <c r="R105" s="146">
        <v>1</v>
      </c>
      <c r="S105" s="148" t="str">
        <f>IFERROR(_xll.qlRateHelperEarliestDate(M105,Trigger),"--")</f>
        <v>--</v>
      </c>
      <c r="T105" s="148" t="str">
        <f>IFERROR(_xll.qlRateHelperPillarDate(M105,Trigger),"--")</f>
        <v>--</v>
      </c>
      <c r="V105" s="4" t="str">
        <f t="shared" si="31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#NUM!</v>
      </c>
    </row>
    <row r="106" spans="1:29" x14ac:dyDescent="0.2">
      <c r="A106" s="62" t="s">
        <v>125</v>
      </c>
      <c r="B106" s="120" t="s">
        <v>58</v>
      </c>
      <c r="C106" s="64" t="s">
        <v>6</v>
      </c>
      <c r="D106" s="64" t="s">
        <v>8</v>
      </c>
      <c r="E106" s="64" t="s">
        <v>7</v>
      </c>
      <c r="F106" s="64" t="s">
        <v>149</v>
      </c>
      <c r="G106" s="64" t="str">
        <f t="shared" si="29"/>
        <v>Euribor3M</v>
      </c>
      <c r="H106" s="62" t="str">
        <f t="shared" si="30"/>
        <v>EURAB3EBASIS6Y_Quote</v>
      </c>
      <c r="I106" s="133">
        <v>0</v>
      </c>
      <c r="J106" s="67"/>
      <c r="L106" s="74" t="str">
        <f t="shared" si="27"/>
        <v>BasSw</v>
      </c>
      <c r="M106" s="146" t="str">
        <f t="shared" si="28"/>
        <v>--</v>
      </c>
      <c r="N106" s="154" t="str">
        <f>IFERROR(_xll.qlRateHelperQuoteName(M106,Trigger),"--")</f>
        <v>--</v>
      </c>
      <c r="O106" s="147" t="str">
        <f>IFERROR(_xll.qlRateHelperQuoteValue($M106,Trigger),"--")</f>
        <v>--</v>
      </c>
      <c r="P106" s="146" t="b">
        <v>0</v>
      </c>
      <c r="Q106" s="146">
        <v>40</v>
      </c>
      <c r="R106" s="146">
        <v>1</v>
      </c>
      <c r="S106" s="148" t="str">
        <f>IFERROR(_xll.qlRateHelperEarliestDate(M106,Trigger),"--")</f>
        <v>--</v>
      </c>
      <c r="T106" s="148" t="str">
        <f>IFERROR(_xll.qlRateHelperPillarDate(M106,Trigger),"--")</f>
        <v>--</v>
      </c>
      <c r="V106" s="4" t="str">
        <f t="shared" si="31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#NUM!</v>
      </c>
    </row>
    <row r="107" spans="1:29" x14ac:dyDescent="0.2">
      <c r="A107" s="62" t="s">
        <v>125</v>
      </c>
      <c r="B107" s="120" t="s">
        <v>59</v>
      </c>
      <c r="C107" s="64" t="s">
        <v>6</v>
      </c>
      <c r="D107" s="64" t="s">
        <v>8</v>
      </c>
      <c r="E107" s="64" t="s">
        <v>7</v>
      </c>
      <c r="F107" s="64" t="s">
        <v>149</v>
      </c>
      <c r="G107" s="64" t="str">
        <f t="shared" si="29"/>
        <v>Euribor3M</v>
      </c>
      <c r="H107" s="62" t="str">
        <f t="shared" si="30"/>
        <v>EURAB3EBASIS7Y_Quote</v>
      </c>
      <c r="I107" s="133">
        <v>0</v>
      </c>
      <c r="J107" s="67"/>
      <c r="L107" s="74" t="str">
        <f t="shared" si="27"/>
        <v>BasSw</v>
      </c>
      <c r="M107" s="146" t="str">
        <f t="shared" si="28"/>
        <v>--</v>
      </c>
      <c r="N107" s="154" t="str">
        <f>IFERROR(_xll.qlRateHelperQuoteName(M107,Trigger),"--")</f>
        <v>--</v>
      </c>
      <c r="O107" s="147" t="str">
        <f>IFERROR(_xll.qlRateHelperQuoteValue($M107,Trigger),"--")</f>
        <v>--</v>
      </c>
      <c r="P107" s="146" t="b">
        <v>0</v>
      </c>
      <c r="Q107" s="146">
        <v>40</v>
      </c>
      <c r="R107" s="146">
        <v>1</v>
      </c>
      <c r="S107" s="148" t="str">
        <f>IFERROR(_xll.qlRateHelperEarliestDate(M107,Trigger),"--")</f>
        <v>--</v>
      </c>
      <c r="T107" s="148" t="str">
        <f>IFERROR(_xll.qlRateHelperPillarDate(M107,Trigger),"--")</f>
        <v>--</v>
      </c>
      <c r="V107" s="4" t="str">
        <f t="shared" si="31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#NUM!</v>
      </c>
    </row>
    <row r="108" spans="1:29" x14ac:dyDescent="0.2">
      <c r="A108" s="62" t="s">
        <v>125</v>
      </c>
      <c r="B108" s="120" t="s">
        <v>60</v>
      </c>
      <c r="C108" s="64" t="s">
        <v>6</v>
      </c>
      <c r="D108" s="64" t="s">
        <v>8</v>
      </c>
      <c r="E108" s="64" t="s">
        <v>7</v>
      </c>
      <c r="F108" s="64" t="s">
        <v>149</v>
      </c>
      <c r="G108" s="64" t="str">
        <f t="shared" si="29"/>
        <v>Euribor3M</v>
      </c>
      <c r="H108" s="62" t="str">
        <f t="shared" si="30"/>
        <v>EURAB3EBASIS8Y_Quote</v>
      </c>
      <c r="I108" s="133">
        <v>0</v>
      </c>
      <c r="J108" s="67"/>
      <c r="L108" s="74" t="str">
        <f t="shared" si="27"/>
        <v>BasSw</v>
      </c>
      <c r="M108" s="146" t="str">
        <f t="shared" si="28"/>
        <v>--</v>
      </c>
      <c r="N108" s="154" t="str">
        <f>IFERROR(_xll.qlRateHelperQuoteName(M108,Trigger),"--")</f>
        <v>--</v>
      </c>
      <c r="O108" s="147" t="str">
        <f>IFERROR(_xll.qlRateHelperQuoteValue($M108,Trigger),"--")</f>
        <v>--</v>
      </c>
      <c r="P108" s="146" t="b">
        <v>0</v>
      </c>
      <c r="Q108" s="146">
        <v>40</v>
      </c>
      <c r="R108" s="146">
        <v>1</v>
      </c>
      <c r="S108" s="148" t="str">
        <f>IFERROR(_xll.qlRateHelperEarliestDate(M108,Trigger),"--")</f>
        <v>--</v>
      </c>
      <c r="T108" s="148" t="str">
        <f>IFERROR(_xll.qlRateHelperPillarDate(M108,Trigger),"--")</f>
        <v>--</v>
      </c>
      <c r="V108" s="4" t="str">
        <f t="shared" si="31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#NUM!</v>
      </c>
    </row>
    <row r="109" spans="1:29" x14ac:dyDescent="0.2">
      <c r="A109" s="62" t="s">
        <v>125</v>
      </c>
      <c r="B109" s="120" t="s">
        <v>61</v>
      </c>
      <c r="C109" s="64" t="s">
        <v>6</v>
      </c>
      <c r="D109" s="64" t="s">
        <v>8</v>
      </c>
      <c r="E109" s="64" t="s">
        <v>7</v>
      </c>
      <c r="F109" s="64" t="s">
        <v>149</v>
      </c>
      <c r="G109" s="64" t="str">
        <f t="shared" si="29"/>
        <v>Euribor3M</v>
      </c>
      <c r="H109" s="62" t="str">
        <f t="shared" si="30"/>
        <v>EURAB3EBASIS9Y_Quote</v>
      </c>
      <c r="I109" s="133">
        <v>0</v>
      </c>
      <c r="J109" s="67"/>
      <c r="L109" s="74" t="str">
        <f t="shared" si="27"/>
        <v>BasSw</v>
      </c>
      <c r="M109" s="146" t="str">
        <f t="shared" si="28"/>
        <v>--</v>
      </c>
      <c r="N109" s="154" t="str">
        <f>IFERROR(_xll.qlRateHelperQuoteName(M109,Trigger),"--")</f>
        <v>--</v>
      </c>
      <c r="O109" s="147" t="str">
        <f>IFERROR(_xll.qlRateHelperQuoteValue($M109,Trigger),"--")</f>
        <v>--</v>
      </c>
      <c r="P109" s="146" t="b">
        <v>0</v>
      </c>
      <c r="Q109" s="146">
        <v>40</v>
      </c>
      <c r="R109" s="146">
        <v>1</v>
      </c>
      <c r="S109" s="148" t="str">
        <f>IFERROR(_xll.qlRateHelperEarliestDate(M109,Trigger),"--")</f>
        <v>--</v>
      </c>
      <c r="T109" s="148" t="str">
        <f>IFERROR(_xll.qlRateHelperPillarDate(M109,Trigger),"--")</f>
        <v>--</v>
      </c>
      <c r="V109" s="4" t="str">
        <f t="shared" si="31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#NUM!</v>
      </c>
    </row>
    <row r="110" spans="1:29" x14ac:dyDescent="0.2">
      <c r="A110" s="62" t="s">
        <v>125</v>
      </c>
      <c r="B110" s="120" t="s">
        <v>62</v>
      </c>
      <c r="C110" s="64" t="s">
        <v>6</v>
      </c>
      <c r="D110" s="64" t="s">
        <v>8</v>
      </c>
      <c r="E110" s="64" t="s">
        <v>7</v>
      </c>
      <c r="F110" s="64" t="s">
        <v>149</v>
      </c>
      <c r="G110" s="64" t="str">
        <f t="shared" si="29"/>
        <v>Euribor3M</v>
      </c>
      <c r="H110" s="62" t="str">
        <f t="shared" si="30"/>
        <v>EURAB3EBASIS10Y_Quote</v>
      </c>
      <c r="I110" s="133">
        <v>0</v>
      </c>
      <c r="J110" s="67"/>
      <c r="L110" s="74" t="str">
        <f t="shared" si="27"/>
        <v>BasSw</v>
      </c>
      <c r="M110" s="146" t="str">
        <f t="shared" si="28"/>
        <v>--</v>
      </c>
      <c r="N110" s="154" t="str">
        <f>IFERROR(_xll.qlRateHelperQuoteName(M110,Trigger),"--")</f>
        <v>--</v>
      </c>
      <c r="O110" s="147" t="str">
        <f>IFERROR(_xll.qlRateHelperQuoteValue($M110,Trigger),"--")</f>
        <v>--</v>
      </c>
      <c r="P110" s="146" t="b">
        <v>0</v>
      </c>
      <c r="Q110" s="146">
        <v>40</v>
      </c>
      <c r="R110" s="146">
        <v>1</v>
      </c>
      <c r="S110" s="148" t="str">
        <f>IFERROR(_xll.qlRateHelperEarliestDate(M110,Trigger),"--")</f>
        <v>--</v>
      </c>
      <c r="T110" s="148" t="str">
        <f>IFERROR(_xll.qlRateHelperPillarDate(M110,Trigger),"--")</f>
        <v>--</v>
      </c>
      <c r="V110" s="4" t="str">
        <f t="shared" si="31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#NUM!</v>
      </c>
    </row>
    <row r="111" spans="1:29" x14ac:dyDescent="0.2">
      <c r="A111" s="62" t="s">
        <v>125</v>
      </c>
      <c r="B111" s="120" t="s">
        <v>104</v>
      </c>
      <c r="C111" s="64" t="s">
        <v>6</v>
      </c>
      <c r="D111" s="64" t="s">
        <v>8</v>
      </c>
      <c r="E111" s="64" t="s">
        <v>7</v>
      </c>
      <c r="F111" s="64" t="s">
        <v>149</v>
      </c>
      <c r="G111" s="64" t="str">
        <f t="shared" si="29"/>
        <v>Euribor3M</v>
      </c>
      <c r="H111" s="62" t="str">
        <f t="shared" si="30"/>
        <v>EURAB3EBASIS11Y_Quote</v>
      </c>
      <c r="I111" s="133">
        <v>0</v>
      </c>
      <c r="J111" s="67"/>
      <c r="L111" s="74" t="str">
        <f t="shared" si="27"/>
        <v>BasSw</v>
      </c>
      <c r="M111" s="146" t="str">
        <f t="shared" si="28"/>
        <v>--</v>
      </c>
      <c r="N111" s="154" t="str">
        <f>IFERROR(_xll.qlRateHelperQuoteName(M111,Trigger),"--")</f>
        <v>--</v>
      </c>
      <c r="O111" s="147" t="str">
        <f>IFERROR(_xll.qlRateHelperQuoteValue($M111,Trigger),"--")</f>
        <v>--</v>
      </c>
      <c r="P111" s="146" t="b">
        <v>0</v>
      </c>
      <c r="Q111" s="146">
        <v>40</v>
      </c>
      <c r="R111" s="146">
        <v>1</v>
      </c>
      <c r="S111" s="148" t="str">
        <f>IFERROR(_xll.qlRateHelperEarliestDate(M111,Trigger),"--")</f>
        <v>--</v>
      </c>
      <c r="T111" s="148" t="str">
        <f>IFERROR(_xll.qlRateHelperPillarDate(M111,Trigger),"--")</f>
        <v>--</v>
      </c>
      <c r="V111" s="4" t="str">
        <f t="shared" si="31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#NUM!</v>
      </c>
    </row>
    <row r="112" spans="1:29" x14ac:dyDescent="0.2">
      <c r="A112" s="62" t="s">
        <v>125</v>
      </c>
      <c r="B112" s="120" t="s">
        <v>63</v>
      </c>
      <c r="C112" s="64" t="s">
        <v>6</v>
      </c>
      <c r="D112" s="64" t="s">
        <v>8</v>
      </c>
      <c r="E112" s="64" t="s">
        <v>7</v>
      </c>
      <c r="F112" s="64" t="s">
        <v>149</v>
      </c>
      <c r="G112" s="64" t="str">
        <f t="shared" si="29"/>
        <v>Euribor3M</v>
      </c>
      <c r="H112" s="62" t="str">
        <f t="shared" si="30"/>
        <v>EURAB3EBASIS12Y_Quote</v>
      </c>
      <c r="I112" s="133">
        <v>0</v>
      </c>
      <c r="J112" s="67"/>
      <c r="L112" s="74" t="str">
        <f t="shared" si="27"/>
        <v>BasSw</v>
      </c>
      <c r="M112" s="146" t="str">
        <f t="shared" si="28"/>
        <v>--</v>
      </c>
      <c r="N112" s="154" t="str">
        <f>IFERROR(_xll.qlRateHelperQuoteName(M112,Trigger),"--")</f>
        <v>--</v>
      </c>
      <c r="O112" s="147" t="str">
        <f>IFERROR(_xll.qlRateHelperQuoteValue($M112,Trigger),"--")</f>
        <v>--</v>
      </c>
      <c r="P112" s="146" t="b">
        <v>0</v>
      </c>
      <c r="Q112" s="146">
        <v>40</v>
      </c>
      <c r="R112" s="146">
        <v>1</v>
      </c>
      <c r="S112" s="148" t="str">
        <f>IFERROR(_xll.qlRateHelperEarliestDate(M112,Trigger),"--")</f>
        <v>--</v>
      </c>
      <c r="T112" s="148" t="str">
        <f>IFERROR(_xll.qlRateHelperPillarDate(M112,Trigger),"--")</f>
        <v>--</v>
      </c>
      <c r="V112" s="4" t="str">
        <f t="shared" si="31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#NUM!</v>
      </c>
    </row>
    <row r="113" spans="1:29" x14ac:dyDescent="0.2">
      <c r="A113" s="62" t="s">
        <v>125</v>
      </c>
      <c r="B113" s="120" t="s">
        <v>105</v>
      </c>
      <c r="C113" s="64" t="s">
        <v>6</v>
      </c>
      <c r="D113" s="64" t="s">
        <v>8</v>
      </c>
      <c r="E113" s="64" t="s">
        <v>7</v>
      </c>
      <c r="F113" s="64" t="s">
        <v>149</v>
      </c>
      <c r="G113" s="64" t="str">
        <f t="shared" si="29"/>
        <v>Euribor3M</v>
      </c>
      <c r="H113" s="62" t="str">
        <f t="shared" si="30"/>
        <v>EURAB3EBASIS13Y_Quote</v>
      </c>
      <c r="I113" s="133">
        <v>0</v>
      </c>
      <c r="J113" s="67"/>
      <c r="L113" s="74" t="str">
        <f t="shared" si="27"/>
        <v>BasSw</v>
      </c>
      <c r="M113" s="146" t="str">
        <f t="shared" si="28"/>
        <v>--</v>
      </c>
      <c r="N113" s="154" t="str">
        <f>IFERROR(_xll.qlRateHelperQuoteName(M113,Trigger),"--")</f>
        <v>--</v>
      </c>
      <c r="O113" s="147" t="str">
        <f>IFERROR(_xll.qlRateHelperQuoteValue($M113,Trigger),"--")</f>
        <v>--</v>
      </c>
      <c r="P113" s="146" t="b">
        <v>0</v>
      </c>
      <c r="Q113" s="146">
        <v>40</v>
      </c>
      <c r="R113" s="146">
        <v>1</v>
      </c>
      <c r="S113" s="148" t="str">
        <f>IFERROR(_xll.qlRateHelperEarliestDate(M113,Trigger),"--")</f>
        <v>--</v>
      </c>
      <c r="T113" s="148" t="str">
        <f>IFERROR(_xll.qlRateHelperPillarDate(M113,Trigger),"--")</f>
        <v>--</v>
      </c>
      <c r="V113" s="4" t="str">
        <f t="shared" si="31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#NUM!</v>
      </c>
    </row>
    <row r="114" spans="1:29" x14ac:dyDescent="0.2">
      <c r="A114" s="62" t="s">
        <v>125</v>
      </c>
      <c r="B114" s="120" t="s">
        <v>106</v>
      </c>
      <c r="C114" s="64" t="s">
        <v>6</v>
      </c>
      <c r="D114" s="64" t="s">
        <v>8</v>
      </c>
      <c r="E114" s="64" t="s">
        <v>7</v>
      </c>
      <c r="F114" s="64" t="s">
        <v>149</v>
      </c>
      <c r="G114" s="64" t="str">
        <f t="shared" si="29"/>
        <v>Euribor3M</v>
      </c>
      <c r="H114" s="62" t="str">
        <f t="shared" si="30"/>
        <v>EURAB3EBASIS14Y_Quote</v>
      </c>
      <c r="I114" s="133">
        <v>0</v>
      </c>
      <c r="J114" s="67"/>
      <c r="L114" s="74" t="str">
        <f t="shared" si="27"/>
        <v>BasSw</v>
      </c>
      <c r="M114" s="146" t="str">
        <f t="shared" si="28"/>
        <v>--</v>
      </c>
      <c r="N114" s="154" t="str">
        <f>IFERROR(_xll.qlRateHelperQuoteName(M114,Trigger),"--")</f>
        <v>--</v>
      </c>
      <c r="O114" s="147" t="str">
        <f>IFERROR(_xll.qlRateHelperQuoteValue($M114,Trigger),"--")</f>
        <v>--</v>
      </c>
      <c r="P114" s="146" t="b">
        <v>0</v>
      </c>
      <c r="Q114" s="146">
        <v>40</v>
      </c>
      <c r="R114" s="146">
        <v>1</v>
      </c>
      <c r="S114" s="148" t="str">
        <f>IFERROR(_xll.qlRateHelperEarliestDate(M114,Trigger),"--")</f>
        <v>--</v>
      </c>
      <c r="T114" s="148" t="str">
        <f>IFERROR(_xll.qlRateHelperPillarDate(M114,Trigger),"--")</f>
        <v>--</v>
      </c>
      <c r="V114" s="4" t="str">
        <f t="shared" si="31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#NUM!</v>
      </c>
    </row>
    <row r="115" spans="1:29" x14ac:dyDescent="0.2">
      <c r="A115" s="62" t="s">
        <v>125</v>
      </c>
      <c r="B115" s="120" t="s">
        <v>64</v>
      </c>
      <c r="C115" s="64" t="s">
        <v>6</v>
      </c>
      <c r="D115" s="64" t="s">
        <v>8</v>
      </c>
      <c r="E115" s="64" t="s">
        <v>7</v>
      </c>
      <c r="F115" s="64" t="s">
        <v>149</v>
      </c>
      <c r="G115" s="64" t="str">
        <f t="shared" si="29"/>
        <v>Euribor3M</v>
      </c>
      <c r="H115" s="62" t="str">
        <f t="shared" si="30"/>
        <v>EURAB3EBASIS15Y_Quote</v>
      </c>
      <c r="I115" s="133">
        <v>0</v>
      </c>
      <c r="J115" s="67"/>
      <c r="L115" s="74" t="str">
        <f t="shared" si="27"/>
        <v>BasSw</v>
      </c>
      <c r="M115" s="146" t="str">
        <f t="shared" si="28"/>
        <v>--</v>
      </c>
      <c r="N115" s="154" t="str">
        <f>IFERROR(_xll.qlRateHelperQuoteName(M115,Trigger),"--")</f>
        <v>--</v>
      </c>
      <c r="O115" s="147" t="str">
        <f>IFERROR(_xll.qlRateHelperQuoteValue($M115,Trigger),"--")</f>
        <v>--</v>
      </c>
      <c r="P115" s="146" t="b">
        <v>0</v>
      </c>
      <c r="Q115" s="146">
        <v>40</v>
      </c>
      <c r="R115" s="146">
        <v>1</v>
      </c>
      <c r="S115" s="148" t="str">
        <f>IFERROR(_xll.qlRateHelperEarliestDate(M115,Trigger),"--")</f>
        <v>--</v>
      </c>
      <c r="T115" s="148" t="str">
        <f>IFERROR(_xll.qlRateHelperPillarDate(M115,Trigger),"--")</f>
        <v>--</v>
      </c>
      <c r="V115" s="4" t="str">
        <f t="shared" si="31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#NUM!</v>
      </c>
    </row>
    <row r="116" spans="1:29" x14ac:dyDescent="0.2">
      <c r="A116" s="62" t="s">
        <v>125</v>
      </c>
      <c r="B116" s="120" t="s">
        <v>107</v>
      </c>
      <c r="C116" s="64" t="s">
        <v>6</v>
      </c>
      <c r="D116" s="64" t="s">
        <v>8</v>
      </c>
      <c r="E116" s="64" t="s">
        <v>7</v>
      </c>
      <c r="F116" s="64" t="s">
        <v>149</v>
      </c>
      <c r="G116" s="64" t="str">
        <f t="shared" si="29"/>
        <v>Euribor3M</v>
      </c>
      <c r="H116" s="62" t="str">
        <f t="shared" si="30"/>
        <v>EURAB3EBASIS16Y_Quote</v>
      </c>
      <c r="I116" s="133">
        <v>0</v>
      </c>
      <c r="J116" s="67"/>
      <c r="L116" s="74" t="str">
        <f t="shared" si="27"/>
        <v>BasSw</v>
      </c>
      <c r="M116" s="146" t="str">
        <f t="shared" si="28"/>
        <v>--</v>
      </c>
      <c r="N116" s="154" t="str">
        <f>IFERROR(_xll.qlRateHelperQuoteName(M116,Trigger),"--")</f>
        <v>--</v>
      </c>
      <c r="O116" s="147" t="str">
        <f>IFERROR(_xll.qlRateHelperQuoteValue($M116,Trigger),"--")</f>
        <v>--</v>
      </c>
      <c r="P116" s="146" t="b">
        <v>0</v>
      </c>
      <c r="Q116" s="146">
        <v>40</v>
      </c>
      <c r="R116" s="146">
        <v>1</v>
      </c>
      <c r="S116" s="148" t="str">
        <f>IFERROR(_xll.qlRateHelperEarliestDate(M116,Trigger),"--")</f>
        <v>--</v>
      </c>
      <c r="T116" s="148" t="str">
        <f>IFERROR(_xll.qlRateHelperPillarDate(M116,Trigger),"--")</f>
        <v>--</v>
      </c>
      <c r="V116" s="4" t="str">
        <f t="shared" si="31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#NUM!</v>
      </c>
    </row>
    <row r="117" spans="1:29" x14ac:dyDescent="0.2">
      <c r="A117" s="62" t="s">
        <v>125</v>
      </c>
      <c r="B117" s="120" t="s">
        <v>108</v>
      </c>
      <c r="C117" s="64" t="s">
        <v>6</v>
      </c>
      <c r="D117" s="64" t="s">
        <v>8</v>
      </c>
      <c r="E117" s="64" t="s">
        <v>7</v>
      </c>
      <c r="F117" s="64" t="s">
        <v>149</v>
      </c>
      <c r="G117" s="64" t="str">
        <f t="shared" si="29"/>
        <v>Euribor3M</v>
      </c>
      <c r="H117" s="62" t="str">
        <f t="shared" si="30"/>
        <v>EURAB3EBASIS17Y_Quote</v>
      </c>
      <c r="I117" s="133">
        <v>0</v>
      </c>
      <c r="J117" s="67"/>
      <c r="L117" s="74" t="str">
        <f t="shared" si="27"/>
        <v>BasSw</v>
      </c>
      <c r="M117" s="146" t="str">
        <f t="shared" si="28"/>
        <v>--</v>
      </c>
      <c r="N117" s="154" t="str">
        <f>IFERROR(_xll.qlRateHelperQuoteName(M117,Trigger),"--")</f>
        <v>--</v>
      </c>
      <c r="O117" s="147" t="str">
        <f>IFERROR(_xll.qlRateHelperQuoteValue($M117,Trigger),"--")</f>
        <v>--</v>
      </c>
      <c r="P117" s="146" t="b">
        <v>0</v>
      </c>
      <c r="Q117" s="146">
        <v>40</v>
      </c>
      <c r="R117" s="146">
        <v>1</v>
      </c>
      <c r="S117" s="148" t="str">
        <f>IFERROR(_xll.qlRateHelperEarliestDate(M117,Trigger),"--")</f>
        <v>--</v>
      </c>
      <c r="T117" s="148" t="str">
        <f>IFERROR(_xll.qlRateHelperPillarDate(M117,Trigger),"--")</f>
        <v>--</v>
      </c>
      <c r="V117" s="4" t="str">
        <f t="shared" si="31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#NUM!</v>
      </c>
    </row>
    <row r="118" spans="1:29" x14ac:dyDescent="0.2">
      <c r="A118" s="62" t="s">
        <v>125</v>
      </c>
      <c r="B118" s="120" t="s">
        <v>109</v>
      </c>
      <c r="C118" s="64" t="s">
        <v>6</v>
      </c>
      <c r="D118" s="64" t="s">
        <v>8</v>
      </c>
      <c r="E118" s="64" t="s">
        <v>7</v>
      </c>
      <c r="F118" s="64" t="s">
        <v>149</v>
      </c>
      <c r="G118" s="64" t="str">
        <f t="shared" si="29"/>
        <v>Euribor3M</v>
      </c>
      <c r="H118" s="62" t="str">
        <f t="shared" si="30"/>
        <v>EURAB3EBASIS18Y_Quote</v>
      </c>
      <c r="I118" s="133">
        <v>0</v>
      </c>
      <c r="J118" s="67"/>
      <c r="L118" s="74" t="str">
        <f t="shared" si="27"/>
        <v>BasSw</v>
      </c>
      <c r="M118" s="146" t="str">
        <f t="shared" si="28"/>
        <v>--</v>
      </c>
      <c r="N118" s="154" t="str">
        <f>IFERROR(_xll.qlRateHelperQuoteName(M118,Trigger),"--")</f>
        <v>--</v>
      </c>
      <c r="O118" s="147" t="str">
        <f>IFERROR(_xll.qlRateHelperQuoteValue($M118,Trigger),"--")</f>
        <v>--</v>
      </c>
      <c r="P118" s="146" t="b">
        <v>0</v>
      </c>
      <c r="Q118" s="146">
        <v>40</v>
      </c>
      <c r="R118" s="146">
        <v>1</v>
      </c>
      <c r="S118" s="148" t="str">
        <f>IFERROR(_xll.qlRateHelperEarliestDate(M118,Trigger),"--")</f>
        <v>--</v>
      </c>
      <c r="T118" s="148" t="str">
        <f>IFERROR(_xll.qlRateHelperPillarDate(M118,Trigger),"--")</f>
        <v>--</v>
      </c>
      <c r="V118" s="4" t="str">
        <f t="shared" si="31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#NUM!</v>
      </c>
    </row>
    <row r="119" spans="1:29" x14ac:dyDescent="0.2">
      <c r="A119" s="62" t="s">
        <v>125</v>
      </c>
      <c r="B119" s="120" t="s">
        <v>110</v>
      </c>
      <c r="C119" s="64" t="s">
        <v>6</v>
      </c>
      <c r="D119" s="64" t="s">
        <v>8</v>
      </c>
      <c r="E119" s="64" t="s">
        <v>7</v>
      </c>
      <c r="F119" s="64" t="s">
        <v>149</v>
      </c>
      <c r="G119" s="64" t="str">
        <f t="shared" si="29"/>
        <v>Euribor3M</v>
      </c>
      <c r="H119" s="62" t="str">
        <f t="shared" si="30"/>
        <v>EURAB3EBASIS19Y_Quote</v>
      </c>
      <c r="I119" s="133">
        <v>0</v>
      </c>
      <c r="J119" s="67"/>
      <c r="L119" s="74" t="str">
        <f t="shared" si="27"/>
        <v>BasSw</v>
      </c>
      <c r="M119" s="146" t="str">
        <f t="shared" si="28"/>
        <v>--</v>
      </c>
      <c r="N119" s="154" t="str">
        <f>IFERROR(_xll.qlRateHelperQuoteName(M119,Trigger),"--")</f>
        <v>--</v>
      </c>
      <c r="O119" s="147" t="str">
        <f>IFERROR(_xll.qlRateHelperQuoteValue($M119,Trigger),"--")</f>
        <v>--</v>
      </c>
      <c r="P119" s="146" t="b">
        <v>0</v>
      </c>
      <c r="Q119" s="146">
        <v>40</v>
      </c>
      <c r="R119" s="146">
        <v>1</v>
      </c>
      <c r="S119" s="148" t="str">
        <f>IFERROR(_xll.qlRateHelperEarliestDate(M119,Trigger),"--")</f>
        <v>--</v>
      </c>
      <c r="T119" s="148" t="str">
        <f>IFERROR(_xll.qlRateHelperPillarDate(M119,Trigger),"--")</f>
        <v>--</v>
      </c>
      <c r="V119" s="4" t="str">
        <f t="shared" si="31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#NUM!</v>
      </c>
    </row>
    <row r="120" spans="1:29" x14ac:dyDescent="0.2">
      <c r="A120" s="62" t="s">
        <v>125</v>
      </c>
      <c r="B120" s="120" t="s">
        <v>65</v>
      </c>
      <c r="C120" s="64" t="s">
        <v>6</v>
      </c>
      <c r="D120" s="64" t="s">
        <v>8</v>
      </c>
      <c r="E120" s="64" t="s">
        <v>7</v>
      </c>
      <c r="F120" s="64" t="s">
        <v>149</v>
      </c>
      <c r="G120" s="64" t="str">
        <f t="shared" si="29"/>
        <v>Euribor3M</v>
      </c>
      <c r="H120" s="62" t="str">
        <f t="shared" si="30"/>
        <v>EURAB3EBASIS20Y_Quote</v>
      </c>
      <c r="I120" s="133">
        <v>0</v>
      </c>
      <c r="J120" s="67"/>
      <c r="L120" s="74" t="str">
        <f t="shared" si="27"/>
        <v>BasSw</v>
      </c>
      <c r="M120" s="146" t="str">
        <f t="shared" si="28"/>
        <v>--</v>
      </c>
      <c r="N120" s="154" t="str">
        <f>IFERROR(_xll.qlRateHelperQuoteName(M120,Trigger),"--")</f>
        <v>--</v>
      </c>
      <c r="O120" s="147" t="str">
        <f>IFERROR(_xll.qlRateHelperQuoteValue($M120,Trigger),"--")</f>
        <v>--</v>
      </c>
      <c r="P120" s="146" t="b">
        <v>0</v>
      </c>
      <c r="Q120" s="146">
        <v>40</v>
      </c>
      <c r="R120" s="146">
        <v>1</v>
      </c>
      <c r="S120" s="148" t="str">
        <f>IFERROR(_xll.qlRateHelperEarliestDate(M120,Trigger),"--")</f>
        <v>--</v>
      </c>
      <c r="T120" s="148" t="str">
        <f>IFERROR(_xll.qlRateHelperPillarDate(M120,Trigger),"--")</f>
        <v>--</v>
      </c>
      <c r="V120" s="4" t="str">
        <f t="shared" si="31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#NUM!</v>
      </c>
    </row>
    <row r="121" spans="1:29" x14ac:dyDescent="0.2">
      <c r="A121" s="62" t="s">
        <v>125</v>
      </c>
      <c r="B121" s="120" t="s">
        <v>111</v>
      </c>
      <c r="C121" s="64" t="s">
        <v>6</v>
      </c>
      <c r="D121" s="64" t="s">
        <v>8</v>
      </c>
      <c r="E121" s="64" t="s">
        <v>7</v>
      </c>
      <c r="F121" s="64" t="s">
        <v>149</v>
      </c>
      <c r="G121" s="64" t="str">
        <f t="shared" si="29"/>
        <v>Euribor3M</v>
      </c>
      <c r="H121" s="62" t="str">
        <f t="shared" si="30"/>
        <v>EURAB3EBASIS21Y_Quote</v>
      </c>
      <c r="I121" s="133">
        <v>0</v>
      </c>
      <c r="J121" s="67"/>
      <c r="L121" s="74" t="str">
        <f t="shared" si="27"/>
        <v>BasSw</v>
      </c>
      <c r="M121" s="146" t="str">
        <f t="shared" si="28"/>
        <v>--</v>
      </c>
      <c r="N121" s="154" t="str">
        <f>IFERROR(_xll.qlRateHelperQuoteName(M121,Trigger),"--")</f>
        <v>--</v>
      </c>
      <c r="O121" s="147" t="str">
        <f>IFERROR(_xll.qlRateHelperQuoteValue($M121,Trigger),"--")</f>
        <v>--</v>
      </c>
      <c r="P121" s="146" t="b">
        <v>0</v>
      </c>
      <c r="Q121" s="146">
        <v>40</v>
      </c>
      <c r="R121" s="146">
        <v>1</v>
      </c>
      <c r="S121" s="148" t="str">
        <f>IFERROR(_xll.qlRateHelperEarliestDate(M121,Trigger),"--")</f>
        <v>--</v>
      </c>
      <c r="T121" s="148" t="str">
        <f>IFERROR(_xll.qlRateHelperPillarDate(M121,Trigger),"--")</f>
        <v>--</v>
      </c>
      <c r="V121" s="4" t="str">
        <f t="shared" si="31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#NUM!</v>
      </c>
    </row>
    <row r="122" spans="1:29" x14ac:dyDescent="0.2">
      <c r="A122" s="62" t="s">
        <v>125</v>
      </c>
      <c r="B122" s="120" t="s">
        <v>112</v>
      </c>
      <c r="C122" s="64" t="s">
        <v>6</v>
      </c>
      <c r="D122" s="64" t="s">
        <v>8</v>
      </c>
      <c r="E122" s="64" t="s">
        <v>7</v>
      </c>
      <c r="F122" s="64" t="s">
        <v>149</v>
      </c>
      <c r="G122" s="64" t="str">
        <f t="shared" si="29"/>
        <v>Euribor3M</v>
      </c>
      <c r="H122" s="62" t="str">
        <f t="shared" si="30"/>
        <v>EURAB3EBASIS22Y_Quote</v>
      </c>
      <c r="I122" s="133">
        <v>0</v>
      </c>
      <c r="J122" s="67"/>
      <c r="L122" s="74" t="str">
        <f t="shared" si="27"/>
        <v>BasSw</v>
      </c>
      <c r="M122" s="146" t="str">
        <f t="shared" si="28"/>
        <v>--</v>
      </c>
      <c r="N122" s="154" t="str">
        <f>IFERROR(_xll.qlRateHelperQuoteName(M122,Trigger),"--")</f>
        <v>--</v>
      </c>
      <c r="O122" s="147" t="str">
        <f>IFERROR(_xll.qlRateHelperQuoteValue($M122,Trigger),"--")</f>
        <v>--</v>
      </c>
      <c r="P122" s="146" t="b">
        <v>0</v>
      </c>
      <c r="Q122" s="146">
        <v>40</v>
      </c>
      <c r="R122" s="146">
        <v>1</v>
      </c>
      <c r="S122" s="148" t="str">
        <f>IFERROR(_xll.qlRateHelperEarliestDate(M122,Trigger),"--")</f>
        <v>--</v>
      </c>
      <c r="T122" s="148" t="str">
        <f>IFERROR(_xll.qlRateHelperPillarDate(M122,Trigger),"--")</f>
        <v>--</v>
      </c>
      <c r="V122" s="4" t="str">
        <f t="shared" si="31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#NUM!</v>
      </c>
    </row>
    <row r="123" spans="1:29" x14ac:dyDescent="0.2">
      <c r="A123" s="62" t="s">
        <v>125</v>
      </c>
      <c r="B123" s="120" t="s">
        <v>113</v>
      </c>
      <c r="C123" s="64" t="s">
        <v>6</v>
      </c>
      <c r="D123" s="64" t="s">
        <v>8</v>
      </c>
      <c r="E123" s="64" t="s">
        <v>7</v>
      </c>
      <c r="F123" s="64" t="s">
        <v>149</v>
      </c>
      <c r="G123" s="64" t="str">
        <f t="shared" si="29"/>
        <v>Euribor3M</v>
      </c>
      <c r="H123" s="62" t="str">
        <f t="shared" si="30"/>
        <v>EURAB3EBASIS23Y_Quote</v>
      </c>
      <c r="I123" s="133">
        <v>0</v>
      </c>
      <c r="J123" s="67"/>
      <c r="L123" s="74" t="str">
        <f t="shared" si="27"/>
        <v>BasSw</v>
      </c>
      <c r="M123" s="146" t="str">
        <f t="shared" si="28"/>
        <v>--</v>
      </c>
      <c r="N123" s="154" t="str">
        <f>IFERROR(_xll.qlRateHelperQuoteName(M123,Trigger),"--")</f>
        <v>--</v>
      </c>
      <c r="O123" s="147" t="str">
        <f>IFERROR(_xll.qlRateHelperQuoteValue($M123,Trigger),"--")</f>
        <v>--</v>
      </c>
      <c r="P123" s="146" t="b">
        <v>0</v>
      </c>
      <c r="Q123" s="146">
        <v>40</v>
      </c>
      <c r="R123" s="146">
        <v>1</v>
      </c>
      <c r="S123" s="148" t="str">
        <f>IFERROR(_xll.qlRateHelperEarliestDate(M123,Trigger),"--")</f>
        <v>--</v>
      </c>
      <c r="T123" s="148" t="str">
        <f>IFERROR(_xll.qlRateHelperPillarDate(M123,Trigger),"--")</f>
        <v>--</v>
      </c>
      <c r="V123" s="4" t="str">
        <f t="shared" si="31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#NUM!</v>
      </c>
    </row>
    <row r="124" spans="1:29" x14ac:dyDescent="0.2">
      <c r="A124" s="62" t="s">
        <v>125</v>
      </c>
      <c r="B124" s="120" t="s">
        <v>114</v>
      </c>
      <c r="C124" s="64" t="s">
        <v>6</v>
      </c>
      <c r="D124" s="64" t="s">
        <v>8</v>
      </c>
      <c r="E124" s="64" t="s">
        <v>7</v>
      </c>
      <c r="F124" s="64" t="s">
        <v>149</v>
      </c>
      <c r="G124" s="64" t="str">
        <f t="shared" si="29"/>
        <v>Euribor3M</v>
      </c>
      <c r="H124" s="62" t="str">
        <f t="shared" si="30"/>
        <v>EURAB3EBASIS24Y_Quote</v>
      </c>
      <c r="I124" s="133">
        <v>0</v>
      </c>
      <c r="J124" s="67"/>
      <c r="L124" s="75" t="str">
        <f t="shared" si="27"/>
        <v>BasSw</v>
      </c>
      <c r="M124" s="149" t="str">
        <f t="shared" si="28"/>
        <v>--</v>
      </c>
      <c r="N124" s="159" t="str">
        <f>IFERROR(_xll.qlRateHelperQuoteName(M124,Trigger),"--")</f>
        <v>--</v>
      </c>
      <c r="O124" s="160" t="str">
        <f>IFERROR(_xll.qlRateHelperQuoteValue($M124,Trigger),"--")</f>
        <v>--</v>
      </c>
      <c r="P124" s="149" t="b">
        <v>0</v>
      </c>
      <c r="Q124" s="149">
        <v>40</v>
      </c>
      <c r="R124" s="149">
        <v>1</v>
      </c>
      <c r="S124" s="158" t="str">
        <f>IFERROR(_xll.qlRateHelperEarliestDate(M124,Trigger),"--")</f>
        <v>--</v>
      </c>
      <c r="T124" s="158" t="str">
        <f>IFERROR(_xll.qlRateHelperPillarDate(M124,Trigger),"--")</f>
        <v>--</v>
      </c>
      <c r="V124" s="6" t="str">
        <f t="shared" si="31"/>
        <v/>
      </c>
      <c r="W124" s="6" t="e">
        <v>#N/A</v>
      </c>
      <c r="X124" s="6" t="str">
        <f>IFERROR(_xll.qlRateHelperQuoteName(W124,Trigger),"")</f>
        <v/>
      </c>
      <c r="Y124" s="83" t="str">
        <f>IFERROR(_xll.qlRateHelperRate(W124,Trigger),"")</f>
        <v/>
      </c>
      <c r="Z124" s="109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2" t="e">
        <v>#NUM!</v>
      </c>
    </row>
    <row r="125" spans="1:29" x14ac:dyDescent="0.2">
      <c r="A125" s="62" t="s">
        <v>125</v>
      </c>
      <c r="B125" s="120" t="s">
        <v>66</v>
      </c>
      <c r="C125" s="64" t="s">
        <v>6</v>
      </c>
      <c r="D125" s="64" t="s">
        <v>8</v>
      </c>
      <c r="E125" s="64" t="s">
        <v>7</v>
      </c>
      <c r="F125" s="64" t="s">
        <v>149</v>
      </c>
      <c r="G125" s="64" t="str">
        <f t="shared" si="29"/>
        <v>Euribor3M</v>
      </c>
      <c r="H125" s="62" t="str">
        <f t="shared" si="30"/>
        <v>EURAB3EBASIS25Y_Quote</v>
      </c>
      <c r="I125" s="133">
        <v>0</v>
      </c>
      <c r="J125" s="67"/>
      <c r="L125" s="194"/>
    </row>
    <row r="126" spans="1:29" x14ac:dyDescent="0.2">
      <c r="A126" s="62" t="s">
        <v>125</v>
      </c>
      <c r="B126" s="120" t="s">
        <v>115</v>
      </c>
      <c r="C126" s="64" t="s">
        <v>6</v>
      </c>
      <c r="D126" s="64" t="s">
        <v>8</v>
      </c>
      <c r="E126" s="64" t="s">
        <v>7</v>
      </c>
      <c r="F126" s="64" t="s">
        <v>149</v>
      </c>
      <c r="G126" s="64" t="str">
        <f t="shared" si="29"/>
        <v>Euribor3M</v>
      </c>
      <c r="H126" s="62" t="str">
        <f t="shared" si="30"/>
        <v>EURAB3EBASIS26Y_Quote</v>
      </c>
      <c r="I126" s="133">
        <v>0</v>
      </c>
      <c r="J126" s="67"/>
      <c r="L126" s="194"/>
    </row>
    <row r="127" spans="1:29" x14ac:dyDescent="0.2">
      <c r="A127" s="62" t="s">
        <v>125</v>
      </c>
      <c r="B127" s="120" t="s">
        <v>67</v>
      </c>
      <c r="C127" s="64" t="s">
        <v>6</v>
      </c>
      <c r="D127" s="64" t="s">
        <v>8</v>
      </c>
      <c r="E127" s="64" t="s">
        <v>7</v>
      </c>
      <c r="F127" s="64" t="s">
        <v>149</v>
      </c>
      <c r="G127" s="64" t="str">
        <f t="shared" si="29"/>
        <v>Euribor3M</v>
      </c>
      <c r="H127" s="62" t="str">
        <f t="shared" si="30"/>
        <v>EURAB3EBASIS27Y_Quote</v>
      </c>
      <c r="I127" s="133">
        <v>0</v>
      </c>
      <c r="J127" s="67"/>
      <c r="L127" s="194"/>
    </row>
    <row r="128" spans="1:29" x14ac:dyDescent="0.2">
      <c r="A128" s="62" t="s">
        <v>125</v>
      </c>
      <c r="B128" s="120" t="s">
        <v>116</v>
      </c>
      <c r="C128" s="64" t="s">
        <v>6</v>
      </c>
      <c r="D128" s="64" t="s">
        <v>8</v>
      </c>
      <c r="E128" s="64" t="s">
        <v>7</v>
      </c>
      <c r="F128" s="64" t="s">
        <v>149</v>
      </c>
      <c r="G128" s="64" t="str">
        <f t="shared" si="29"/>
        <v>Euribor3M</v>
      </c>
      <c r="H128" s="62" t="str">
        <f t="shared" si="30"/>
        <v>EURAB3EBASIS28Y_Quote</v>
      </c>
      <c r="I128" s="133">
        <v>0</v>
      </c>
      <c r="J128" s="67"/>
      <c r="L128" s="194"/>
    </row>
    <row r="129" spans="1:10" x14ac:dyDescent="0.2">
      <c r="A129" s="62" t="s">
        <v>125</v>
      </c>
      <c r="B129" s="120" t="s">
        <v>117</v>
      </c>
      <c r="C129" s="64" t="s">
        <v>6</v>
      </c>
      <c r="D129" s="64" t="s">
        <v>8</v>
      </c>
      <c r="E129" s="64" t="s">
        <v>7</v>
      </c>
      <c r="F129" s="64" t="s">
        <v>149</v>
      </c>
      <c r="G129" s="64" t="str">
        <f t="shared" si="29"/>
        <v>Euribor3M</v>
      </c>
      <c r="H129" s="62" t="str">
        <f t="shared" si="30"/>
        <v>EURAB3EBASIS29Y_Quote</v>
      </c>
      <c r="I129" s="133">
        <v>0</v>
      </c>
      <c r="J129" s="67"/>
    </row>
    <row r="130" spans="1:10" x14ac:dyDescent="0.2">
      <c r="A130" s="62" t="s">
        <v>125</v>
      </c>
      <c r="B130" s="120" t="s">
        <v>68</v>
      </c>
      <c r="C130" s="64" t="s">
        <v>6</v>
      </c>
      <c r="D130" s="64" t="s">
        <v>8</v>
      </c>
      <c r="E130" s="64" t="s">
        <v>7</v>
      </c>
      <c r="F130" s="64" t="s">
        <v>149</v>
      </c>
      <c r="G130" s="64" t="str">
        <f t="shared" si="29"/>
        <v>Euribor3M</v>
      </c>
      <c r="H130" s="62" t="str">
        <f t="shared" si="30"/>
        <v>EURAB3EBASIS30Y_Quote</v>
      </c>
      <c r="I130" s="133">
        <v>0</v>
      </c>
      <c r="J130" s="67"/>
    </row>
    <row r="131" spans="1:10" x14ac:dyDescent="0.2">
      <c r="A131" s="62" t="s">
        <v>125</v>
      </c>
      <c r="B131" s="120" t="s">
        <v>69</v>
      </c>
      <c r="C131" s="64" t="s">
        <v>6</v>
      </c>
      <c r="D131" s="64" t="s">
        <v>8</v>
      </c>
      <c r="E131" s="64" t="s">
        <v>7</v>
      </c>
      <c r="F131" s="64" t="s">
        <v>149</v>
      </c>
      <c r="G131" s="64" t="str">
        <f t="shared" si="29"/>
        <v>Euribor3M</v>
      </c>
      <c r="H131" s="62" t="str">
        <f t="shared" si="30"/>
        <v>EURAB3EBASIS35Y_Quote</v>
      </c>
      <c r="I131" s="133">
        <v>0</v>
      </c>
      <c r="J131" s="67"/>
    </row>
    <row r="132" spans="1:10" x14ac:dyDescent="0.2">
      <c r="A132" s="62" t="s">
        <v>125</v>
      </c>
      <c r="B132" s="120" t="s">
        <v>70</v>
      </c>
      <c r="C132" s="64" t="s">
        <v>6</v>
      </c>
      <c r="D132" s="64" t="s">
        <v>8</v>
      </c>
      <c r="E132" s="64" t="s">
        <v>7</v>
      </c>
      <c r="F132" s="64" t="s">
        <v>149</v>
      </c>
      <c r="G132" s="64" t="str">
        <f t="shared" si="29"/>
        <v>Euribor3M</v>
      </c>
      <c r="H132" s="62" t="str">
        <f t="shared" si="30"/>
        <v>EURAB3EBASIS40Y_Quote</v>
      </c>
      <c r="I132" s="133">
        <v>0</v>
      </c>
      <c r="J132" s="67"/>
    </row>
    <row r="133" spans="1:10" x14ac:dyDescent="0.2">
      <c r="A133" s="62" t="s">
        <v>125</v>
      </c>
      <c r="B133" s="120" t="s">
        <v>71</v>
      </c>
      <c r="C133" s="64" t="s">
        <v>6</v>
      </c>
      <c r="D133" s="64" t="s">
        <v>8</v>
      </c>
      <c r="E133" s="64" t="s">
        <v>7</v>
      </c>
      <c r="F133" s="64" t="s">
        <v>149</v>
      </c>
      <c r="G133" s="64" t="str">
        <f t="shared" si="29"/>
        <v>Euribor3M</v>
      </c>
      <c r="H133" s="62" t="str">
        <f t="shared" si="30"/>
        <v>EURAB3EBASIS50Y_Quote</v>
      </c>
      <c r="I133" s="133">
        <v>0</v>
      </c>
      <c r="J133" s="67"/>
    </row>
    <row r="134" spans="1:10" x14ac:dyDescent="0.2">
      <c r="A134" s="1" t="s">
        <v>125</v>
      </c>
      <c r="B134" s="121" t="s">
        <v>118</v>
      </c>
      <c r="C134" s="7" t="s">
        <v>6</v>
      </c>
      <c r="D134" s="7" t="s">
        <v>8</v>
      </c>
      <c r="E134" s="7" t="s">
        <v>7</v>
      </c>
      <c r="F134" s="7" t="s">
        <v>149</v>
      </c>
      <c r="G134" s="7" t="str">
        <f t="shared" si="29"/>
        <v>Euribor3M</v>
      </c>
      <c r="H134" s="1" t="str">
        <f t="shared" si="30"/>
        <v>EURAB3EBASIS60Y_Quote</v>
      </c>
      <c r="I134" s="136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 t="e">
        <f t="array" ref="AC2:AC391">_xll.qlPiecewiseYieldCurveData(YieldCurve_6M,Trigger)</f>
        <v>#NUM!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obj_004e2#0000</v>
      </c>
      <c r="H3" s="125" t="str">
        <f t="shared" ref="H3:H12" si="0">Currency&amp;$B3&amp;"D"&amp;$H$1&amp;QuoteSuffix</f>
        <v>EURSND_SYNTH6M_Quote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IFERROR(INDEX($L$3:$L$391,MATCH(X3,$N$3:$N$391,0),1),"")</f>
        <v>Dp</v>
      </c>
      <c r="W3" s="4" t="str">
        <f t="array" ref="W3:W391">_xll.qlRateHelperSelection(_xll.ohFilter(RateHelpers,IncludeFlag),_xll.ohFilter(Priority,IncludeFlag),$AJ$3,$AJ$4,$AJ$5,$AJ$6,_xll.ohFilter(MinDistance,IncludeFlag),Trigger)</f>
        <v>obj_00515</v>
      </c>
      <c r="X3" s="4" t="str">
        <f>IFERROR(_xll.qlRateHelperQuoteName(W3,Trigger),"")</f>
        <v>EUR1MD_SYNTH6M_Quote</v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42353</v>
      </c>
      <c r="AB3" s="5">
        <f>IFERROR(_xll.qlRateHelperPillarDate(W3,Trigger),"")</f>
        <v>42384</v>
      </c>
      <c r="AC3" s="81" t="e">
        <v>#NUM!</v>
      </c>
      <c r="AD3" s="209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EURSWD_SYNTH6M_Quote</v>
      </c>
      <c r="I4" s="135"/>
      <c r="J4" s="61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46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IFERROR(INDEX($L$3:$L$391,MATCH(X4,$N$3:$N$391,0),1),"")</f>
        <v>Dp</v>
      </c>
      <c r="W4" s="4" t="str">
        <v>obj_0050b</v>
      </c>
      <c r="X4" s="4" t="str">
        <f>IFERROR(_xll.qlRateHelperQuoteName(W4,Trigger),"")</f>
        <v>EUR2MD_SYNTH6M_Quote</v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42353</v>
      </c>
      <c r="AB4" s="5">
        <f>IFERROR(_xll.qlRateHelperPillarDate(W4,Trigger),"")</f>
        <v>42415</v>
      </c>
      <c r="AC4" s="81" t="e">
        <v>#NUM!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EUR2WD_SYNTH6M_Quote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46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obj_0051b</v>
      </c>
      <c r="X5" s="4" t="str">
        <f>IFERROR(_xll.qlRateHelperQuoteName(W5,Trigger),"")</f>
        <v>EUR3MD_SYNTH6M_Quote</v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42353</v>
      </c>
      <c r="AB5" s="5">
        <f>IFERROR(_xll.qlRateHelperPillarDate(W5,Trigger),"")</f>
        <v>42444</v>
      </c>
      <c r="AC5" s="81" t="e">
        <v>#NUM!</v>
      </c>
      <c r="AD5" s="209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4">B6</f>
        <v>3W</v>
      </c>
      <c r="D6" s="190"/>
      <c r="E6" s="190"/>
      <c r="F6" s="190"/>
      <c r="G6" s="191" t="str">
        <f>_xll.qlEuribor(,B6,,Permanent,Trigger,ObjectOverwrite)</f>
        <v>obj_004e3#0000</v>
      </c>
      <c r="H6" s="192" t="str">
        <f t="shared" si="0"/>
        <v>EUR3WD_SYNTH6M_Quote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46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obj_0051d</v>
      </c>
      <c r="X6" s="4" t="str">
        <f>IFERROR(_xll.qlRateHelperQuoteName(W6,Trigger),"")</f>
        <v>EUR4MD_SYNTH6M_Quote</v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42353</v>
      </c>
      <c r="AB6" s="5">
        <f>IFERROR(_xll.qlRateHelperPillarDate(W6,Trigger),"")</f>
        <v>42475</v>
      </c>
      <c r="AC6" s="81" t="e">
        <v>#NUM!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EUR1MD_SYNTH6M_Quote</v>
      </c>
      <c r="I7" s="129"/>
      <c r="J7" s="67" t="str">
        <f>_xll.qlDepositRateHelper(,H7,G7,Permanent,Trigger,ObjectOverwrite)</f>
        <v>obj_00515#0000</v>
      </c>
      <c r="K7" s="51"/>
      <c r="L7" s="10" t="str">
        <f t="shared" si="1"/>
        <v>Dp</v>
      </c>
      <c r="M7" s="98" t="str">
        <f t="shared" si="2"/>
        <v>obj_00515#0000</v>
      </c>
      <c r="N7" s="151" t="str">
        <f>IFERROR(_xll.qlRateHelperQuoteName(M7,Trigger),"--")</f>
        <v>EUR1MD_SYNTH6M_Quote</v>
      </c>
      <c r="O7" s="102" t="str">
        <f>IFERROR(_xll.qlRateHelperQuoteValue($M7,Trigger),"--")</f>
        <v>--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42353</v>
      </c>
      <c r="T7" s="103">
        <f>IFERROR(_xll.qlRateHelperPillarDate(M7,Trigger),"--")</f>
        <v>42384</v>
      </c>
      <c r="V7" s="4" t="str">
        <f t="shared" si="3"/>
        <v>Dp</v>
      </c>
      <c r="W7" s="4" t="str">
        <v>obj_0051e</v>
      </c>
      <c r="X7" s="4" t="str">
        <f>IFERROR(_xll.qlRateHelperQuoteName(W7,Trigger),"")</f>
        <v>EUR5MD_SYNTH6M_Quote</v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42353</v>
      </c>
      <c r="AB7" s="5">
        <f>IFERROR(_xll.qlRateHelperPillarDate(W7,Trigger),"")</f>
        <v>42506</v>
      </c>
      <c r="AC7" s="81" t="e">
        <v>#NUM!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EUR2MD_SYNTH6M_Quote</v>
      </c>
      <c r="I8" s="129"/>
      <c r="J8" s="67" t="str">
        <f>_xll.qlDepositRateHelper(,H8,G8,Permanent,Trigger,ObjectOverwrite)</f>
        <v>obj_0050b#0000</v>
      </c>
      <c r="K8" s="51"/>
      <c r="L8" s="10" t="str">
        <f t="shared" si="1"/>
        <v>Dp</v>
      </c>
      <c r="M8" s="98" t="str">
        <f t="shared" si="2"/>
        <v>obj_0050b#0000</v>
      </c>
      <c r="N8" s="151" t="str">
        <f>IFERROR(_xll.qlRateHelperQuoteName(M8,Trigger),"--")</f>
        <v>EUR2MD_SYNTH6M_Quote</v>
      </c>
      <c r="O8" s="102" t="str">
        <f>IFERROR(_xll.qlRateHelperQuoteValue($M8,Trigger),"--")</f>
        <v>--</v>
      </c>
      <c r="P8" s="146" t="b">
        <v>1</v>
      </c>
      <c r="Q8" s="98">
        <v>10</v>
      </c>
      <c r="R8" s="98">
        <v>1</v>
      </c>
      <c r="S8" s="103">
        <f>IFERROR(_xll.qlRateHelperEarliestDate(M8,Trigger),"--")</f>
        <v>42353</v>
      </c>
      <c r="T8" s="103">
        <f>IFERROR(_xll.qlRateHelperPillarDate(M8,Trigger),"--")</f>
        <v>42415</v>
      </c>
      <c r="V8" s="4" t="str">
        <f t="shared" si="3"/>
        <v>Dp</v>
      </c>
      <c r="W8" s="4" t="str">
        <v>obj_00524</v>
      </c>
      <c r="X8" s="4" t="str">
        <f>IFERROR(_xll.qlRateHelperQuoteName(W8,Trigger),"")</f>
        <v>EUR6MD_SYNTH6M_Quote</v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42353</v>
      </c>
      <c r="AB8" s="5">
        <f>IFERROR(_xll.qlRateHelperPillarDate(W8,Trigger),"")</f>
        <v>42536</v>
      </c>
      <c r="AC8" s="81" t="e">
        <v>#NUM!</v>
      </c>
      <c r="AD8" s="209"/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EUR3MD_SYNTH6M_Quote</v>
      </c>
      <c r="I9" s="129"/>
      <c r="J9" s="67" t="str">
        <f>_xll.qlDepositRateHelper(,H9,G9,Permanent,Trigger,ObjectOverwrite)</f>
        <v>obj_0051b#0000</v>
      </c>
      <c r="K9" s="51"/>
      <c r="L9" s="10" t="str">
        <f t="shared" si="1"/>
        <v>Dp</v>
      </c>
      <c r="M9" s="98" t="str">
        <f t="shared" si="2"/>
        <v>obj_0051b#0000</v>
      </c>
      <c r="N9" s="151" t="str">
        <f>IFERROR(_xll.qlRateHelperQuoteName(M9,Trigger),"--")</f>
        <v>EUR3MD_SYNTH6M_Quote</v>
      </c>
      <c r="O9" s="102" t="str">
        <f>IFERROR(_xll.qlRateHelperQuoteValue($M9,Trigger),"--")</f>
        <v>--</v>
      </c>
      <c r="P9" s="146" t="b">
        <v>1</v>
      </c>
      <c r="Q9" s="98">
        <v>10</v>
      </c>
      <c r="R9" s="98">
        <v>1</v>
      </c>
      <c r="S9" s="103">
        <f>IFERROR(_xll.qlRateHelperEarliestDate(M9,Trigger),"--")</f>
        <v>42353</v>
      </c>
      <c r="T9" s="103">
        <f>IFERROR(_xll.qlRateHelperPillarDate(M9,Trigger),"--")</f>
        <v>42444</v>
      </c>
      <c r="V9" s="4" t="str">
        <f t="shared" si="3"/>
        <v>FRA</v>
      </c>
      <c r="W9" s="4" t="str">
        <v>obj_00518</v>
      </c>
      <c r="X9" s="4" t="str">
        <f>IFERROR(_xll.qlRateHelperQuoteName(W9,Trigger),"")</f>
        <v>EUR1x7F_Quote</v>
      </c>
      <c r="Y9" s="73">
        <f>IFERROR(_xll.qlRateHelperRate(W9,Trigger),"")</f>
        <v>2.5000000000000001E-4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42384</v>
      </c>
      <c r="AB9" s="5">
        <f>IFERROR(_xll.qlRateHelperPillarDate(W9,Trigger),"")</f>
        <v>42566</v>
      </c>
      <c r="AC9" s="81" t="e">
        <v>#NUM!</v>
      </c>
      <c r="AD9" s="209"/>
      <c r="AG9" s="49" t="s">
        <v>144</v>
      </c>
    </row>
    <row r="10" spans="1:38" ht="11.25" customHeight="1" x14ac:dyDescent="0.2">
      <c r="A10" s="195" t="s">
        <v>27</v>
      </c>
      <c r="B10" s="196" t="s">
        <v>44</v>
      </c>
      <c r="C10" s="197" t="str">
        <f t="shared" ref="C10:C12" si="5">B10</f>
        <v>4M</v>
      </c>
      <c r="D10" s="198"/>
      <c r="E10" s="198"/>
      <c r="F10" s="198"/>
      <c r="G10" s="199" t="str">
        <f>_xll.qlEuribor(,B10,,Permanent,Trigger,ObjectOverwrite)</f>
        <v>obj_00499#0000</v>
      </c>
      <c r="H10" s="200" t="str">
        <f t="shared" si="0"/>
        <v>EUR4MD_SYNTH6M_Quote</v>
      </c>
      <c r="I10" s="198"/>
      <c r="J10" s="201" t="str">
        <f>_xll.qlDepositRateHelper(,H10,G10,Permanent,Trigger,ObjectOverwrite)</f>
        <v>obj_0051d#0000</v>
      </c>
      <c r="K10" s="51"/>
      <c r="L10" s="10" t="str">
        <f t="shared" ref="L10:L12" si="6">A10</f>
        <v>Dp</v>
      </c>
      <c r="M10" s="98" t="str">
        <f t="shared" ref="M10:M12" si="7">IF(ISBLANK(J10),"--",J10)</f>
        <v>obj_0051d#0000</v>
      </c>
      <c r="N10" s="151" t="str">
        <f>IFERROR(_xll.qlRateHelperQuoteName(M10,Trigger),"--")</f>
        <v>EUR4MD_SYNTH6M_Quote</v>
      </c>
      <c r="O10" s="102" t="str">
        <f>IFERROR(_xll.qlRateHelperQuoteValue($M10,Trigger),"--")</f>
        <v>--</v>
      </c>
      <c r="P10" s="146" t="b">
        <v>1</v>
      </c>
      <c r="Q10" s="98">
        <v>10</v>
      </c>
      <c r="R10" s="98">
        <v>1</v>
      </c>
      <c r="S10" s="103">
        <f>IFERROR(_xll.qlRateHelperEarliestDate(M10,Trigger),"--")</f>
        <v>42353</v>
      </c>
      <c r="T10" s="103">
        <f>IFERROR(_xll.qlRateHelperPillarDate(M10,Trigger),"--")</f>
        <v>42475</v>
      </c>
      <c r="V10" s="4" t="str">
        <f t="shared" si="3"/>
        <v>FRA</v>
      </c>
      <c r="W10" s="4" t="str">
        <v>obj_004fa</v>
      </c>
      <c r="X10" s="4" t="str">
        <f>IFERROR(_xll.qlRateHelperQuoteName(W10,Trigger),"")</f>
        <v>EUR2x8F_Quote</v>
      </c>
      <c r="Y10" s="73">
        <f>IFERROR(_xll.qlRateHelperRate(W10,Trigger),"")</f>
        <v>2.3000000000000001E-4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42415</v>
      </c>
      <c r="AB10" s="5">
        <f>IFERROR(_xll.qlRateHelperPillarDate(W10,Trigger),"")</f>
        <v>42597</v>
      </c>
      <c r="AC10" s="81" t="e">
        <v>#NUM!</v>
      </c>
      <c r="AD10" s="209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202" t="s">
        <v>27</v>
      </c>
      <c r="B11" s="203" t="s">
        <v>45</v>
      </c>
      <c r="C11" s="204" t="str">
        <f t="shared" si="5"/>
        <v>5M</v>
      </c>
      <c r="D11" s="205"/>
      <c r="E11" s="205"/>
      <c r="F11" s="205"/>
      <c r="G11" s="206" t="str">
        <f>_xll.qlEuribor(,B11,,Permanent,Trigger,ObjectOverwrite)</f>
        <v>obj_004a2#0000</v>
      </c>
      <c r="H11" s="207" t="str">
        <f t="shared" si="0"/>
        <v>EUR5MD_SYNTH6M_Quote</v>
      </c>
      <c r="I11" s="205"/>
      <c r="J11" s="208" t="str">
        <f>_xll.qlDepositRateHelper(,H11,G11,Permanent,Trigger,ObjectOverwrite)</f>
        <v>obj_0051e#0000</v>
      </c>
      <c r="K11" s="51"/>
      <c r="L11" s="10" t="str">
        <f t="shared" si="6"/>
        <v>Dp</v>
      </c>
      <c r="M11" s="98" t="str">
        <f t="shared" si="7"/>
        <v>obj_0051e#0000</v>
      </c>
      <c r="N11" s="151" t="str">
        <f>IFERROR(_xll.qlRateHelperQuoteName(M11,Trigger),"--")</f>
        <v>EUR5MD_SYNTH6M_Quote</v>
      </c>
      <c r="O11" s="102" t="str">
        <f>IFERROR(_xll.qlRateHelperQuoteValue($M11,Trigger),"--")</f>
        <v>--</v>
      </c>
      <c r="P11" s="146" t="b">
        <v>1</v>
      </c>
      <c r="Q11" s="98">
        <v>10</v>
      </c>
      <c r="R11" s="98">
        <v>1</v>
      </c>
      <c r="S11" s="103">
        <f>IFERROR(_xll.qlRateHelperEarliestDate(M11,Trigger),"--")</f>
        <v>42353</v>
      </c>
      <c r="T11" s="103">
        <f>IFERROR(_xll.qlRateHelperPillarDate(M11,Trigger),"--")</f>
        <v>42506</v>
      </c>
      <c r="V11" s="4" t="str">
        <f t="shared" si="3"/>
        <v>FRA</v>
      </c>
      <c r="W11" s="4" t="str">
        <v>obj_004fc</v>
      </c>
      <c r="X11" s="4" t="str">
        <f>IFERROR(_xll.qlRateHelperQuoteName(W11,Trigger),"")</f>
        <v>EUR3x9F_Quote</v>
      </c>
      <c r="Y11" s="73">
        <f>IFERROR(_xll.qlRateHelperRate(W11,Trigger),"")</f>
        <v>2.1999999999999998E-4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42444</v>
      </c>
      <c r="AB11" s="5">
        <f>IFERROR(_xll.qlRateHelperPillarDate(W11,Trigger),"")</f>
        <v>42628</v>
      </c>
      <c r="AC11" s="81" t="e">
        <v>#NUM!</v>
      </c>
      <c r="AD11" s="209"/>
      <c r="AE11" s="170">
        <v>1</v>
      </c>
      <c r="AF11" s="171">
        <f>_xll.qlCalendarEndOfMonth(Calendar,Settlementdate,Trigger)</f>
        <v>42369</v>
      </c>
      <c r="AG11" s="170" t="str">
        <f t="shared" ref="AG11:AG23" si="8">Currency&amp;$AG$9&amp;AE11&amp;JumpSuffix&amp;QuoteSuffix</f>
        <v>EURJump1_SYNTHON_Quote</v>
      </c>
      <c r="AH11" s="213">
        <f>_xll.qlDayCounterYearFraction("actual/360",AF11,_xll.qlCalendarAdvance(Calendar,AF11,"1D",,,Trigger))</f>
        <v>1.1111111111111112E-2</v>
      </c>
      <c r="AI11" s="172">
        <f>IF(_xll.qlQuoteIsValid(AG11,Trigger),_xll.qlQuoteValue(AG11,Trigger),1)</f>
        <v>1</v>
      </c>
      <c r="AJ11" s="216">
        <f>-LN(AI11)/AH11</f>
        <v>0</v>
      </c>
      <c r="AK11" s="173"/>
      <c r="AL11" s="172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PROPER(Currency)&amp;FamilyName&amp;B12</f>
        <v>Euribor6M</v>
      </c>
      <c r="H12" s="127" t="str">
        <f t="shared" si="0"/>
        <v>EUR6MD_SYNTH6M_Quote</v>
      </c>
      <c r="I12" s="130"/>
      <c r="J12" s="3" t="str">
        <f>_xll.qlDepositRateHelper(,H12,G12,Permanent,Trigger,ObjectOverwrite)</f>
        <v>obj_00524#0000</v>
      </c>
      <c r="K12" s="51" t="s">
        <v>37</v>
      </c>
      <c r="L12" s="11" t="str">
        <f t="shared" si="6"/>
        <v>Dp</v>
      </c>
      <c r="M12" s="99" t="str">
        <f t="shared" si="7"/>
        <v>obj_00524#0000</v>
      </c>
      <c r="N12" s="152" t="str">
        <f>IFERROR(_xll.qlRateHelperQuoteName(M12,Trigger),"--")</f>
        <v>EUR6MD_SYNTH6M_Quote</v>
      </c>
      <c r="O12" s="105" t="str">
        <f>IFERROR(_xll.qlRateHelperQuoteValue($M12,Trigger),"--")</f>
        <v>--</v>
      </c>
      <c r="P12" s="149" t="b">
        <v>1</v>
      </c>
      <c r="Q12" s="99">
        <v>10</v>
      </c>
      <c r="R12" s="99">
        <v>1</v>
      </c>
      <c r="S12" s="106">
        <f>IFERROR(_xll.qlRateHelperEarliestDate(M12,Trigger),"--")</f>
        <v>42353</v>
      </c>
      <c r="T12" s="106">
        <f>IFERROR(_xll.qlRateHelperPillarDate(M12,Trigger),"--")</f>
        <v>42536</v>
      </c>
      <c r="V12" s="4" t="str">
        <f t="shared" si="3"/>
        <v>FRA</v>
      </c>
      <c r="W12" s="4" t="str">
        <v>obj_00506</v>
      </c>
      <c r="X12" s="4" t="str">
        <f>IFERROR(_xll.qlRateHelperQuoteName(W12,Trigger),"")</f>
        <v>EUR4x10F_Quote</v>
      </c>
      <c r="Y12" s="73">
        <f>IFERROR(_xll.qlRateHelperRate(W12,Trigger),"")</f>
        <v>2.0999999999999998E-4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42475</v>
      </c>
      <c r="AB12" s="5">
        <f>IFERROR(_xll.qlRateHelperPillarDate(W12,Trigger),"")</f>
        <v>42660</v>
      </c>
      <c r="AC12" s="81" t="e">
        <v>#NUM!</v>
      </c>
      <c r="AD12" s="209"/>
      <c r="AE12" s="174">
        <v>2</v>
      </c>
      <c r="AF12" s="175">
        <f>_xll.qlCalendarEndOfMonth(Calendar,_xll.qlCalendarAdvance(Calendar,AF11,"1m","mf",TRUE),Trigger)</f>
        <v>42398</v>
      </c>
      <c r="AG12" s="174" t="str">
        <f t="shared" si="8"/>
        <v>EURJump2_SYNTHON_Quote</v>
      </c>
      <c r="AH12" s="214">
        <f>_xll.qlDayCounterYearFraction("actual/360",AF12,_xll.qlCalendarAdvance(Calendar,AF12,"1D",,,Trigger))</f>
        <v>8.3333333333333332E-3</v>
      </c>
      <c r="AI12" s="176">
        <f>IF(_xll.qlQuoteIsValid(AG12,Trigger),_xll.qlQuoteValue(AG12,Trigger),1)</f>
        <v>1</v>
      </c>
      <c r="AJ12" s="217">
        <f t="shared" ref="AJ12:AJ23" si="9">-LN(AI12)/AH12</f>
        <v>0</v>
      </c>
      <c r="AK12" s="177"/>
      <c r="AL12" s="176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7" t="str">
        <f>IF(ISBLANK(J15),"--",J15)</f>
        <v>obj_00518#0000</v>
      </c>
      <c r="N13" s="150" t="str">
        <f>IFERROR(_xll.qlRateHelperQuoteName(M13,Trigger),"--")</f>
        <v>EUR1x7F_Quote</v>
      </c>
      <c r="O13" s="139">
        <f>IFERROR(_xll.qlRateHelperQuoteValue($M13,Trigger),"--")</f>
        <v>2.5000000000000001E-4</v>
      </c>
      <c r="P13" s="142" t="b">
        <v>1</v>
      </c>
      <c r="Q13" s="137">
        <v>20</v>
      </c>
      <c r="R13" s="137">
        <v>1</v>
      </c>
      <c r="S13" s="140">
        <f>IFERROR(_xll.qlRateHelperEarliestDate(M13,Trigger),"--")</f>
        <v>42384</v>
      </c>
      <c r="T13" s="140">
        <f>IFERROR(_xll.qlRateHelperPillarDate(M13,Trigger),"--")</f>
        <v>42566</v>
      </c>
      <c r="V13" s="4" t="str">
        <f t="shared" si="3"/>
        <v>FRA</v>
      </c>
      <c r="W13" s="4" t="str">
        <v>obj_0050c</v>
      </c>
      <c r="X13" s="4" t="str">
        <f>IFERROR(_xll.qlRateHelperQuoteName(W13,Trigger),"")</f>
        <v>EUR5x11F_Quote</v>
      </c>
      <c r="Y13" s="73">
        <f>IFERROR(_xll.qlRateHelperRate(W13,Trigger),"")</f>
        <v>2.0000000000000001E-4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42506</v>
      </c>
      <c r="AB13" s="5">
        <f>IFERROR(_xll.qlRateHelperPillarDate(W13,Trigger),"")</f>
        <v>42689</v>
      </c>
      <c r="AC13" s="81" t="e">
        <v>#NUM!</v>
      </c>
      <c r="AD13" s="209"/>
      <c r="AE13" s="174">
        <v>3</v>
      </c>
      <c r="AF13" s="175">
        <f>_xll.qlCalendarEndOfMonth(Calendar,_xll.qlCalendarAdvance(Calendar,AF12,"1m","mf",TRUE),Trigger)</f>
        <v>42429</v>
      </c>
      <c r="AG13" s="174" t="str">
        <f t="shared" si="8"/>
        <v>EURJump3_SYNTHON_Quote</v>
      </c>
      <c r="AH13" s="214">
        <f>_xll.qlDayCounterYearFraction("actual/360",AF13,_xll.qlCalendarAdvance(Calendar,AF13,"1D",,,Trigger))</f>
        <v>2.7777777777777779E-3</v>
      </c>
      <c r="AI13" s="176">
        <f>IF(_xll.qlQuoteIsValid(AG13,Trigger),_xll.qlQuoteValue(AG13,Trigger),1)</f>
        <v>0.99999859999999996</v>
      </c>
      <c r="AJ13" s="217">
        <f t="shared" si="9"/>
        <v>5.0400035281482217E-4</v>
      </c>
      <c r="AK13" s="177"/>
      <c r="AL13" s="176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97</v>
      </c>
      <c r="C14" s="68" t="s">
        <v>98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8" t="str">
        <f t="shared" ref="M14:M26" si="12">IF(ISBLANK(J16),"--",J16)</f>
        <v>obj_004fa#0000</v>
      </c>
      <c r="N14" s="151" t="str">
        <f>IFERROR(_xll.qlRateHelperQuoteName(M14,Trigger),"--")</f>
        <v>EUR2x8F_Quote</v>
      </c>
      <c r="O14" s="102">
        <f>IFERROR(_xll.qlRateHelperQuoteValue($M14,Trigger),"--")</f>
        <v>2.3000000000000001E-4</v>
      </c>
      <c r="P14" s="146" t="b">
        <v>1</v>
      </c>
      <c r="Q14" s="98">
        <v>20</v>
      </c>
      <c r="R14" s="98">
        <v>1</v>
      </c>
      <c r="S14" s="103">
        <f>IFERROR(_xll.qlRateHelperEarliestDate(M14,Trigger),"--")</f>
        <v>42415</v>
      </c>
      <c r="T14" s="103">
        <f>IFERROR(_xll.qlRateHelperPillarDate(M14,Trigger),"--")</f>
        <v>42597</v>
      </c>
      <c r="V14" s="4" t="str">
        <f t="shared" si="3"/>
        <v>FRA</v>
      </c>
      <c r="W14" s="4" t="str">
        <v>obj_0050f</v>
      </c>
      <c r="X14" s="4" t="str">
        <f>IFERROR(_xll.qlRateHelperQuoteName(W14,Trigger),"")</f>
        <v>EUR6x12F_Quote</v>
      </c>
      <c r="Y14" s="73">
        <f>IFERROR(_xll.qlRateHelperRate(W14,Trigger),"")</f>
        <v>2.0000000000000001E-4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42536</v>
      </c>
      <c r="AB14" s="5">
        <f>IFERROR(_xll.qlRateHelperPillarDate(W14,Trigger),"")</f>
        <v>42719</v>
      </c>
      <c r="AC14" s="81" t="e">
        <v>#NUM!</v>
      </c>
      <c r="AD14" s="209"/>
      <c r="AE14" s="174">
        <v>4</v>
      </c>
      <c r="AF14" s="175">
        <f>_xll.qlCalendarEndOfMonth(Calendar,_xll.qlCalendarAdvance(Calendar,AF13,"1m","mf",TRUE),Trigger)</f>
        <v>42460</v>
      </c>
      <c r="AG14" s="174" t="str">
        <f t="shared" si="8"/>
        <v>EURJump4_SYNTHON_Quote</v>
      </c>
      <c r="AH14" s="214">
        <f>_xll.qlDayCounterYearFraction("actual/360",AF14,_xll.qlCalendarAdvance(Calendar,AF14,"1D",,,Trigger))</f>
        <v>2.7777777777777779E-3</v>
      </c>
      <c r="AI14" s="176">
        <f>IF(_xll.qlQuoteIsValid(AG14,Trigger),_xll.qlQuoteValue(AG14,Trigger),1)</f>
        <v>1</v>
      </c>
      <c r="AJ14" s="217">
        <f t="shared" si="9"/>
        <v>0</v>
      </c>
      <c r="AK14" s="177"/>
      <c r="AL14" s="176" t="str">
        <f t="shared" si="10"/>
        <v>EURJump4_SYNTHON_Quote</v>
      </c>
    </row>
    <row r="15" spans="1:38" ht="11.25" customHeight="1" x14ac:dyDescent="0.2">
      <c r="A15" s="56" t="s">
        <v>99</v>
      </c>
      <c r="B15" s="119">
        <v>1</v>
      </c>
      <c r="C15" s="59" t="str">
        <f t="shared" ref="C15:C32" si="13">"x"&amp;B15+SUBSTITUTE($G$1,"M","")&amp;"F"</f>
        <v>x7F</v>
      </c>
      <c r="D15" s="135"/>
      <c r="E15" s="135"/>
      <c r="F15" s="135"/>
      <c r="G15" s="58" t="str">
        <f t="shared" ref="G15:G32" si="14">PROPER(Currency)&amp;FamilyName&amp;$G$1</f>
        <v>Euribor6M</v>
      </c>
      <c r="H15" s="122" t="str">
        <f t="shared" ref="H15:H24" si="15">Currency&amp;B15&amp;C15&amp;QuoteSuffix</f>
        <v>EUR1x7F_Quote</v>
      </c>
      <c r="I15" s="135"/>
      <c r="J15" s="61" t="str">
        <f>_xll.qlFraRateHelper(,H15,B15&amp;"M",G15,PillarDate,,Permanent,Trigger,ObjectOverwrite)</f>
        <v>obj_00518#0000</v>
      </c>
      <c r="K15" s="51"/>
      <c r="L15" s="10" t="str">
        <f t="shared" si="11"/>
        <v>FRA</v>
      </c>
      <c r="M15" s="98" t="str">
        <f t="shared" si="12"/>
        <v>obj_004fc#0000</v>
      </c>
      <c r="N15" s="151" t="str">
        <f>IFERROR(_xll.qlRateHelperQuoteName(M15,Trigger),"--")</f>
        <v>EUR3x9F_Quote</v>
      </c>
      <c r="O15" s="102">
        <f>IFERROR(_xll.qlRateHelperQuoteValue($M15,Trigger),"--")</f>
        <v>2.1999999999999998E-4</v>
      </c>
      <c r="P15" s="146" t="b">
        <v>1</v>
      </c>
      <c r="Q15" s="98">
        <v>20</v>
      </c>
      <c r="R15" s="98">
        <v>1</v>
      </c>
      <c r="S15" s="103">
        <f>IFERROR(_xll.qlRateHelperEarliestDate(M15,Trigger),"--")</f>
        <v>42444</v>
      </c>
      <c r="T15" s="103">
        <f>IFERROR(_xll.qlRateHelperPillarDate(M15,Trigger),"--")</f>
        <v>42628</v>
      </c>
      <c r="V15" s="4" t="str">
        <f t="shared" si="3"/>
        <v>FRA</v>
      </c>
      <c r="W15" s="4" t="str">
        <v>obj_00501</v>
      </c>
      <c r="X15" s="4" t="str">
        <f>IFERROR(_xll.qlRateHelperQuoteName(W15,Trigger),"")</f>
        <v>EUR7x13F_Quote</v>
      </c>
      <c r="Y15" s="73">
        <f>IFERROR(_xll.qlRateHelperRate(W15,Trigger),"")</f>
        <v>2.0999999999999998E-4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42566</v>
      </c>
      <c r="AB15" s="5">
        <f>IFERROR(_xll.qlRateHelperPillarDate(W15,Trigger),"")</f>
        <v>42751</v>
      </c>
      <c r="AC15" s="81" t="e">
        <v>#NUM!</v>
      </c>
      <c r="AD15" s="209"/>
      <c r="AE15" s="174">
        <v>5</v>
      </c>
      <c r="AF15" s="175">
        <f>_xll.qlCalendarEndOfMonth(Calendar,_xll.qlCalendarAdvance(Calendar,AF14,"1m","mf",TRUE),Trigger)</f>
        <v>42489</v>
      </c>
      <c r="AG15" s="174" t="str">
        <f t="shared" si="8"/>
        <v>EURJump5_SYNTHON_Quote</v>
      </c>
      <c r="AH15" s="214">
        <f>_xll.qlDayCounterYearFraction("actual/360",AF15,_xll.qlCalendarAdvance(Calendar,AF15,"1D",,,Trigger))</f>
        <v>8.3333333333333332E-3</v>
      </c>
      <c r="AI15" s="176">
        <f>IF(_xll.qlQuoteIsValid(AG15,Trigger),_xll.qlQuoteValue(AG15,Trigger),1)</f>
        <v>1</v>
      </c>
      <c r="AJ15" s="217">
        <f t="shared" si="9"/>
        <v>0</v>
      </c>
      <c r="AK15" s="177"/>
      <c r="AL15" s="176" t="str">
        <f t="shared" si="10"/>
        <v>EURJump5_SYNTHON_Quote</v>
      </c>
    </row>
    <row r="16" spans="1:38" ht="11.25" customHeight="1" x14ac:dyDescent="0.2">
      <c r="A16" s="62" t="s">
        <v>99</v>
      </c>
      <c r="B16" s="120">
        <v>2</v>
      </c>
      <c r="C16" s="65" t="str">
        <f t="shared" si="13"/>
        <v>x8F</v>
      </c>
      <c r="D16" s="129"/>
      <c r="E16" s="129"/>
      <c r="F16" s="129"/>
      <c r="G16" s="64" t="str">
        <f t="shared" si="14"/>
        <v>Euribor6M</v>
      </c>
      <c r="H16" s="123" t="str">
        <f t="shared" si="15"/>
        <v>EUR2x8F_Quote</v>
      </c>
      <c r="I16" s="129"/>
      <c r="J16" s="67" t="str">
        <f>_xll.qlFraRateHelper(,H16,B16&amp;"M",G16,PillarDate,,Permanent,Trigger,ObjectOverwrite)</f>
        <v>obj_004fa#0000</v>
      </c>
      <c r="K16" s="51"/>
      <c r="L16" s="10" t="str">
        <f t="shared" si="11"/>
        <v>FRA</v>
      </c>
      <c r="M16" s="98" t="str">
        <f t="shared" si="12"/>
        <v>obj_00506#0000</v>
      </c>
      <c r="N16" s="151" t="str">
        <f>IFERROR(_xll.qlRateHelperQuoteName(M16,Trigger),"--")</f>
        <v>EUR4x10F_Quote</v>
      </c>
      <c r="O16" s="102">
        <f>IFERROR(_xll.qlRateHelperQuoteValue($M16,Trigger),"--")</f>
        <v>2.0999999999999998E-4</v>
      </c>
      <c r="P16" s="146" t="b">
        <v>1</v>
      </c>
      <c r="Q16" s="98">
        <v>20</v>
      </c>
      <c r="R16" s="98">
        <v>1</v>
      </c>
      <c r="S16" s="103">
        <f>IFERROR(_xll.qlRateHelperEarliestDate(M16,Trigger),"--")</f>
        <v>42475</v>
      </c>
      <c r="T16" s="103">
        <f>IFERROR(_xll.qlRateHelperPillarDate(M16,Trigger),"--")</f>
        <v>42660</v>
      </c>
      <c r="V16" s="4" t="str">
        <f t="shared" si="3"/>
        <v>FRA</v>
      </c>
      <c r="W16" s="4" t="str">
        <v>obj_0050a</v>
      </c>
      <c r="X16" s="4" t="str">
        <f>IFERROR(_xll.qlRateHelperQuoteName(W16,Trigger),"")</f>
        <v>EUR8x14F_Quote</v>
      </c>
      <c r="Y16" s="73">
        <f>IFERROR(_xll.qlRateHelperRate(W16,Trigger),"")</f>
        <v>2.0999999999999998E-4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42597</v>
      </c>
      <c r="AB16" s="5">
        <f>IFERROR(_xll.qlRateHelperPillarDate(W16,Trigger),"")</f>
        <v>42781</v>
      </c>
      <c r="AC16" s="81" t="e">
        <v>#NUM!</v>
      </c>
      <c r="AD16" s="209"/>
      <c r="AE16" s="174">
        <v>6</v>
      </c>
      <c r="AF16" s="175">
        <f>_xll.qlCalendarEndOfMonth(Calendar,_xll.qlCalendarAdvance(Calendar,AF15,"1m","mf",TRUE),Trigger)</f>
        <v>42521</v>
      </c>
      <c r="AG16" s="174" t="str">
        <f t="shared" si="8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9"/>
        <v>0</v>
      </c>
      <c r="AK16" s="177"/>
      <c r="AL16" s="176" t="str">
        <f t="shared" si="10"/>
        <v>EURJump6_SYNTHON_Quote</v>
      </c>
    </row>
    <row r="17" spans="1:38" ht="11.25" customHeight="1" x14ac:dyDescent="0.2">
      <c r="A17" s="62" t="s">
        <v>99</v>
      </c>
      <c r="B17" s="120">
        <v>3</v>
      </c>
      <c r="C17" s="65" t="str">
        <f t="shared" si="13"/>
        <v>x9F</v>
      </c>
      <c r="D17" s="129"/>
      <c r="E17" s="129"/>
      <c r="F17" s="129"/>
      <c r="G17" s="64" t="str">
        <f t="shared" si="14"/>
        <v>Euribor6M</v>
      </c>
      <c r="H17" s="123" t="str">
        <f t="shared" si="15"/>
        <v>EUR3x9F_Quote</v>
      </c>
      <c r="I17" s="129"/>
      <c r="J17" s="67" t="str">
        <f>_xll.qlFraRateHelper(,H17,B17&amp;"M",G17,PillarDate,,Permanent,Trigger,ObjectOverwrite)</f>
        <v>obj_004fc#0000</v>
      </c>
      <c r="K17" s="51"/>
      <c r="L17" s="10" t="str">
        <f t="shared" si="11"/>
        <v>FRA</v>
      </c>
      <c r="M17" s="98" t="str">
        <f t="shared" si="12"/>
        <v>obj_0050c#0000</v>
      </c>
      <c r="N17" s="151" t="str">
        <f>IFERROR(_xll.qlRateHelperQuoteName(M17,Trigger),"--")</f>
        <v>EUR5x11F_Quote</v>
      </c>
      <c r="O17" s="102">
        <f>IFERROR(_xll.qlRateHelperQuoteValue($M17,Trigger),"--")</f>
        <v>2.0000000000000001E-4</v>
      </c>
      <c r="P17" s="146" t="b">
        <v>1</v>
      </c>
      <c r="Q17" s="98">
        <v>20</v>
      </c>
      <c r="R17" s="98">
        <v>1</v>
      </c>
      <c r="S17" s="103">
        <f>IFERROR(_xll.qlRateHelperEarliestDate(M17,Trigger),"--")</f>
        <v>42506</v>
      </c>
      <c r="T17" s="103">
        <f>IFERROR(_xll.qlRateHelperPillarDate(M17,Trigger),"--")</f>
        <v>42689</v>
      </c>
      <c r="V17" s="4" t="str">
        <f t="shared" si="3"/>
        <v>FRA</v>
      </c>
      <c r="W17" s="4" t="str">
        <v>obj_00507</v>
      </c>
      <c r="X17" s="4" t="str">
        <f>IFERROR(_xll.qlRateHelperQuoteName(W17,Trigger),"")</f>
        <v>EUR9x15F_Quote</v>
      </c>
      <c r="Y17" s="73">
        <f>IFERROR(_xll.qlRateHelperRate(W17,Trigger),"")</f>
        <v>2.5000000000000001E-4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42628</v>
      </c>
      <c r="AB17" s="5">
        <f>IFERROR(_xll.qlRateHelperPillarDate(W17,Trigger),"")</f>
        <v>42809</v>
      </c>
      <c r="AC17" s="81" t="e">
        <v>#NUM!</v>
      </c>
      <c r="AD17" s="209"/>
      <c r="AE17" s="174">
        <v>7</v>
      </c>
      <c r="AF17" s="175">
        <f>_xll.qlCalendarEndOfMonth(Calendar,_xll.qlCalendarAdvance(Calendar,AF16,"1m","mf",TRUE),Trigger)</f>
        <v>42551</v>
      </c>
      <c r="AG17" s="174" t="str">
        <f t="shared" si="8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1</v>
      </c>
      <c r="AJ17" s="217">
        <f t="shared" si="9"/>
        <v>0</v>
      </c>
      <c r="AK17" s="177"/>
      <c r="AL17" s="176" t="str">
        <f t="shared" si="10"/>
        <v>EURJump7_SYNTHON_Quote</v>
      </c>
    </row>
    <row r="18" spans="1:38" ht="11.25" customHeight="1" x14ac:dyDescent="0.2">
      <c r="A18" s="62" t="s">
        <v>99</v>
      </c>
      <c r="B18" s="120">
        <v>4</v>
      </c>
      <c r="C18" s="65" t="str">
        <f t="shared" si="13"/>
        <v>x10F</v>
      </c>
      <c r="D18" s="129"/>
      <c r="E18" s="129"/>
      <c r="F18" s="129"/>
      <c r="G18" s="64" t="str">
        <f t="shared" si="14"/>
        <v>Euribor6M</v>
      </c>
      <c r="H18" s="123" t="str">
        <f t="shared" si="15"/>
        <v>EUR4x10F_Quote</v>
      </c>
      <c r="I18" s="129"/>
      <c r="J18" s="67" t="str">
        <f>_xll.qlFraRateHelper(,H18,B18&amp;"M",G18,PillarDate,,Permanent,Trigger,ObjectOverwrite)</f>
        <v>obj_00506#0000</v>
      </c>
      <c r="K18" s="51"/>
      <c r="L18" s="10" t="str">
        <f t="shared" si="11"/>
        <v>FRA</v>
      </c>
      <c r="M18" s="98" t="str">
        <f t="shared" si="12"/>
        <v>obj_0050f#0000</v>
      </c>
      <c r="N18" s="151" t="str">
        <f>IFERROR(_xll.qlRateHelperQuoteName(M18,Trigger),"--")</f>
        <v>EUR6x12F_Quote</v>
      </c>
      <c r="O18" s="102">
        <f>IFERROR(_xll.qlRateHelperQuoteValue($M18,Trigger),"--")</f>
        <v>2.0000000000000001E-4</v>
      </c>
      <c r="P18" s="146" t="b">
        <v>1</v>
      </c>
      <c r="Q18" s="98">
        <v>20</v>
      </c>
      <c r="R18" s="98">
        <v>1</v>
      </c>
      <c r="S18" s="103">
        <f>IFERROR(_xll.qlRateHelperEarliestDate(M18,Trigger),"--")</f>
        <v>42536</v>
      </c>
      <c r="T18" s="103">
        <f>IFERROR(_xll.qlRateHelperPillarDate(M18,Trigger),"--")</f>
        <v>42719</v>
      </c>
      <c r="V18" s="4" t="str">
        <f t="shared" si="3"/>
        <v>FRA</v>
      </c>
      <c r="W18" s="4" t="str">
        <v>obj_00514</v>
      </c>
      <c r="X18" s="4" t="str">
        <f>IFERROR(_xll.qlRateHelperQuoteName(W18,Trigger),"")</f>
        <v>EUR10x16F_Quote</v>
      </c>
      <c r="Y18" s="73">
        <f>IFERROR(_xll.qlRateHelperRate(W18,Trigger),"")</f>
        <v>2.9000000000000006E-4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42660</v>
      </c>
      <c r="AB18" s="5">
        <f>IFERROR(_xll.qlRateHelperPillarDate(W18,Trigger),"")</f>
        <v>42843</v>
      </c>
      <c r="AC18" s="81" t="e">
        <v>#NUM!</v>
      </c>
      <c r="AD18" s="209"/>
      <c r="AE18" s="174">
        <v>8</v>
      </c>
      <c r="AF18" s="175">
        <f>_xll.qlCalendarEndOfMonth(Calendar,_xll.qlCalendarAdvance(Calendar,AF17,"1m","mf",TRUE),Trigger)</f>
        <v>42580</v>
      </c>
      <c r="AG18" s="174" t="str">
        <f t="shared" si="8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1</v>
      </c>
      <c r="AJ18" s="217">
        <f t="shared" si="9"/>
        <v>0</v>
      </c>
      <c r="AK18" s="177"/>
      <c r="AL18" s="176" t="str">
        <f t="shared" si="10"/>
        <v>EURJump8_SYNTHON_Quote</v>
      </c>
    </row>
    <row r="19" spans="1:38" ht="11.25" customHeight="1" x14ac:dyDescent="0.2">
      <c r="A19" s="62" t="s">
        <v>99</v>
      </c>
      <c r="B19" s="120">
        <v>5</v>
      </c>
      <c r="C19" s="65" t="str">
        <f t="shared" si="13"/>
        <v>x11F</v>
      </c>
      <c r="D19" s="129"/>
      <c r="E19" s="129"/>
      <c r="F19" s="129"/>
      <c r="G19" s="64" t="str">
        <f t="shared" si="14"/>
        <v>Euribor6M</v>
      </c>
      <c r="H19" s="123" t="str">
        <f t="shared" si="15"/>
        <v>EUR5x11F_Quote</v>
      </c>
      <c r="I19" s="129"/>
      <c r="J19" s="67" t="str">
        <f>_xll.qlFraRateHelper(,H19,B19&amp;"M",G19,PillarDate,,Permanent,Trigger,ObjectOverwrite)</f>
        <v>obj_0050c#0000</v>
      </c>
      <c r="K19" s="51"/>
      <c r="L19" s="10" t="str">
        <f t="shared" si="11"/>
        <v>FRA</v>
      </c>
      <c r="M19" s="98" t="str">
        <f t="shared" si="12"/>
        <v>obj_00501#0000</v>
      </c>
      <c r="N19" s="151" t="str">
        <f>IFERROR(_xll.qlRateHelperQuoteName(M19,Trigger),"--")</f>
        <v>EUR7x13F_Quote</v>
      </c>
      <c r="O19" s="102">
        <f>IFERROR(_xll.qlRateHelperQuoteValue($M19,Trigger),"--")</f>
        <v>2.0999999999999998E-4</v>
      </c>
      <c r="P19" s="146" t="b">
        <v>1</v>
      </c>
      <c r="Q19" s="98">
        <v>20</v>
      </c>
      <c r="R19" s="98">
        <v>1</v>
      </c>
      <c r="S19" s="103">
        <f>IFERROR(_xll.qlRateHelperEarliestDate(M19,Trigger),"--")</f>
        <v>42566</v>
      </c>
      <c r="T19" s="103">
        <f>IFERROR(_xll.qlRateHelperPillarDate(M19,Trigger),"--")</f>
        <v>42751</v>
      </c>
      <c r="V19" s="4" t="str">
        <f t="shared" si="3"/>
        <v>FRA</v>
      </c>
      <c r="W19" s="4" t="str">
        <v>obj_004ff</v>
      </c>
      <c r="X19" s="4" t="str">
        <f>IFERROR(_xll.qlRateHelperQuoteName(W19,Trigger),"")</f>
        <v>EUR11x17F_Quote</v>
      </c>
      <c r="Y19" s="73">
        <f>IFERROR(_xll.qlRateHelperRate(W19,Trigger),"")</f>
        <v>3.3E-4</v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42689</v>
      </c>
      <c r="AB19" s="5">
        <f>IFERROR(_xll.qlRateHelperPillarDate(W19,Trigger),"")</f>
        <v>42870</v>
      </c>
      <c r="AC19" s="81" t="e">
        <v>#NUM!</v>
      </c>
      <c r="AD19" s="209"/>
      <c r="AE19" s="174">
        <v>9</v>
      </c>
      <c r="AF19" s="175">
        <f>_xll.qlCalendarEndOfMonth(Calendar,_xll.qlCalendarAdvance(Calendar,AF18,"1m","mf",TRUE),Trigger)</f>
        <v>42613</v>
      </c>
      <c r="AG19" s="174" t="str">
        <f t="shared" si="8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9"/>
        <v>0</v>
      </c>
      <c r="AK19" s="177"/>
      <c r="AL19" s="176" t="str">
        <f t="shared" si="10"/>
        <v>EURJump9_SYNTHON_Quote</v>
      </c>
    </row>
    <row r="20" spans="1:38" ht="11.25" customHeight="1" x14ac:dyDescent="0.2">
      <c r="A20" s="62" t="s">
        <v>99</v>
      </c>
      <c r="B20" s="120">
        <v>6</v>
      </c>
      <c r="C20" s="65" t="str">
        <f t="shared" si="13"/>
        <v>x12F</v>
      </c>
      <c r="D20" s="129"/>
      <c r="E20" s="129"/>
      <c r="F20" s="129"/>
      <c r="G20" s="64" t="str">
        <f t="shared" si="14"/>
        <v>Euribor6M</v>
      </c>
      <c r="H20" s="123" t="str">
        <f t="shared" si="15"/>
        <v>EUR6x12F_Quote</v>
      </c>
      <c r="I20" s="129"/>
      <c r="J20" s="67" t="str">
        <f>_xll.qlFraRateHelper(,H20,B20&amp;"M",G20,PillarDate,,Permanent,Trigger,ObjectOverwrite)</f>
        <v>obj_0050f#0000</v>
      </c>
      <c r="K20" s="51"/>
      <c r="L20" s="10" t="str">
        <f t="shared" si="11"/>
        <v>FRA</v>
      </c>
      <c r="M20" s="98" t="str">
        <f t="shared" si="12"/>
        <v>obj_0050a#0000</v>
      </c>
      <c r="N20" s="151" t="str">
        <f>IFERROR(_xll.qlRateHelperQuoteName(M20,Trigger),"--")</f>
        <v>EUR8x14F_Quote</v>
      </c>
      <c r="O20" s="102">
        <f>IFERROR(_xll.qlRateHelperQuoteValue($M20,Trigger),"--")</f>
        <v>2.0999999999999998E-4</v>
      </c>
      <c r="P20" s="146" t="b">
        <v>1</v>
      </c>
      <c r="Q20" s="98">
        <v>20</v>
      </c>
      <c r="R20" s="98">
        <v>1</v>
      </c>
      <c r="S20" s="103">
        <f>IFERROR(_xll.qlRateHelperEarliestDate(M20,Trigger),"--")</f>
        <v>42597</v>
      </c>
      <c r="T20" s="103">
        <f>IFERROR(_xll.qlRateHelperPillarDate(M20,Trigger),"--")</f>
        <v>42781</v>
      </c>
      <c r="V20" s="4" t="str">
        <f t="shared" si="3"/>
        <v>FRA</v>
      </c>
      <c r="W20" s="4" t="str">
        <v>obj_00500</v>
      </c>
      <c r="X20" s="4" t="str">
        <f>IFERROR(_xll.qlRateHelperQuoteName(W20,Trigger),"")</f>
        <v>EUR12x18F_Quote</v>
      </c>
      <c r="Y20" s="73">
        <f>IFERROR(_xll.qlRateHelperRate(W20,Trigger),"")</f>
        <v>3.8999999999999999E-4</v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42719</v>
      </c>
      <c r="AB20" s="5">
        <f>IFERROR(_xll.qlRateHelperPillarDate(W20,Trigger),"")</f>
        <v>42901</v>
      </c>
      <c r="AC20" s="81" t="e">
        <v>#NUM!</v>
      </c>
      <c r="AD20" s="209"/>
      <c r="AE20" s="174">
        <v>10</v>
      </c>
      <c r="AF20" s="175">
        <f>_xll.qlCalendarEndOfMonth(Calendar,_xll.qlCalendarAdvance(Calendar,AF19,"1m","mf",TRUE),Trigger)</f>
        <v>42643</v>
      </c>
      <c r="AG20" s="174" t="str">
        <f t="shared" si="8"/>
        <v>EURJump10_SYNTHON_Quote</v>
      </c>
      <c r="AH20" s="214">
        <f>_xll.qlDayCounterYearFraction("actual/360",AF20,_xll.qlCalendarAdvance(Calendar,AF20,"1D",,,Trigger))</f>
        <v>8.3333333333333332E-3</v>
      </c>
      <c r="AI20" s="176">
        <f>IF(_xll.qlQuoteIsValid(AG20,Trigger),_xll.qlQuoteValue(AG20,Trigger),1)</f>
        <v>1</v>
      </c>
      <c r="AJ20" s="217">
        <f t="shared" si="9"/>
        <v>0</v>
      </c>
      <c r="AK20" s="177"/>
      <c r="AL20" s="176" t="str">
        <f t="shared" si="10"/>
        <v>EURJump10_SYNTHON_Quote</v>
      </c>
    </row>
    <row r="21" spans="1:38" ht="11.25" customHeight="1" x14ac:dyDescent="0.2">
      <c r="A21" s="62" t="s">
        <v>99</v>
      </c>
      <c r="B21" s="120">
        <v>7</v>
      </c>
      <c r="C21" s="65" t="str">
        <f t="shared" si="13"/>
        <v>x13F</v>
      </c>
      <c r="D21" s="129"/>
      <c r="E21" s="129"/>
      <c r="F21" s="129"/>
      <c r="G21" s="64" t="str">
        <f t="shared" si="14"/>
        <v>Euribor6M</v>
      </c>
      <c r="H21" s="123" t="str">
        <f t="shared" si="15"/>
        <v>EUR7x13F_Quote</v>
      </c>
      <c r="I21" s="129"/>
      <c r="J21" s="67" t="str">
        <f>_xll.qlFraRateHelper(,H21,B21&amp;"M",G21,PillarDate,,Permanent,Trigger,ObjectOverwrite)</f>
        <v>obj_00501#0000</v>
      </c>
      <c r="K21" s="51"/>
      <c r="L21" s="10" t="str">
        <f t="shared" si="11"/>
        <v>FRA</v>
      </c>
      <c r="M21" s="98" t="str">
        <f t="shared" si="12"/>
        <v>obj_00507#0000</v>
      </c>
      <c r="N21" s="151" t="str">
        <f>IFERROR(_xll.qlRateHelperQuoteName(M21,Trigger),"--")</f>
        <v>EUR9x15F_Quote</v>
      </c>
      <c r="O21" s="102">
        <f>IFERROR(_xll.qlRateHelperQuoteValue($M21,Trigger),"--")</f>
        <v>2.5000000000000001E-4</v>
      </c>
      <c r="P21" s="146" t="b">
        <v>1</v>
      </c>
      <c r="Q21" s="98">
        <v>20</v>
      </c>
      <c r="R21" s="98">
        <v>1</v>
      </c>
      <c r="S21" s="103">
        <f>IFERROR(_xll.qlRateHelperEarliestDate(M21,Trigger),"--")</f>
        <v>42628</v>
      </c>
      <c r="T21" s="103">
        <f>IFERROR(_xll.qlRateHelperPillarDate(M21,Trigger),"--")</f>
        <v>42809</v>
      </c>
      <c r="V21" s="4" t="str">
        <f t="shared" si="3"/>
        <v>FRA</v>
      </c>
      <c r="W21" s="4" t="str">
        <v>obj_004fd</v>
      </c>
      <c r="X21" s="4" t="str">
        <f>IFERROR(_xll.qlRateHelperQuoteName(W21,Trigger),"")</f>
        <v>EUR13x19F_Quote</v>
      </c>
      <c r="Y21" s="73">
        <f>IFERROR(_xll.qlRateHelperRate(W21,Trigger),"")</f>
        <v>4.8000000000000001E-4</v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42751</v>
      </c>
      <c r="AB21" s="5">
        <f>IFERROR(_xll.qlRateHelperPillarDate(W21,Trigger),"")</f>
        <v>42933</v>
      </c>
      <c r="AC21" s="81" t="e">
        <v>#NUM!</v>
      </c>
      <c r="AD21" s="209"/>
      <c r="AE21" s="174">
        <v>11</v>
      </c>
      <c r="AF21" s="175">
        <f>_xll.qlCalendarEndOfMonth(Calendar,_xll.qlCalendarAdvance(Calendar,AF20,"1m","mf",TRUE),Trigger)</f>
        <v>42674</v>
      </c>
      <c r="AG21" s="174" t="str">
        <f t="shared" si="8"/>
        <v>EURJump11_SYNTHON_Quote</v>
      </c>
      <c r="AH21" s="214">
        <f>_xll.qlDayCounterYearFraction("actual/360",AF21,_xll.qlCalendarAdvance(Calendar,AF21,"1D",,,Trigger))</f>
        <v>2.7777777777777779E-3</v>
      </c>
      <c r="AI21" s="176">
        <f>IF(_xll.qlQuoteIsValid(AG21,Trigger),_xll.qlQuoteValue(AG21,Trigger),1)</f>
        <v>1</v>
      </c>
      <c r="AJ21" s="217">
        <f t="shared" si="9"/>
        <v>0</v>
      </c>
      <c r="AK21" s="177"/>
      <c r="AL21" s="176" t="str">
        <f t="shared" si="10"/>
        <v>EURJump11_SYNTHON_Quote</v>
      </c>
    </row>
    <row r="22" spans="1:38" ht="11.25" customHeight="1" x14ac:dyDescent="0.2">
      <c r="A22" s="62" t="s">
        <v>99</v>
      </c>
      <c r="B22" s="120">
        <v>8</v>
      </c>
      <c r="C22" s="65" t="str">
        <f t="shared" si="13"/>
        <v>x14F</v>
      </c>
      <c r="D22" s="129"/>
      <c r="E22" s="129"/>
      <c r="F22" s="129"/>
      <c r="G22" s="64" t="str">
        <f t="shared" si="14"/>
        <v>Euribor6M</v>
      </c>
      <c r="H22" s="123" t="str">
        <f t="shared" si="15"/>
        <v>EUR8x14F_Quote</v>
      </c>
      <c r="I22" s="129"/>
      <c r="J22" s="67" t="str">
        <f>_xll.qlFraRateHelper(,H22,B22&amp;"M",G22,PillarDate,,Permanent,Trigger,ObjectOverwrite)</f>
        <v>obj_0050a#0000</v>
      </c>
      <c r="K22" s="51"/>
      <c r="L22" s="10" t="str">
        <f t="shared" si="11"/>
        <v>FRA</v>
      </c>
      <c r="M22" s="98" t="str">
        <f t="shared" si="12"/>
        <v>obj_00514#0000</v>
      </c>
      <c r="N22" s="151" t="str">
        <f>IFERROR(_xll.qlRateHelperQuoteName(M22,Trigger),"--")</f>
        <v>EUR10x16F_Quote</v>
      </c>
      <c r="O22" s="102">
        <f>IFERROR(_xll.qlRateHelperQuoteValue($M22,Trigger),"--")</f>
        <v>2.9000000000000006E-4</v>
      </c>
      <c r="P22" s="146" t="b">
        <v>1</v>
      </c>
      <c r="Q22" s="98">
        <v>20</v>
      </c>
      <c r="R22" s="98">
        <v>1</v>
      </c>
      <c r="S22" s="103">
        <f>IFERROR(_xll.qlRateHelperEarliestDate(M22,Trigger),"--")</f>
        <v>42660</v>
      </c>
      <c r="T22" s="103">
        <f>IFERROR(_xll.qlRateHelperPillarDate(M22,Trigger),"--")</f>
        <v>42843</v>
      </c>
      <c r="V22" s="4" t="str">
        <f t="shared" si="3"/>
        <v>FRA</v>
      </c>
      <c r="W22" s="4" t="str">
        <v>obj_00502</v>
      </c>
      <c r="X22" s="4" t="str">
        <f>IFERROR(_xll.qlRateHelperQuoteName(W22,Trigger),"")</f>
        <v>EUR14x20F_Quote</v>
      </c>
      <c r="Y22" s="73">
        <f>IFERROR(_xll.qlRateHelperRate(W22,Trigger),"")</f>
        <v>5.5999999999999995E-4</v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42781</v>
      </c>
      <c r="AB22" s="5">
        <f>IFERROR(_xll.qlRateHelperPillarDate(W22,Trigger),"")</f>
        <v>42962</v>
      </c>
      <c r="AC22" s="81" t="e">
        <v>#NUM!</v>
      </c>
      <c r="AD22" s="209"/>
      <c r="AE22" s="174">
        <v>12</v>
      </c>
      <c r="AF22" s="175">
        <f>_xll.qlCalendarEndOfMonth(Calendar,_xll.qlCalendarAdvance(Calendar,AF21,"1m","mf",TRUE),Trigger)</f>
        <v>42704</v>
      </c>
      <c r="AG22" s="174" t="str">
        <f t="shared" si="8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1</v>
      </c>
      <c r="AJ22" s="217">
        <f t="shared" si="9"/>
        <v>0</v>
      </c>
      <c r="AK22" s="177"/>
      <c r="AL22" s="176" t="str">
        <f t="shared" si="10"/>
        <v>EURJump12_SYNTHON_Quote</v>
      </c>
    </row>
    <row r="23" spans="1:38" ht="11.25" customHeight="1" x14ac:dyDescent="0.2">
      <c r="A23" s="62" t="s">
        <v>99</v>
      </c>
      <c r="B23" s="120">
        <v>9</v>
      </c>
      <c r="C23" s="65" t="str">
        <f t="shared" si="13"/>
        <v>x15F</v>
      </c>
      <c r="D23" s="129"/>
      <c r="E23" s="129"/>
      <c r="F23" s="129"/>
      <c r="G23" s="64" t="str">
        <f t="shared" si="14"/>
        <v>Euribor6M</v>
      </c>
      <c r="H23" s="123" t="str">
        <f t="shared" si="15"/>
        <v>EUR9x15F_Quote</v>
      </c>
      <c r="I23" s="129"/>
      <c r="J23" s="67" t="str">
        <f>_xll.qlFraRateHelper(,H23,B23&amp;"M",G23,PillarDate,,Permanent,Trigger,ObjectOverwrite)</f>
        <v>obj_00507#0000</v>
      </c>
      <c r="K23" s="51"/>
      <c r="L23" s="10" t="str">
        <f t="shared" si="11"/>
        <v>FRA</v>
      </c>
      <c r="M23" s="98" t="str">
        <f t="shared" si="12"/>
        <v>obj_004ff#0000</v>
      </c>
      <c r="N23" s="151" t="str">
        <f>IFERROR(_xll.qlRateHelperQuoteName(M23,Trigger),"--")</f>
        <v>EUR11x17F_Quote</v>
      </c>
      <c r="O23" s="102">
        <f>IFERROR(_xll.qlRateHelperQuoteValue($M23,Trigger),"--")</f>
        <v>3.3E-4</v>
      </c>
      <c r="P23" s="146" t="b">
        <v>1</v>
      </c>
      <c r="Q23" s="98">
        <v>20</v>
      </c>
      <c r="R23" s="98">
        <v>1</v>
      </c>
      <c r="S23" s="103">
        <f>IFERROR(_xll.qlRateHelperEarliestDate(M23,Trigger),"--")</f>
        <v>42689</v>
      </c>
      <c r="T23" s="103">
        <f>IFERROR(_xll.qlRateHelperPillarDate(M23,Trigger),"--")</f>
        <v>42870</v>
      </c>
      <c r="V23" s="4" t="str">
        <f t="shared" si="3"/>
        <v>FRA</v>
      </c>
      <c r="W23" s="4" t="str">
        <v>obj_004f9</v>
      </c>
      <c r="X23" s="4" t="str">
        <f>IFERROR(_xll.qlRateHelperQuoteName(W23,Trigger),"")</f>
        <v>EUR15x21F_Quote</v>
      </c>
      <c r="Y23" s="73">
        <f>IFERROR(_xll.qlRateHelperRate(W23,Trigger),"")</f>
        <v>6.6E-4</v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42809</v>
      </c>
      <c r="AB23" s="5">
        <f>IFERROR(_xll.qlRateHelperPillarDate(W23,Trigger),"")</f>
        <v>42993</v>
      </c>
      <c r="AC23" s="81" t="e">
        <v>#NUM!</v>
      </c>
      <c r="AD23" s="209"/>
      <c r="AE23" s="178">
        <v>13</v>
      </c>
      <c r="AF23" s="179">
        <f>_xll.qlCalendarAdjust(Calendar,DATE(YEAR(AF11)+1,12,31),"preceding",Trigger)</f>
        <v>42734</v>
      </c>
      <c r="AG23" s="178" t="str">
        <f t="shared" si="8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0.99999329999999997</v>
      </c>
      <c r="AJ23" s="218">
        <f t="shared" si="9"/>
        <v>8.0400269341516617E-4</v>
      </c>
      <c r="AK23" s="181"/>
      <c r="AL23" s="180" t="str">
        <f t="shared" si="10"/>
        <v>EURJump13_SYNTHON_Quote</v>
      </c>
    </row>
    <row r="24" spans="1:38" ht="11.25" customHeight="1" x14ac:dyDescent="0.2">
      <c r="A24" s="62" t="s">
        <v>99</v>
      </c>
      <c r="B24" s="120">
        <v>10</v>
      </c>
      <c r="C24" s="65" t="str">
        <f t="shared" si="13"/>
        <v>x16F</v>
      </c>
      <c r="D24" s="129"/>
      <c r="E24" s="129"/>
      <c r="F24" s="129"/>
      <c r="G24" s="64" t="str">
        <f t="shared" si="14"/>
        <v>Euribor6M</v>
      </c>
      <c r="H24" s="123" t="str">
        <f t="shared" si="15"/>
        <v>EUR10x16F_Quote</v>
      </c>
      <c r="I24" s="129"/>
      <c r="J24" s="67" t="str">
        <f>_xll.qlFraRateHelper(,H24,B24&amp;"M",G24,PillarDate,,Permanent,Trigger,ObjectOverwrite)</f>
        <v>obj_00514#0000</v>
      </c>
      <c r="K24" s="51"/>
      <c r="L24" s="10" t="str">
        <f t="shared" si="11"/>
        <v>FRA</v>
      </c>
      <c r="M24" s="98" t="str">
        <f t="shared" si="12"/>
        <v>obj_00500#0000</v>
      </c>
      <c r="N24" s="151" t="str">
        <f>IFERROR(_xll.qlRateHelperQuoteName(M24,Trigger),"--")</f>
        <v>EUR12x18F_Quote</v>
      </c>
      <c r="O24" s="102">
        <f>IFERROR(_xll.qlRateHelperQuoteValue($M24,Trigger),"--")</f>
        <v>3.8999999999999999E-4</v>
      </c>
      <c r="P24" s="146" t="b">
        <v>1</v>
      </c>
      <c r="Q24" s="98">
        <v>20</v>
      </c>
      <c r="R24" s="98">
        <v>1</v>
      </c>
      <c r="S24" s="103">
        <f>IFERROR(_xll.qlRateHelperEarliestDate(M24,Trigger),"--")</f>
        <v>42719</v>
      </c>
      <c r="T24" s="103">
        <f>IFERROR(_xll.qlRateHelperPillarDate(M24,Trigger),"--")</f>
        <v>42901</v>
      </c>
      <c r="V24" s="4" t="str">
        <f t="shared" si="3"/>
        <v>FRA</v>
      </c>
      <c r="W24" s="4" t="str">
        <v>obj_004f7</v>
      </c>
      <c r="X24" s="4" t="str">
        <f>IFERROR(_xll.qlRateHelperQuoteName(W24,Trigger),"")</f>
        <v>EUR16x22F_Quote</v>
      </c>
      <c r="Y24" s="73">
        <f>IFERROR(_xll.qlRateHelperRate(W24,Trigger),"")</f>
        <v>7.7000000000000018E-4</v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42843</v>
      </c>
      <c r="AB24" s="5">
        <f>IFERROR(_xll.qlRateHelperPillarDate(W24,Trigger),"")</f>
        <v>43024</v>
      </c>
      <c r="AC24" s="81" t="e">
        <v>#NUM!</v>
      </c>
      <c r="AD24" s="209"/>
    </row>
    <row r="25" spans="1:38" ht="11.25" customHeight="1" x14ac:dyDescent="0.2">
      <c r="A25" s="62" t="s">
        <v>99</v>
      </c>
      <c r="B25" s="120">
        <v>11</v>
      </c>
      <c r="C25" s="65" t="str">
        <f t="shared" si="13"/>
        <v>x17F</v>
      </c>
      <c r="D25" s="129"/>
      <c r="E25" s="129"/>
      <c r="F25" s="129"/>
      <c r="G25" s="64" t="str">
        <f t="shared" si="14"/>
        <v>Euribor6M</v>
      </c>
      <c r="H25" s="123" t="str">
        <f t="shared" ref="H25:H32" si="16">Currency&amp;B25&amp;C25&amp;QuoteSuffix</f>
        <v>EUR11x17F_Quote</v>
      </c>
      <c r="I25" s="129"/>
      <c r="J25" s="67" t="str">
        <f>_xll.qlFraRateHelper(,H25,B25&amp;"M",G25,PillarDate,,Permanent,Trigger,ObjectOverwrite)</f>
        <v>obj_004ff#0000</v>
      </c>
      <c r="K25" s="51"/>
      <c r="L25" s="10" t="str">
        <f t="shared" si="11"/>
        <v>FRA</v>
      </c>
      <c r="M25" s="98" t="str">
        <f t="shared" si="12"/>
        <v>obj_004fd#0000</v>
      </c>
      <c r="N25" s="151" t="str">
        <f>IFERROR(_xll.qlRateHelperQuoteName(M25,Trigger),"--")</f>
        <v>EUR13x19F_Quote</v>
      </c>
      <c r="O25" s="102">
        <f>IFERROR(_xll.qlRateHelperQuoteValue($M25,Trigger),"--")</f>
        <v>4.8000000000000001E-4</v>
      </c>
      <c r="P25" s="146" t="b">
        <v>1</v>
      </c>
      <c r="Q25" s="98">
        <v>20</v>
      </c>
      <c r="R25" s="98">
        <v>1</v>
      </c>
      <c r="S25" s="103">
        <f>IFERROR(_xll.qlRateHelperEarliestDate(M25,Trigger),"--")</f>
        <v>42751</v>
      </c>
      <c r="T25" s="103">
        <f>IFERROR(_xll.qlRateHelperPillarDate(M25,Trigger),"--")</f>
        <v>42933</v>
      </c>
      <c r="V25" s="4" t="str">
        <f t="shared" si="3"/>
        <v>FRA</v>
      </c>
      <c r="W25" s="4" t="str">
        <v>obj_004f8</v>
      </c>
      <c r="X25" s="4" t="str">
        <f>IFERROR(_xll.qlRateHelperQuoteName(W25,Trigger),"")</f>
        <v>EUR17x23F_Quote</v>
      </c>
      <c r="Y25" s="73">
        <f>IFERROR(_xll.qlRateHelperRate(W25,Trigger),"")</f>
        <v>8.7999999999999992E-4</v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42870</v>
      </c>
      <c r="AB25" s="5">
        <f>IFERROR(_xll.qlRateHelperPillarDate(W25,Trigger),"")</f>
        <v>43054</v>
      </c>
      <c r="AC25" s="81" t="e">
        <v>#NUM!</v>
      </c>
      <c r="AD25" s="209"/>
    </row>
    <row r="26" spans="1:38" ht="11.25" customHeight="1" x14ac:dyDescent="0.2">
      <c r="A26" s="62" t="s">
        <v>99</v>
      </c>
      <c r="B26" s="120">
        <v>12</v>
      </c>
      <c r="C26" s="65" t="str">
        <f t="shared" si="13"/>
        <v>x18F</v>
      </c>
      <c r="D26" s="129"/>
      <c r="E26" s="129"/>
      <c r="F26" s="129"/>
      <c r="G26" s="64" t="str">
        <f t="shared" si="14"/>
        <v>Euribor6M</v>
      </c>
      <c r="H26" s="123" t="str">
        <f t="shared" si="16"/>
        <v>EUR12x18F_Quote</v>
      </c>
      <c r="I26" s="129"/>
      <c r="J26" s="67" t="str">
        <f>_xll.qlFraRateHelper(,H26,B26&amp;"M",G26,PillarDate,,Permanent,Trigger,ObjectOverwrite)</f>
        <v>obj_00500#0000</v>
      </c>
      <c r="K26" s="51"/>
      <c r="L26" s="10" t="str">
        <f t="shared" si="11"/>
        <v>FRA</v>
      </c>
      <c r="M26" s="98" t="str">
        <f t="shared" si="12"/>
        <v>obj_00502#0000</v>
      </c>
      <c r="N26" s="151" t="str">
        <f>IFERROR(_xll.qlRateHelperQuoteName(M26,Trigger),"--")</f>
        <v>EUR14x20F_Quote</v>
      </c>
      <c r="O26" s="102">
        <f>IFERROR(_xll.qlRateHelperQuoteValue($M26,Trigger),"--")</f>
        <v>5.5999999999999995E-4</v>
      </c>
      <c r="P26" s="146" t="b">
        <v>1</v>
      </c>
      <c r="Q26" s="98">
        <v>20</v>
      </c>
      <c r="R26" s="98">
        <v>1</v>
      </c>
      <c r="S26" s="103">
        <f>IFERROR(_xll.qlRateHelperEarliestDate(M26,Trigger),"--")</f>
        <v>42781</v>
      </c>
      <c r="T26" s="103">
        <f>IFERROR(_xll.qlRateHelperPillarDate(M26,Trigger),"--")</f>
        <v>42962</v>
      </c>
      <c r="V26" s="4" t="str">
        <f t="shared" si="3"/>
        <v>FRA</v>
      </c>
      <c r="W26" s="4" t="str">
        <v>obj_004fb</v>
      </c>
      <c r="X26" s="4" t="str">
        <f>IFERROR(_xll.qlRateHelperQuoteName(W26,Trigger),"")</f>
        <v>EUR18x24F_Quote</v>
      </c>
      <c r="Y26" s="73">
        <f>IFERROR(_xll.qlRateHelperRate(W26,Trigger),"")</f>
        <v>1E-3</v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42901</v>
      </c>
      <c r="AB26" s="5">
        <f>IFERROR(_xll.qlRateHelperPillarDate(W26,Trigger),"")</f>
        <v>43084</v>
      </c>
      <c r="AC26" s="81" t="e">
        <v>#NUM!</v>
      </c>
      <c r="AD26" s="209"/>
    </row>
    <row r="27" spans="1:38" ht="11.25" customHeight="1" x14ac:dyDescent="0.2">
      <c r="A27" s="62" t="s">
        <v>99</v>
      </c>
      <c r="B27" s="120">
        <v>13</v>
      </c>
      <c r="C27" s="65" t="str">
        <f t="shared" si="13"/>
        <v>x19F</v>
      </c>
      <c r="D27" s="129"/>
      <c r="E27" s="129"/>
      <c r="F27" s="129"/>
      <c r="G27" s="64" t="str">
        <f t="shared" si="14"/>
        <v>Euribor6M</v>
      </c>
      <c r="H27" s="123" t="str">
        <f t="shared" si="16"/>
        <v>EUR13x19F_Quote</v>
      </c>
      <c r="I27" s="129"/>
      <c r="J27" s="67" t="str">
        <f>_xll.qlFraRateHelper(,H27,B27&amp;"M",G27,PillarDate,,Permanent,Trigger,ObjectOverwrite)</f>
        <v>obj_004fd#0000</v>
      </c>
      <c r="K27" s="51"/>
      <c r="L27" s="10" t="str">
        <f>A29</f>
        <v>FRA</v>
      </c>
      <c r="M27" s="98" t="str">
        <f>IF(ISBLANK(J29),"--",J29)</f>
        <v>obj_004f9#0000</v>
      </c>
      <c r="N27" s="151" t="str">
        <f>IFERROR(_xll.qlRateHelperQuoteName(M27,Trigger),"--")</f>
        <v>EUR15x21F_Quote</v>
      </c>
      <c r="O27" s="102">
        <f>IFERROR(_xll.qlRateHelperQuoteValue($M27,Trigger),"--")</f>
        <v>6.6E-4</v>
      </c>
      <c r="P27" s="146" t="b">
        <v>1</v>
      </c>
      <c r="Q27" s="98">
        <v>20</v>
      </c>
      <c r="R27" s="98">
        <v>1</v>
      </c>
      <c r="S27" s="103">
        <f>IFERROR(_xll.qlRateHelperEarliestDate(M27,Trigger),"--")</f>
        <v>42809</v>
      </c>
      <c r="T27" s="103">
        <f>IFERROR(_xll.qlRateHelperPillarDate(M27,Trigger),"--")</f>
        <v>42993</v>
      </c>
      <c r="V27" s="4" t="str">
        <f t="shared" si="3"/>
        <v>Sw</v>
      </c>
      <c r="W27" s="4" t="str">
        <v>obj_004cd</v>
      </c>
      <c r="X27" s="4" t="str">
        <f>IFERROR(_xll.qlRateHelperQuoteName(W27,Trigger),"")</f>
        <v>EURAB6E3Y_Quote</v>
      </c>
      <c r="Y27" s="73">
        <f>IFERROR(_xll.qlRateHelperRate(W27,Trigger),"")</f>
        <v>1.2199999999999999E-3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42353</v>
      </c>
      <c r="AB27" s="5">
        <f>IFERROR(_xll.qlRateHelperPillarDate(W27,Trigger),"")</f>
        <v>43451</v>
      </c>
      <c r="AC27" s="81" t="e">
        <v>#NUM!</v>
      </c>
      <c r="AD27" s="209"/>
    </row>
    <row r="28" spans="1:38" ht="11.25" customHeight="1" x14ac:dyDescent="0.2">
      <c r="A28" s="62" t="s">
        <v>99</v>
      </c>
      <c r="B28" s="120">
        <v>14</v>
      </c>
      <c r="C28" s="65" t="str">
        <f t="shared" si="13"/>
        <v>x20F</v>
      </c>
      <c r="D28" s="129"/>
      <c r="E28" s="129"/>
      <c r="F28" s="129"/>
      <c r="G28" s="64" t="str">
        <f t="shared" si="14"/>
        <v>Euribor6M</v>
      </c>
      <c r="H28" s="123" t="str">
        <f t="shared" si="16"/>
        <v>EUR14x20F_Quote</v>
      </c>
      <c r="I28" s="129"/>
      <c r="J28" s="67" t="str">
        <f>_xll.qlFraRateHelper(,H28,B28&amp;"M",G28,PillarDate,,Permanent,Trigger,ObjectOverwrite)</f>
        <v>obj_00502#0000</v>
      </c>
      <c r="K28" s="51"/>
      <c r="L28" s="10" t="str">
        <f t="shared" ref="L28:L29" si="17">A30</f>
        <v>FRA</v>
      </c>
      <c r="M28" s="98" t="str">
        <f t="shared" ref="M28:M29" si="18">IF(ISBLANK(J30),"--",J30)</f>
        <v>obj_004f7#0000</v>
      </c>
      <c r="N28" s="151" t="str">
        <f>IFERROR(_xll.qlRateHelperQuoteName(M28,Trigger),"--")</f>
        <v>EUR16x22F_Quote</v>
      </c>
      <c r="O28" s="102">
        <f>IFERROR(_xll.qlRateHelperQuoteValue($M28,Trigger),"--")</f>
        <v>7.7000000000000018E-4</v>
      </c>
      <c r="P28" s="146" t="b">
        <v>1</v>
      </c>
      <c r="Q28" s="98">
        <v>20</v>
      </c>
      <c r="R28" s="98">
        <v>1</v>
      </c>
      <c r="S28" s="103">
        <f>IFERROR(_xll.qlRateHelperEarliestDate(M28,Trigger),"--")</f>
        <v>42843</v>
      </c>
      <c r="T28" s="103">
        <f>IFERROR(_xll.qlRateHelperPillarDate(M28,Trigger),"--")</f>
        <v>43024</v>
      </c>
      <c r="V28" s="4" t="str">
        <f t="shared" si="3"/>
        <v>Sw</v>
      </c>
      <c r="W28" s="4" t="str">
        <v>obj_004bd</v>
      </c>
      <c r="X28" s="4" t="str">
        <f>IFERROR(_xll.qlRateHelperQuoteName(W28,Trigger),"")</f>
        <v>EURAB6E4Y_Quote</v>
      </c>
      <c r="Y28" s="73">
        <f>IFERROR(_xll.qlRateHelperRate(W28,Trigger),"")</f>
        <v>2.2899999999999999E-3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42353</v>
      </c>
      <c r="AB28" s="5">
        <f>IFERROR(_xll.qlRateHelperPillarDate(W28,Trigger),"")</f>
        <v>43815</v>
      </c>
      <c r="AC28" s="81" t="e">
        <v>#NUM!</v>
      </c>
      <c r="AD28" s="209"/>
    </row>
    <row r="29" spans="1:38" ht="11.25" customHeight="1" x14ac:dyDescent="0.2">
      <c r="A29" s="62" t="s">
        <v>99</v>
      </c>
      <c r="B29" s="120">
        <v>15</v>
      </c>
      <c r="C29" s="65" t="str">
        <f t="shared" si="13"/>
        <v>x21F</v>
      </c>
      <c r="D29" s="129"/>
      <c r="E29" s="129"/>
      <c r="F29" s="129"/>
      <c r="G29" s="64" t="str">
        <f t="shared" si="14"/>
        <v>Euribor6M</v>
      </c>
      <c r="H29" s="123" t="str">
        <f t="shared" si="16"/>
        <v>EUR15x21F_Quote</v>
      </c>
      <c r="I29" s="129"/>
      <c r="J29" s="67" t="str">
        <f>_xll.qlFraRateHelper(,H29,B29&amp;"M",G29,PillarDate,,Permanent,Trigger,ObjectOverwrite)</f>
        <v>obj_004f9#0000</v>
      </c>
      <c r="K29" s="51"/>
      <c r="L29" s="10" t="str">
        <f t="shared" si="17"/>
        <v>FRA</v>
      </c>
      <c r="M29" s="98" t="str">
        <f t="shared" si="18"/>
        <v>obj_004f8#0000</v>
      </c>
      <c r="N29" s="151" t="str">
        <f>IFERROR(_xll.qlRateHelperQuoteName(M29,Trigger),"--")</f>
        <v>EUR17x23F_Quote</v>
      </c>
      <c r="O29" s="102">
        <f>IFERROR(_xll.qlRateHelperQuoteValue($M29,Trigger),"--")</f>
        <v>8.7999999999999992E-4</v>
      </c>
      <c r="P29" s="146" t="b">
        <v>1</v>
      </c>
      <c r="Q29" s="98">
        <v>20</v>
      </c>
      <c r="R29" s="98">
        <v>1</v>
      </c>
      <c r="S29" s="103">
        <f>IFERROR(_xll.qlRateHelperEarliestDate(M29,Trigger),"--")</f>
        <v>42870</v>
      </c>
      <c r="T29" s="103">
        <f>IFERROR(_xll.qlRateHelperPillarDate(M29,Trigger),"--")</f>
        <v>43054</v>
      </c>
      <c r="V29" s="4" t="str">
        <f t="shared" si="3"/>
        <v>Sw</v>
      </c>
      <c r="W29" s="4" t="str">
        <v>obj_004b1</v>
      </c>
      <c r="X29" s="4" t="str">
        <f>IFERROR(_xll.qlRateHelperQuoteName(W29,Trigger),"")</f>
        <v>EURAB6E5Y_Quote</v>
      </c>
      <c r="Y29" s="73">
        <f>IFERROR(_xll.qlRateHelperRate(W29,Trigger),"")</f>
        <v>3.5299999999999997E-3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42353</v>
      </c>
      <c r="AB29" s="5">
        <f>IFERROR(_xll.qlRateHelperPillarDate(W29,Trigger),"")</f>
        <v>44180</v>
      </c>
      <c r="AC29" s="81" t="e">
        <v>#NUM!</v>
      </c>
      <c r="AD29" s="209"/>
    </row>
    <row r="30" spans="1:38" ht="11.25" customHeight="1" x14ac:dyDescent="0.2">
      <c r="A30" s="62" t="s">
        <v>99</v>
      </c>
      <c r="B30" s="120">
        <v>16</v>
      </c>
      <c r="C30" s="65" t="str">
        <f t="shared" si="13"/>
        <v>x22F</v>
      </c>
      <c r="D30" s="129"/>
      <c r="E30" s="129"/>
      <c r="F30" s="129"/>
      <c r="G30" s="64" t="str">
        <f t="shared" si="14"/>
        <v>Euribor6M</v>
      </c>
      <c r="H30" s="123" t="str">
        <f t="shared" si="16"/>
        <v>EUR16x22F_Quote</v>
      </c>
      <c r="I30" s="129"/>
      <c r="J30" s="67" t="str">
        <f>_xll.qlFraRateHelper(,H30,B30&amp;"M",G30,PillarDate,,Permanent,Trigger,ObjectOverwrite)</f>
        <v>obj_004f7#0000</v>
      </c>
      <c r="K30" s="51"/>
      <c r="L30" s="11" t="str">
        <f>A32</f>
        <v>FRA</v>
      </c>
      <c r="M30" s="99" t="str">
        <f>IF(ISBLANK(J32),"--",J32)</f>
        <v>obj_004fb#0000</v>
      </c>
      <c r="N30" s="152" t="str">
        <f>IFERROR(_xll.qlRateHelperQuoteName(M30,Trigger),"--")</f>
        <v>EUR18x24F_Quote</v>
      </c>
      <c r="O30" s="105">
        <f>IFERROR(_xll.qlRateHelperQuoteValue($M30,Trigger),"--")</f>
        <v>1E-3</v>
      </c>
      <c r="P30" s="149" t="b">
        <v>1</v>
      </c>
      <c r="Q30" s="99">
        <v>20</v>
      </c>
      <c r="R30" s="99">
        <v>1</v>
      </c>
      <c r="S30" s="106">
        <f>IFERROR(_xll.qlRateHelperEarliestDate(M30,Trigger),"--")</f>
        <v>42901</v>
      </c>
      <c r="T30" s="106">
        <f>IFERROR(_xll.qlRateHelperPillarDate(M30,Trigger),"--")</f>
        <v>43084</v>
      </c>
      <c r="V30" s="4" t="str">
        <f t="shared" si="3"/>
        <v>Sw</v>
      </c>
      <c r="W30" s="4" t="str">
        <v>obj_004ae</v>
      </c>
      <c r="X30" s="4" t="str">
        <f>IFERROR(_xll.qlRateHelperQuoteName(W30,Trigger),"")</f>
        <v>EURAB6E6Y_Quote</v>
      </c>
      <c r="Y30" s="73">
        <f>IFERROR(_xll.qlRateHelperRate(W30,Trigger),"")</f>
        <v>4.8399999999999997E-3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42353</v>
      </c>
      <c r="AB30" s="5">
        <f>IFERROR(_xll.qlRateHelperPillarDate(W30,Trigger),"")</f>
        <v>44545</v>
      </c>
      <c r="AC30" s="81" t="e">
        <v>#NUM!</v>
      </c>
      <c r="AD30" s="209"/>
    </row>
    <row r="31" spans="1:38" ht="11.25" customHeight="1" x14ac:dyDescent="0.2">
      <c r="A31" s="62" t="s">
        <v>99</v>
      </c>
      <c r="B31" s="120">
        <v>17</v>
      </c>
      <c r="C31" s="65" t="str">
        <f t="shared" si="13"/>
        <v>x23F</v>
      </c>
      <c r="D31" s="129"/>
      <c r="E31" s="129"/>
      <c r="F31" s="129"/>
      <c r="G31" s="64" t="str">
        <f t="shared" si="14"/>
        <v>Euribor6M</v>
      </c>
      <c r="H31" s="123" t="str">
        <f t="shared" si="16"/>
        <v>EUR17x23F_Quote</v>
      </c>
      <c r="I31" s="129"/>
      <c r="J31" s="67" t="str">
        <f>_xll.qlFraRateHelper(,H31,B31&amp;"M",G31,PillarDate,,Permanent,Trigger,ObjectOverwrite)</f>
        <v>obj_004f8#0000</v>
      </c>
      <c r="K31" s="51"/>
      <c r="L31" s="10" t="str">
        <f>A35</f>
        <v>Sw</v>
      </c>
      <c r="M31" s="98" t="str">
        <f>IF(ISBLANK(J35),"--",J35)</f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46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Sw</v>
      </c>
      <c r="W31" s="4" t="str">
        <v>obj_0049f</v>
      </c>
      <c r="X31" s="4" t="str">
        <f>IFERROR(_xll.qlRateHelperQuoteName(W31,Trigger),"")</f>
        <v>EURAB6E7Y_Quote</v>
      </c>
      <c r="Y31" s="73">
        <f>IFERROR(_xll.qlRateHelperRate(W31,Trigger),"")</f>
        <v>6.1700000000000001E-3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42353</v>
      </c>
      <c r="AB31" s="5">
        <f>IFERROR(_xll.qlRateHelperPillarDate(W31,Trigger),"")</f>
        <v>44910</v>
      </c>
      <c r="AC31" s="81" t="e">
        <v>#NUM!</v>
      </c>
      <c r="AD31" s="209"/>
    </row>
    <row r="32" spans="1:38" ht="11.25" customHeight="1" x14ac:dyDescent="0.2">
      <c r="A32" s="1" t="s">
        <v>99</v>
      </c>
      <c r="B32" s="121">
        <v>18</v>
      </c>
      <c r="C32" s="9" t="str">
        <f t="shared" si="13"/>
        <v>x24F</v>
      </c>
      <c r="D32" s="130"/>
      <c r="E32" s="130"/>
      <c r="F32" s="130"/>
      <c r="G32" s="7" t="str">
        <f t="shared" si="14"/>
        <v>Euribor6M</v>
      </c>
      <c r="H32" s="124" t="str">
        <f t="shared" si="16"/>
        <v>EUR18x24F_Quote</v>
      </c>
      <c r="I32" s="130"/>
      <c r="J32" s="3" t="str">
        <f>_xll.qlFraRateHelper(,H32,B32&amp;"M",G32,PillarDate,,Permanent,Trigger,ObjectOverwrite)</f>
        <v>obj_004fb#0000</v>
      </c>
      <c r="K32" s="51"/>
      <c r="L32" s="10" t="str">
        <f t="shared" ref="L32:L67" si="19">A36</f>
        <v>Sw</v>
      </c>
      <c r="M32" s="98" t="str">
        <f t="shared" ref="M32:M67" si="20">IF(ISBLANK(J36),"--",J36)</f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Sw</v>
      </c>
      <c r="W32" s="4" t="str">
        <v>obj_004be</v>
      </c>
      <c r="X32" s="4" t="str">
        <f>IFERROR(_xll.qlRateHelperQuoteName(W32,Trigger),"")</f>
        <v>EURAB6E8Y_Quote</v>
      </c>
      <c r="Y32" s="73">
        <f>IFERROR(_xll.qlRateHelperRate(W32,Trigger),"")</f>
        <v>7.4399999999999996E-3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42353</v>
      </c>
      <c r="AB32" s="5">
        <f>IFERROR(_xll.qlRateHelperPillarDate(W32,Trigger),"")</f>
        <v>45275</v>
      </c>
      <c r="AC32" s="81" t="e">
        <v>#NUM!</v>
      </c>
      <c r="AD32" s="209"/>
    </row>
    <row r="33" spans="1:30" ht="11.25" customHeight="1" x14ac:dyDescent="0.2">
      <c r="B33" s="49"/>
      <c r="C33" s="49"/>
      <c r="D33" s="49"/>
      <c r="E33" s="49"/>
      <c r="F33" s="49"/>
      <c r="G33" s="49" t="s">
        <v>150</v>
      </c>
      <c r="H33" s="49" t="s">
        <v>153</v>
      </c>
      <c r="K33" s="51"/>
      <c r="L33" s="10" t="str">
        <f t="shared" si="19"/>
        <v>Sw</v>
      </c>
      <c r="M33" s="98" t="str">
        <f t="shared" si="20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46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Sw</v>
      </c>
      <c r="W33" s="4" t="str">
        <v>obj_0049c</v>
      </c>
      <c r="X33" s="4" t="str">
        <f>IFERROR(_xll.qlRateHelperQuoteName(W33,Trigger),"")</f>
        <v>EURAB6E9Y_Quote</v>
      </c>
      <c r="Y33" s="73">
        <f>IFERROR(_xll.qlRateHelperRate(W33,Trigger),"")</f>
        <v>8.6099999999999996E-3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42353</v>
      </c>
      <c r="AB33" s="5">
        <f>IFERROR(_xll.qlRateHelperPillarDate(W33,Trigger),"")</f>
        <v>45642</v>
      </c>
      <c r="AC33" s="81" t="e">
        <v>#NUM!</v>
      </c>
      <c r="AD33" s="209"/>
    </row>
    <row r="34" spans="1:30" ht="11.25" customHeight="1" x14ac:dyDescent="0.2">
      <c r="A34" s="68" t="s">
        <v>9</v>
      </c>
      <c r="B34" s="68" t="s">
        <v>30</v>
      </c>
      <c r="C34" s="68" t="s">
        <v>120</v>
      </c>
      <c r="D34" s="68" t="s">
        <v>5</v>
      </c>
      <c r="E34" s="68" t="s">
        <v>35</v>
      </c>
      <c r="F34" s="68" t="s">
        <v>121</v>
      </c>
      <c r="G34" s="68" t="s">
        <v>4</v>
      </c>
      <c r="H34" s="68" t="s">
        <v>1</v>
      </c>
      <c r="I34" s="68" t="s">
        <v>119</v>
      </c>
      <c r="J34" s="68" t="s">
        <v>25</v>
      </c>
      <c r="K34" s="51"/>
      <c r="L34" s="10" t="str">
        <f t="shared" si="19"/>
        <v>Sw</v>
      </c>
      <c r="M34" s="98" t="str">
        <f t="shared" si="20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Sw</v>
      </c>
      <c r="W34" s="4" t="str">
        <v>obj_004d5</v>
      </c>
      <c r="X34" s="4" t="str">
        <f>IFERROR(_xll.qlRateHelperQuoteName(W34,Trigger),"")</f>
        <v>EURAB6E10Y_Quote</v>
      </c>
      <c r="Y34" s="73">
        <f>IFERROR(_xll.qlRateHelperRate(W34,Trigger),"")</f>
        <v>9.6499999999999989E-3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42353</v>
      </c>
      <c r="AB34" s="5">
        <f>IFERROR(_xll.qlRateHelperPillarDate(W34,Trigger),"")</f>
        <v>46006</v>
      </c>
      <c r="AC34" s="81" t="e">
        <v>#NUM!</v>
      </c>
      <c r="AD34" s="209"/>
    </row>
    <row r="35" spans="1:30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149</v>
      </c>
      <c r="G35" s="58" t="str">
        <f t="shared" ref="G35:G71" si="21">PROPER(Currency)&amp;FamilyName&amp;$G$1</f>
        <v>Euribor6M</v>
      </c>
      <c r="H35" s="56" t="str">
        <f t="shared" ref="H35:H71" si="22">Currency&amp;$G$33&amp;$H$33&amp;$B35&amp;QuoteSuffix</f>
        <v>EURAB6E1Y_Quote</v>
      </c>
      <c r="I35" s="132">
        <v>0</v>
      </c>
      <c r="J35" s="67"/>
      <c r="K35" s="51"/>
      <c r="L35" s="10" t="str">
        <f t="shared" si="19"/>
        <v>Sw</v>
      </c>
      <c r="M35" s="98" t="str">
        <f t="shared" si="20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>Sw</v>
      </c>
      <c r="W35" s="4" t="str">
        <v>obj_004e5</v>
      </c>
      <c r="X35" s="4" t="str">
        <f>IFERROR(_xll.qlRateHelperQuoteName(W35,Trigger),"")</f>
        <v>EURAB6E12Y_Quote</v>
      </c>
      <c r="Y35" s="73">
        <f>IFERROR(_xll.qlRateHelperRate(W35,Trigger),"")</f>
        <v>1.1430000000000001E-2</v>
      </c>
      <c r="Z35" s="108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42353</v>
      </c>
      <c r="AB35" s="5">
        <f>IFERROR(_xll.qlRateHelperPillarDate(W35,Trigger),"")</f>
        <v>46736</v>
      </c>
      <c r="AC35" s="81" t="e">
        <v>#NUM!</v>
      </c>
      <c r="AD35" s="209"/>
    </row>
    <row r="36" spans="1:30" ht="11.25" customHeight="1" x14ac:dyDescent="0.2">
      <c r="A36" s="62" t="s">
        <v>26</v>
      </c>
      <c r="B36" s="63" t="s">
        <v>51</v>
      </c>
      <c r="C36" s="64" t="s">
        <v>6</v>
      </c>
      <c r="D36" s="64" t="s">
        <v>8</v>
      </c>
      <c r="E36" s="64" t="s">
        <v>7</v>
      </c>
      <c r="F36" s="64" t="s">
        <v>149</v>
      </c>
      <c r="G36" s="64" t="str">
        <f t="shared" si="21"/>
        <v>Euribor6M</v>
      </c>
      <c r="H36" s="62" t="str">
        <f t="shared" si="22"/>
        <v>EURAB6E15M_Quote</v>
      </c>
      <c r="I36" s="133">
        <v>0</v>
      </c>
      <c r="J36" s="67"/>
      <c r="K36" s="51"/>
      <c r="L36" s="10" t="str">
        <f t="shared" si="19"/>
        <v>Sw</v>
      </c>
      <c r="M36" s="98" t="str">
        <f t="shared" si="20"/>
        <v>obj_004cd#0000</v>
      </c>
      <c r="N36" s="151" t="str">
        <f>IFERROR(_xll.qlRateHelperQuoteName(M36,Trigger),"--")</f>
        <v>EURAB6E3Y_Quote</v>
      </c>
      <c r="O36" s="102">
        <f>IFERROR(_xll.qlRateHelperQuoteValue($M36,Trigger),"--")</f>
        <v>1.2199999999999999E-3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42353</v>
      </c>
      <c r="T36" s="103">
        <f>IFERROR(_xll.qlRateHelperPillarDate(M36,Trigger),"--")</f>
        <v>43451</v>
      </c>
      <c r="V36" s="4" t="str">
        <f t="shared" si="3"/>
        <v>Sw</v>
      </c>
      <c r="W36" s="4" t="str">
        <v>obj_004cf</v>
      </c>
      <c r="X36" s="4" t="str">
        <f>IFERROR(_xll.qlRateHelperQuoteName(W36,Trigger),"")</f>
        <v>EURAB6E15Y_Quote</v>
      </c>
      <c r="Y36" s="73">
        <f>IFERROR(_xll.qlRateHelperRate(W36,Trigger),"")</f>
        <v>1.333E-2</v>
      </c>
      <c r="Z36" s="108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42353</v>
      </c>
      <c r="AB36" s="5">
        <f>IFERROR(_xll.qlRateHelperPillarDate(W36,Trigger),"")</f>
        <v>47833</v>
      </c>
      <c r="AC36" s="81" t="e">
        <v>#NUM!</v>
      </c>
      <c r="AD36" s="209"/>
    </row>
    <row r="37" spans="1:30" ht="11.25" customHeight="1" x14ac:dyDescent="0.2">
      <c r="A37" s="62" t="s">
        <v>26</v>
      </c>
      <c r="B37" s="63" t="s">
        <v>52</v>
      </c>
      <c r="C37" s="64" t="s">
        <v>6</v>
      </c>
      <c r="D37" s="64" t="s">
        <v>8</v>
      </c>
      <c r="E37" s="64" t="s">
        <v>7</v>
      </c>
      <c r="F37" s="64" t="s">
        <v>149</v>
      </c>
      <c r="G37" s="64" t="str">
        <f t="shared" si="21"/>
        <v>Euribor6M</v>
      </c>
      <c r="H37" s="62" t="str">
        <f t="shared" si="22"/>
        <v>EURAB6E18M_Quote</v>
      </c>
      <c r="I37" s="133">
        <v>0</v>
      </c>
      <c r="J37" s="67"/>
      <c r="K37" s="51"/>
      <c r="L37" s="10" t="str">
        <f t="shared" si="19"/>
        <v>Sw</v>
      </c>
      <c r="M37" s="98" t="str">
        <f t="shared" si="20"/>
        <v>obj_004bd#0000</v>
      </c>
      <c r="N37" s="151" t="str">
        <f>IFERROR(_xll.qlRateHelperQuoteName(M37,Trigger),"--")</f>
        <v>EURAB6E4Y_Quote</v>
      </c>
      <c r="O37" s="102">
        <f>IFERROR(_xll.qlRateHelperQuoteValue($M37,Trigger),"--")</f>
        <v>2.2899999999999999E-3</v>
      </c>
      <c r="P37" s="146" t="b">
        <v>1</v>
      </c>
      <c r="Q37" s="98">
        <v>50</v>
      </c>
      <c r="R37" s="98">
        <v>1</v>
      </c>
      <c r="S37" s="103">
        <f>IFERROR(_xll.qlRateHelperEarliestDate(M37,Trigger),"--")</f>
        <v>42353</v>
      </c>
      <c r="T37" s="103">
        <f>IFERROR(_xll.qlRateHelperPillarDate(M37,Trigger),"--")</f>
        <v>43815</v>
      </c>
      <c r="V37" s="4" t="str">
        <f t="shared" si="3"/>
        <v>Sw</v>
      </c>
      <c r="W37" s="4" t="str">
        <v>obj_004a0</v>
      </c>
      <c r="X37" s="4" t="str">
        <f>IFERROR(_xll.qlRateHelperQuoteName(W37,Trigger),"")</f>
        <v>EURAB6E20Y_Quote</v>
      </c>
      <c r="Y37" s="73">
        <f>IFERROR(_xll.qlRateHelperRate(W37,Trigger),"")</f>
        <v>1.4889999999999999E-2</v>
      </c>
      <c r="Z37" s="108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42353</v>
      </c>
      <c r="AB37" s="5">
        <f>IFERROR(_xll.qlRateHelperPillarDate(W37,Trigger),"")</f>
        <v>49660</v>
      </c>
      <c r="AC37" s="81" t="e">
        <v>#NUM!</v>
      </c>
      <c r="AD37" s="209"/>
    </row>
    <row r="38" spans="1:30" ht="11.25" customHeight="1" x14ac:dyDescent="0.2">
      <c r="A38" s="62" t="s">
        <v>26</v>
      </c>
      <c r="B38" s="63" t="s">
        <v>53</v>
      </c>
      <c r="C38" s="64" t="s">
        <v>6</v>
      </c>
      <c r="D38" s="64" t="s">
        <v>8</v>
      </c>
      <c r="E38" s="64" t="s">
        <v>7</v>
      </c>
      <c r="F38" s="64" t="s">
        <v>149</v>
      </c>
      <c r="G38" s="64" t="str">
        <f t="shared" si="21"/>
        <v>Euribor6M</v>
      </c>
      <c r="H38" s="62" t="str">
        <f t="shared" si="22"/>
        <v>EURAB6E21M_Quote</v>
      </c>
      <c r="I38" s="133">
        <v>0</v>
      </c>
      <c r="J38" s="67"/>
      <c r="K38" s="51"/>
      <c r="L38" s="10" t="str">
        <f t="shared" si="19"/>
        <v>Sw</v>
      </c>
      <c r="M38" s="98" t="str">
        <f t="shared" si="20"/>
        <v>obj_004b1#0000</v>
      </c>
      <c r="N38" s="151" t="str">
        <f>IFERROR(_xll.qlRateHelperQuoteName(M38,Trigger),"--")</f>
        <v>EURAB6E5Y_Quote</v>
      </c>
      <c r="O38" s="102">
        <f>IFERROR(_xll.qlRateHelperQuoteValue($M38,Trigger),"--")</f>
        <v>3.5299999999999997E-3</v>
      </c>
      <c r="P38" s="146" t="b">
        <v>1</v>
      </c>
      <c r="Q38" s="98">
        <v>50</v>
      </c>
      <c r="R38" s="98">
        <v>1</v>
      </c>
      <c r="S38" s="103">
        <f>IFERROR(_xll.qlRateHelperEarliestDate(M38,Trigger),"--")</f>
        <v>42353</v>
      </c>
      <c r="T38" s="103">
        <f>IFERROR(_xll.qlRateHelperPillarDate(M38,Trigger),"--")</f>
        <v>44180</v>
      </c>
      <c r="V38" s="4" t="str">
        <f t="shared" si="3"/>
        <v>Sw</v>
      </c>
      <c r="W38" s="4" t="str">
        <v>obj_004ad</v>
      </c>
      <c r="X38" s="4" t="str">
        <f>IFERROR(_xll.qlRateHelperQuoteName(W38,Trigger),"")</f>
        <v>EURAB6E25Y_Quote</v>
      </c>
      <c r="Y38" s="73">
        <f>IFERROR(_xll.qlRateHelperRate(W38,Trigger),"")</f>
        <v>1.523E-2</v>
      </c>
      <c r="Z38" s="108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42353</v>
      </c>
      <c r="AB38" s="5">
        <f>IFERROR(_xll.qlRateHelperPillarDate(W38,Trigger),"")</f>
        <v>51487</v>
      </c>
      <c r="AC38" s="81" t="e">
        <v>#NUM!</v>
      </c>
      <c r="AD38" s="209"/>
    </row>
    <row r="39" spans="1:30" ht="11.25" customHeight="1" x14ac:dyDescent="0.2">
      <c r="A39" s="62" t="s">
        <v>26</v>
      </c>
      <c r="B39" s="63" t="s">
        <v>54</v>
      </c>
      <c r="C39" s="64" t="s">
        <v>6</v>
      </c>
      <c r="D39" s="64" t="s">
        <v>8</v>
      </c>
      <c r="E39" s="64" t="s">
        <v>7</v>
      </c>
      <c r="F39" s="64" t="s">
        <v>149</v>
      </c>
      <c r="G39" s="64" t="str">
        <f t="shared" si="21"/>
        <v>Euribor6M</v>
      </c>
      <c r="H39" s="62" t="str">
        <f t="shared" si="22"/>
        <v>EURAB6E2Y_Quote</v>
      </c>
      <c r="I39" s="133">
        <v>0</v>
      </c>
      <c r="J39" s="67"/>
      <c r="K39" s="51"/>
      <c r="L39" s="10" t="str">
        <f t="shared" si="19"/>
        <v>Sw</v>
      </c>
      <c r="M39" s="98" t="str">
        <f t="shared" si="20"/>
        <v>obj_004ae#0000</v>
      </c>
      <c r="N39" s="151" t="str">
        <f>IFERROR(_xll.qlRateHelperQuoteName(M39,Trigger),"--")</f>
        <v>EURAB6E6Y_Quote</v>
      </c>
      <c r="O39" s="102">
        <f>IFERROR(_xll.qlRateHelperQuoteValue($M39,Trigger),"--")</f>
        <v>4.8399999999999997E-3</v>
      </c>
      <c r="P39" s="146" t="b">
        <v>1</v>
      </c>
      <c r="Q39" s="98">
        <v>50</v>
      </c>
      <c r="R39" s="98">
        <v>1</v>
      </c>
      <c r="S39" s="103">
        <f>IFERROR(_xll.qlRateHelperEarliestDate(M39,Trigger),"--")</f>
        <v>42353</v>
      </c>
      <c r="T39" s="103">
        <f>IFERROR(_xll.qlRateHelperPillarDate(M39,Trigger),"--")</f>
        <v>44545</v>
      </c>
      <c r="V39" s="4" t="str">
        <f t="shared" si="3"/>
        <v>Sw</v>
      </c>
      <c r="W39" s="4" t="str">
        <v>obj_004c7</v>
      </c>
      <c r="X39" s="4" t="str">
        <f>IFERROR(_xll.qlRateHelperQuoteName(W39,Trigger),"")</f>
        <v>EURAB6E30Y_Quote</v>
      </c>
      <c r="Y39" s="73">
        <f>IFERROR(_xll.qlRateHelperRate(W39,Trigger),"")</f>
        <v>1.5270000000000001E-2</v>
      </c>
      <c r="Z39" s="108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42353</v>
      </c>
      <c r="AB39" s="5">
        <f>IFERROR(_xll.qlRateHelperPillarDate(W39,Trigger),"")</f>
        <v>53311</v>
      </c>
      <c r="AC39" s="81" t="e">
        <v>#NUM!</v>
      </c>
      <c r="AD39" s="209"/>
    </row>
    <row r="40" spans="1:30" ht="11.25" customHeight="1" x14ac:dyDescent="0.2">
      <c r="A40" s="62" t="s">
        <v>26</v>
      </c>
      <c r="B40" s="63" t="s">
        <v>55</v>
      </c>
      <c r="C40" s="64" t="s">
        <v>6</v>
      </c>
      <c r="D40" s="64" t="s">
        <v>8</v>
      </c>
      <c r="E40" s="64" t="s">
        <v>7</v>
      </c>
      <c r="F40" s="64" t="s">
        <v>149</v>
      </c>
      <c r="G40" s="64" t="str">
        <f t="shared" si="21"/>
        <v>Euribor6M</v>
      </c>
      <c r="H40" s="62" t="str">
        <f t="shared" si="22"/>
        <v>EURAB6E3Y_Quote</v>
      </c>
      <c r="I40" s="133">
        <v>0</v>
      </c>
      <c r="J40" s="67" t="str">
        <f>_xll.qlSwapRateHelper2(,H40,2,B40,Calendar,D40,E40,F40,G40,I40,C40,Discounting,PillarDate,,Permanent,Trigger,ObjectOverwrite)</f>
        <v>obj_004cd#0000</v>
      </c>
      <c r="K40" s="51"/>
      <c r="L40" s="10" t="str">
        <f t="shared" si="19"/>
        <v>Sw</v>
      </c>
      <c r="M40" s="98" t="str">
        <f t="shared" si="20"/>
        <v>obj_0049f#0000</v>
      </c>
      <c r="N40" s="151" t="str">
        <f>IFERROR(_xll.qlRateHelperQuoteName(M40,Trigger),"--")</f>
        <v>EURAB6E7Y_Quote</v>
      </c>
      <c r="O40" s="102">
        <f>IFERROR(_xll.qlRateHelperQuoteValue($M40,Trigger),"--")</f>
        <v>6.1700000000000001E-3</v>
      </c>
      <c r="P40" s="146" t="b">
        <v>1</v>
      </c>
      <c r="Q40" s="98">
        <v>50</v>
      </c>
      <c r="R40" s="98">
        <v>1</v>
      </c>
      <c r="S40" s="103">
        <f>IFERROR(_xll.qlRateHelperEarliestDate(M40,Trigger),"--")</f>
        <v>42353</v>
      </c>
      <c r="T40" s="103">
        <f>IFERROR(_xll.qlRateHelperPillarDate(M40,Trigger),"--")</f>
        <v>44910</v>
      </c>
      <c r="V40" s="4" t="str">
        <f t="shared" si="3"/>
        <v>Sw</v>
      </c>
      <c r="W40" s="4" t="str">
        <v>obj_0049a</v>
      </c>
      <c r="X40" s="4" t="str">
        <f>IFERROR(_xll.qlRateHelperQuoteName(W40,Trigger),"")</f>
        <v>EURAB6E35Y_Quote</v>
      </c>
      <c r="Y40" s="73">
        <f>IFERROR(_xll.qlRateHelperRate(W40,Trigger),"")</f>
        <v>1.533E-2</v>
      </c>
      <c r="Z40" s="108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42353</v>
      </c>
      <c r="AB40" s="5">
        <f>IFERROR(_xll.qlRateHelperPillarDate(W40,Trigger),"")</f>
        <v>55137</v>
      </c>
      <c r="AC40" s="81" t="e">
        <v>#NUM!</v>
      </c>
      <c r="AD40" s="209"/>
    </row>
    <row r="41" spans="1:30" ht="11.25" customHeight="1" x14ac:dyDescent="0.2">
      <c r="A41" s="62" t="s">
        <v>26</v>
      </c>
      <c r="B41" s="63" t="s">
        <v>56</v>
      </c>
      <c r="C41" s="64" t="s">
        <v>6</v>
      </c>
      <c r="D41" s="64" t="s">
        <v>8</v>
      </c>
      <c r="E41" s="64" t="s">
        <v>7</v>
      </c>
      <c r="F41" s="64" t="s">
        <v>149</v>
      </c>
      <c r="G41" s="64" t="str">
        <f t="shared" si="21"/>
        <v>Euribor6M</v>
      </c>
      <c r="H41" s="62" t="str">
        <f t="shared" si="22"/>
        <v>EURAB6E4Y_Quote</v>
      </c>
      <c r="I41" s="133">
        <v>0</v>
      </c>
      <c r="J41" s="67" t="str">
        <f>_xll.qlSwapRateHelper2(,H41,2,B41,Calendar,D41,E41,F41,G41,I41,C41,Discounting,PillarDate,,Permanent,Trigger,ObjectOverwrite)</f>
        <v>obj_004bd#0000</v>
      </c>
      <c r="L41" s="10" t="str">
        <f t="shared" si="19"/>
        <v>Sw</v>
      </c>
      <c r="M41" s="98" t="str">
        <f t="shared" si="20"/>
        <v>obj_004be#0000</v>
      </c>
      <c r="N41" s="151" t="str">
        <f>IFERROR(_xll.qlRateHelperQuoteName(M41,Trigger),"--")</f>
        <v>EURAB6E8Y_Quote</v>
      </c>
      <c r="O41" s="102">
        <f>IFERROR(_xll.qlRateHelperQuoteValue($M41,Trigger),"--")</f>
        <v>7.4399999999999996E-3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42353</v>
      </c>
      <c r="T41" s="103">
        <f>IFERROR(_xll.qlRateHelperPillarDate(M41,Trigger),"--")</f>
        <v>45275</v>
      </c>
      <c r="V41" s="4" t="str">
        <f t="shared" si="3"/>
        <v>Sw</v>
      </c>
      <c r="W41" s="4" t="str">
        <v>obj_00497</v>
      </c>
      <c r="X41" s="4" t="str">
        <f>IFERROR(_xll.qlRateHelperQuoteName(W41,Trigger),"")</f>
        <v>EURAB6E40Y_Quote</v>
      </c>
      <c r="Y41" s="73">
        <f>IFERROR(_xll.qlRateHelperRate(W41,Trigger),"")</f>
        <v>1.5300000000000001E-2</v>
      </c>
      <c r="Z41" s="108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42353</v>
      </c>
      <c r="AB41" s="5">
        <f>IFERROR(_xll.qlRateHelperPillarDate(W41,Trigger),"")</f>
        <v>56963</v>
      </c>
      <c r="AC41" s="81" t="e">
        <v>#NUM!</v>
      </c>
      <c r="AD41" s="209"/>
    </row>
    <row r="42" spans="1:30" ht="11.25" customHeight="1" x14ac:dyDescent="0.2">
      <c r="A42" s="62" t="s">
        <v>26</v>
      </c>
      <c r="B42" s="63" t="s">
        <v>57</v>
      </c>
      <c r="C42" s="64" t="s">
        <v>6</v>
      </c>
      <c r="D42" s="64" t="s">
        <v>8</v>
      </c>
      <c r="E42" s="64" t="s">
        <v>7</v>
      </c>
      <c r="F42" s="64" t="s">
        <v>149</v>
      </c>
      <c r="G42" s="64" t="str">
        <f t="shared" si="21"/>
        <v>Euribor6M</v>
      </c>
      <c r="H42" s="62" t="str">
        <f t="shared" si="22"/>
        <v>EURAB6E5Y_Quote</v>
      </c>
      <c r="I42" s="133">
        <v>0</v>
      </c>
      <c r="J42" s="67" t="str">
        <f>_xll.qlSwapRateHelper2(,H42,2,B42,Calendar,D42,E42,F42,G42,I42,C42,Discounting,PillarDate,,Permanent,Trigger,ObjectOverwrite)</f>
        <v>obj_004b1#0000</v>
      </c>
      <c r="L42" s="10" t="str">
        <f t="shared" si="19"/>
        <v>Sw</v>
      </c>
      <c r="M42" s="98" t="str">
        <f t="shared" si="20"/>
        <v>obj_0049c#0000</v>
      </c>
      <c r="N42" s="151" t="str">
        <f>IFERROR(_xll.qlRateHelperQuoteName(M42,Trigger),"--")</f>
        <v>EURAB6E9Y_Quote</v>
      </c>
      <c r="O42" s="102">
        <f>IFERROR(_xll.qlRateHelperQuoteValue($M42,Trigger),"--")</f>
        <v>8.6099999999999996E-3</v>
      </c>
      <c r="P42" s="146" t="b">
        <v>1</v>
      </c>
      <c r="Q42" s="98">
        <v>50</v>
      </c>
      <c r="R42" s="98">
        <v>1</v>
      </c>
      <c r="S42" s="103">
        <f>IFERROR(_xll.qlRateHelperEarliestDate(M42,Trigger),"--")</f>
        <v>42353</v>
      </c>
      <c r="T42" s="103">
        <f>IFERROR(_xll.qlRateHelperPillarDate(M42,Trigger),"--")</f>
        <v>45642</v>
      </c>
      <c r="V42" s="4" t="str">
        <f t="shared" si="3"/>
        <v>FwdSw</v>
      </c>
      <c r="W42" s="4" t="str">
        <v>obj_004e4</v>
      </c>
      <c r="X42" s="4" t="str">
        <f>IFERROR(_xll.qlRateHelperQuoteName(W42,Trigger),"")</f>
        <v>EUR15F30Y_Quote</v>
      </c>
      <c r="Y42" s="73">
        <f>IFERROR(_xll.qlRateHelperRate(W42,Trigger),"")</f>
        <v>1.643E-2</v>
      </c>
      <c r="Z42" s="108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47833</v>
      </c>
      <c r="AB42" s="5">
        <f>IFERROR(_xll.qlRateHelperPillarDate(W42,Trigger),"")</f>
        <v>58791</v>
      </c>
      <c r="AC42" s="81" t="e">
        <v>#NUM!</v>
      </c>
      <c r="AD42" s="209"/>
    </row>
    <row r="43" spans="1:30" ht="11.25" customHeight="1" x14ac:dyDescent="0.2">
      <c r="A43" s="62" t="s">
        <v>26</v>
      </c>
      <c r="B43" s="63" t="s">
        <v>58</v>
      </c>
      <c r="C43" s="64" t="s">
        <v>6</v>
      </c>
      <c r="D43" s="64" t="s">
        <v>8</v>
      </c>
      <c r="E43" s="64" t="s">
        <v>7</v>
      </c>
      <c r="F43" s="64" t="s">
        <v>149</v>
      </c>
      <c r="G43" s="64" t="str">
        <f t="shared" si="21"/>
        <v>Euribor6M</v>
      </c>
      <c r="H43" s="62" t="str">
        <f t="shared" si="22"/>
        <v>EURAB6E6Y_Quote</v>
      </c>
      <c r="I43" s="133">
        <v>0</v>
      </c>
      <c r="J43" s="67" t="str">
        <f>_xll.qlSwapRateHelper2(,H43,2,B43,Calendar,D43,E43,F43,G43,I43,C43,Discounting,PillarDate,,Permanent,Trigger,ObjectOverwrite)</f>
        <v>obj_004ae#0000</v>
      </c>
      <c r="L43" s="10" t="str">
        <f t="shared" si="19"/>
        <v>Sw</v>
      </c>
      <c r="M43" s="98" t="str">
        <f t="shared" si="20"/>
        <v>obj_004d5#0000</v>
      </c>
      <c r="N43" s="151" t="str">
        <f>IFERROR(_xll.qlRateHelperQuoteName(M43,Trigger),"--")</f>
        <v>EURAB6E10Y_Quote</v>
      </c>
      <c r="O43" s="102">
        <f>IFERROR(_xll.qlRateHelperQuoteValue($M43,Trigger),"--")</f>
        <v>9.6499999999999989E-3</v>
      </c>
      <c r="P43" s="146" t="b">
        <v>1</v>
      </c>
      <c r="Q43" s="98">
        <v>50</v>
      </c>
      <c r="R43" s="98">
        <v>1</v>
      </c>
      <c r="S43" s="103">
        <f>IFERROR(_xll.qlRateHelperEarliestDate(M43,Trigger),"--")</f>
        <v>42353</v>
      </c>
      <c r="T43" s="103">
        <f>IFERROR(_xll.qlRateHelperPillarDate(M43,Trigger),"--")</f>
        <v>46006</v>
      </c>
      <c r="V43" s="4" t="str">
        <f t="shared" si="3"/>
        <v>Sw</v>
      </c>
      <c r="W43" s="4" t="str">
        <v>obj_004ba</v>
      </c>
      <c r="X43" s="4" t="str">
        <f>IFERROR(_xll.qlRateHelperQuoteName(W43,Trigger),"")</f>
        <v>EURAB6E50Y_Quote</v>
      </c>
      <c r="Y43" s="73">
        <f>IFERROR(_xll.qlRateHelperRate(W43,Trigger),"")</f>
        <v>1.4839999999999999E-2</v>
      </c>
      <c r="Z43" s="108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42353</v>
      </c>
      <c r="AB43" s="5">
        <f>IFERROR(_xll.qlRateHelperPillarDate(W43,Trigger),"")</f>
        <v>60616</v>
      </c>
      <c r="AC43" s="81" t="e">
        <v>#NUM!</v>
      </c>
      <c r="AD43" s="209"/>
    </row>
    <row r="44" spans="1:30" ht="11.25" customHeight="1" x14ac:dyDescent="0.2">
      <c r="A44" s="62" t="s">
        <v>26</v>
      </c>
      <c r="B44" s="63" t="s">
        <v>59</v>
      </c>
      <c r="C44" s="64" t="s">
        <v>6</v>
      </c>
      <c r="D44" s="64" t="s">
        <v>8</v>
      </c>
      <c r="E44" s="64" t="s">
        <v>7</v>
      </c>
      <c r="F44" s="64" t="s">
        <v>149</v>
      </c>
      <c r="G44" s="64" t="str">
        <f t="shared" si="21"/>
        <v>Euribor6M</v>
      </c>
      <c r="H44" s="62" t="str">
        <f t="shared" si="22"/>
        <v>EURAB6E7Y_Quote</v>
      </c>
      <c r="I44" s="133">
        <v>0</v>
      </c>
      <c r="J44" s="67" t="str">
        <f>_xll.qlSwapRateHelper2(,H44,2,B44,Calendar,D44,E44,F44,G44,I44,C44,Discounting,PillarDate,,Permanent,Trigger,ObjectOverwrite)</f>
        <v>obj_0049f#0000</v>
      </c>
      <c r="L44" s="10" t="str">
        <f t="shared" si="19"/>
        <v>Sw</v>
      </c>
      <c r="M44" s="98" t="str">
        <f t="shared" si="20"/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>FwdSw</v>
      </c>
      <c r="W44" s="4" t="str">
        <v>obj_004d4</v>
      </c>
      <c r="X44" s="4" t="str">
        <f>IFERROR(_xll.qlRateHelperQuoteName(W44,Trigger),"")</f>
        <v>EUR25F30Y_Quote</v>
      </c>
      <c r="Y44" s="73">
        <f>IFERROR(_xll.qlRateHelperRate(W44,Trigger),"")</f>
        <v>1.4039999999999999E-2</v>
      </c>
      <c r="Z44" s="108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51487</v>
      </c>
      <c r="AB44" s="5">
        <f>IFERROR(_xll.qlRateHelperPillarDate(W44,Trigger),"")</f>
        <v>62444</v>
      </c>
      <c r="AC44" s="81" t="e">
        <v>#NUM!</v>
      </c>
      <c r="AD44" s="209"/>
    </row>
    <row r="45" spans="1:30" ht="11.25" customHeight="1" x14ac:dyDescent="0.2">
      <c r="A45" s="62" t="s">
        <v>26</v>
      </c>
      <c r="B45" s="63" t="s">
        <v>60</v>
      </c>
      <c r="C45" s="64" t="s">
        <v>6</v>
      </c>
      <c r="D45" s="64" t="s">
        <v>8</v>
      </c>
      <c r="E45" s="64" t="s">
        <v>7</v>
      </c>
      <c r="F45" s="64" t="s">
        <v>149</v>
      </c>
      <c r="G45" s="64" t="str">
        <f t="shared" si="21"/>
        <v>Euribor6M</v>
      </c>
      <c r="H45" s="62" t="str">
        <f t="shared" si="22"/>
        <v>EURAB6E8Y_Quote</v>
      </c>
      <c r="I45" s="133">
        <v>0</v>
      </c>
      <c r="J45" s="67" t="str">
        <f>_xll.qlSwapRateHelper2(,H45,2,B45,Calendar,D45,E45,F45,G45,I45,C45,Discounting,PillarDate,,Permanent,Trigger,ObjectOverwrite)</f>
        <v>obj_004be#0000</v>
      </c>
      <c r="L45" s="10" t="str">
        <f t="shared" si="19"/>
        <v>Sw</v>
      </c>
      <c r="M45" s="98" t="str">
        <f t="shared" si="20"/>
        <v>obj_004e5#0000</v>
      </c>
      <c r="N45" s="151" t="str">
        <f>IFERROR(_xll.qlRateHelperQuoteName(M45,Trigger),"--")</f>
        <v>EURAB6E12Y_Quote</v>
      </c>
      <c r="O45" s="102">
        <f>IFERROR(_xll.qlRateHelperQuoteValue($M45,Trigger),"--")</f>
        <v>1.1430000000000001E-2</v>
      </c>
      <c r="P45" s="146" t="b">
        <v>1</v>
      </c>
      <c r="Q45" s="98">
        <v>50</v>
      </c>
      <c r="R45" s="98">
        <v>1</v>
      </c>
      <c r="S45" s="103">
        <f>IFERROR(_xll.qlRateHelperEarliestDate(M45,Trigger),"--")</f>
        <v>42353</v>
      </c>
      <c r="T45" s="103">
        <f>IFERROR(_xll.qlRateHelperPillarDate(M45,Trigger),"--")</f>
        <v>46736</v>
      </c>
      <c r="V45" s="4" t="str">
        <f t="shared" si="3"/>
        <v>Sw</v>
      </c>
      <c r="W45" s="4" t="str">
        <v>obj_004a7</v>
      </c>
      <c r="X45" s="4" t="str">
        <f>IFERROR(_xll.qlRateHelperQuoteName(W45,Trigger),"")</f>
        <v>EURAB6E60Y_Quote</v>
      </c>
      <c r="Y45" s="73">
        <f>IFERROR(_xll.qlRateHelperRate(W45,Trigger),"")</f>
        <v>1.4689999999999998E-2</v>
      </c>
      <c r="Z45" s="108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42353</v>
      </c>
      <c r="AB45" s="5">
        <f>IFERROR(_xll.qlRateHelperPillarDate(W45,Trigger),"")</f>
        <v>64269</v>
      </c>
      <c r="AC45" s="81" t="e">
        <v>#NUM!</v>
      </c>
      <c r="AD45" s="209"/>
    </row>
    <row r="46" spans="1:30" ht="11.25" customHeight="1" x14ac:dyDescent="0.2">
      <c r="A46" s="62" t="s">
        <v>26</v>
      </c>
      <c r="B46" s="63" t="s">
        <v>61</v>
      </c>
      <c r="C46" s="64" t="s">
        <v>6</v>
      </c>
      <c r="D46" s="64" t="s">
        <v>8</v>
      </c>
      <c r="E46" s="64" t="s">
        <v>7</v>
      </c>
      <c r="F46" s="64" t="s">
        <v>149</v>
      </c>
      <c r="G46" s="64" t="str">
        <f t="shared" si="21"/>
        <v>Euribor6M</v>
      </c>
      <c r="H46" s="62" t="str">
        <f t="shared" si="22"/>
        <v>EURAB6E9Y_Quote</v>
      </c>
      <c r="I46" s="133">
        <v>0</v>
      </c>
      <c r="J46" s="67" t="str">
        <f>_xll.qlSwapRateHelper2(,H46,2,B46,Calendar,D46,E46,F46,G46,I46,C46,Discounting,PillarDate,,Permanent,Trigger,ObjectOverwrite)</f>
        <v>obj_0049c#0000</v>
      </c>
      <c r="L46" s="10" t="str">
        <f t="shared" si="19"/>
        <v>Sw</v>
      </c>
      <c r="M46" s="98" t="str">
        <f t="shared" si="20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46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#NUM!</v>
      </c>
    </row>
    <row r="47" spans="1:30" ht="11.25" customHeight="1" x14ac:dyDescent="0.2">
      <c r="A47" s="62" t="s">
        <v>26</v>
      </c>
      <c r="B47" s="63" t="s">
        <v>62</v>
      </c>
      <c r="C47" s="64" t="s">
        <v>6</v>
      </c>
      <c r="D47" s="64" t="s">
        <v>8</v>
      </c>
      <c r="E47" s="64" t="s">
        <v>7</v>
      </c>
      <c r="F47" s="64" t="s">
        <v>149</v>
      </c>
      <c r="G47" s="64" t="str">
        <f t="shared" si="21"/>
        <v>Euribor6M</v>
      </c>
      <c r="H47" s="62" t="str">
        <f t="shared" si="22"/>
        <v>EURAB6E10Y_Quote</v>
      </c>
      <c r="I47" s="133">
        <v>0</v>
      </c>
      <c r="J47" s="67" t="str">
        <f>_xll.qlSwapRateHelper2(,H47,2,B47,Calendar,D47,E47,F47,G47,I47,C47,Discounting,PillarDate,,Permanent,Trigger,ObjectOverwrite)</f>
        <v>obj_004d5#0000</v>
      </c>
      <c r="L47" s="10" t="str">
        <f t="shared" si="19"/>
        <v>Sw</v>
      </c>
      <c r="M47" s="98" t="str">
        <f t="shared" si="20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#NUM!</v>
      </c>
    </row>
    <row r="48" spans="1:30" ht="11.25" customHeight="1" x14ac:dyDescent="0.2">
      <c r="A48" s="62" t="s">
        <v>26</v>
      </c>
      <c r="B48" s="63" t="s">
        <v>104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21"/>
        <v>Euribor6M</v>
      </c>
      <c r="H48" s="62" t="str">
        <f t="shared" si="22"/>
        <v>EURAB6E11Y_Quote</v>
      </c>
      <c r="I48" s="133">
        <v>0</v>
      </c>
      <c r="J48" s="67"/>
      <c r="L48" s="10" t="str">
        <f t="shared" si="19"/>
        <v>Sw</v>
      </c>
      <c r="M48" s="98" t="str">
        <f t="shared" si="20"/>
        <v>obj_004cf#0000</v>
      </c>
      <c r="N48" s="151" t="str">
        <f>IFERROR(_xll.qlRateHelperQuoteName(M48,Trigger),"--")</f>
        <v>EURAB6E15Y_Quote</v>
      </c>
      <c r="O48" s="102">
        <f>IFERROR(_xll.qlRateHelperQuoteValue($M48,Trigger),"--")</f>
        <v>1.333E-2</v>
      </c>
      <c r="P48" s="146" t="b">
        <v>1</v>
      </c>
      <c r="Q48" s="98">
        <v>50</v>
      </c>
      <c r="R48" s="98">
        <v>1</v>
      </c>
      <c r="S48" s="103">
        <f>IFERROR(_xll.qlRateHelperEarliestDate(M48,Trigger),"--")</f>
        <v>42353</v>
      </c>
      <c r="T48" s="103">
        <f>IFERROR(_xll.qlRateHelperPillarDate(M48,Trigger),"--")</f>
        <v>47833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#NUM!</v>
      </c>
    </row>
    <row r="49" spans="1:29" ht="11.25" customHeight="1" x14ac:dyDescent="0.2">
      <c r="A49" s="62" t="s">
        <v>26</v>
      </c>
      <c r="B49" s="63" t="s">
        <v>63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21"/>
        <v>Euribor6M</v>
      </c>
      <c r="H49" s="62" t="str">
        <f t="shared" si="22"/>
        <v>EURAB6E12Y_Quote</v>
      </c>
      <c r="I49" s="133">
        <v>0</v>
      </c>
      <c r="J49" s="67" t="str">
        <f>_xll.qlSwapRateHelper2(,H49,2,B49,Calendar,D49,E49,F49,G49,I49,C49,Discounting,PillarDate,,Permanent,Trigger,ObjectOverwrite)</f>
        <v>obj_004e5#0000</v>
      </c>
      <c r="L49" s="10" t="str">
        <f t="shared" si="19"/>
        <v>Sw</v>
      </c>
      <c r="M49" s="98" t="str">
        <f t="shared" si="20"/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#NUM!</v>
      </c>
    </row>
    <row r="50" spans="1:29" ht="11.25" customHeight="1" x14ac:dyDescent="0.2">
      <c r="A50" s="62" t="s">
        <v>26</v>
      </c>
      <c r="B50" s="63" t="s">
        <v>105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21"/>
        <v>Euribor6M</v>
      </c>
      <c r="H50" s="62" t="str">
        <f t="shared" si="22"/>
        <v>EURAB6E13Y_Quote</v>
      </c>
      <c r="I50" s="133">
        <v>0</v>
      </c>
      <c r="J50" s="67"/>
      <c r="L50" s="10" t="str">
        <f t="shared" si="19"/>
        <v>Sw</v>
      </c>
      <c r="M50" s="98" t="str">
        <f t="shared" si="20"/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#NUM!</v>
      </c>
    </row>
    <row r="51" spans="1:29" ht="11.25" customHeight="1" x14ac:dyDescent="0.2">
      <c r="A51" s="62" t="s">
        <v>26</v>
      </c>
      <c r="B51" s="63" t="s">
        <v>106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21"/>
        <v>Euribor6M</v>
      </c>
      <c r="H51" s="62" t="str">
        <f t="shared" si="22"/>
        <v>EURAB6E14Y_Quote</v>
      </c>
      <c r="I51" s="133">
        <v>0</v>
      </c>
      <c r="J51" s="67"/>
      <c r="L51" s="10" t="str">
        <f t="shared" si="19"/>
        <v>Sw</v>
      </c>
      <c r="M51" s="98" t="str">
        <f t="shared" si="20"/>
        <v>--</v>
      </c>
      <c r="N51" s="151" t="str">
        <f>IFERROR(_xll.qlRateHelperQuoteName(M51,Trigger),"--")</f>
        <v>--</v>
      </c>
      <c r="O51" s="102" t="str">
        <f>IFERROR(_xll.qlRateHelperQuoteValue($M51,Trigger),"--")</f>
        <v>--</v>
      </c>
      <c r="P51" s="146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#NUM!</v>
      </c>
    </row>
    <row r="52" spans="1:29" ht="11.25" customHeight="1" x14ac:dyDescent="0.2">
      <c r="A52" s="62" t="s">
        <v>26</v>
      </c>
      <c r="B52" s="63" t="s">
        <v>64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21"/>
        <v>Euribor6M</v>
      </c>
      <c r="H52" s="62" t="str">
        <f t="shared" si="22"/>
        <v>EURAB6E15Y_Quote</v>
      </c>
      <c r="I52" s="133">
        <v>0</v>
      </c>
      <c r="J52" s="67" t="str">
        <f>_xll.qlSwapRateHelper2(,H52,2,B52,Calendar,D52,E52,F52,G52,I52,C52,Discounting,PillarDate,,Permanent,Trigger,ObjectOverwrite)</f>
        <v>obj_004cf#0000</v>
      </c>
      <c r="L52" s="10" t="str">
        <f t="shared" si="19"/>
        <v>Sw</v>
      </c>
      <c r="M52" s="98" t="str">
        <f t="shared" si="20"/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#NUM!</v>
      </c>
    </row>
    <row r="53" spans="1:29" ht="11.25" customHeight="1" x14ac:dyDescent="0.2">
      <c r="A53" s="62" t="s">
        <v>26</v>
      </c>
      <c r="B53" s="63" t="s">
        <v>107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21"/>
        <v>Euribor6M</v>
      </c>
      <c r="H53" s="62" t="str">
        <f t="shared" si="22"/>
        <v>EURAB6E16Y_Quote</v>
      </c>
      <c r="I53" s="133">
        <v>0</v>
      </c>
      <c r="J53" s="67"/>
      <c r="L53" s="10" t="str">
        <f t="shared" si="19"/>
        <v>Sw</v>
      </c>
      <c r="M53" s="98" t="str">
        <f t="shared" si="20"/>
        <v>obj_004a0#0000</v>
      </c>
      <c r="N53" s="151" t="str">
        <f>IFERROR(_xll.qlRateHelperQuoteName(M53,Trigger),"--")</f>
        <v>EURAB6E20Y_Quote</v>
      </c>
      <c r="O53" s="102">
        <f>IFERROR(_xll.qlRateHelperQuoteValue($M53,Trigger),"--")</f>
        <v>1.4889999999999999E-2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42353</v>
      </c>
      <c r="T53" s="103">
        <f>IFERROR(_xll.qlRateHelperPillarDate(M53,Trigger),"--")</f>
        <v>49660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#NUM!</v>
      </c>
    </row>
    <row r="54" spans="1:29" ht="11.25" customHeight="1" x14ac:dyDescent="0.2">
      <c r="A54" s="62" t="s">
        <v>26</v>
      </c>
      <c r="B54" s="63" t="s">
        <v>108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21"/>
        <v>Euribor6M</v>
      </c>
      <c r="H54" s="62" t="str">
        <f t="shared" si="22"/>
        <v>EURAB6E17Y_Quote</v>
      </c>
      <c r="I54" s="133">
        <v>0</v>
      </c>
      <c r="J54" s="67"/>
      <c r="L54" s="10" t="str">
        <f t="shared" si="19"/>
        <v>Sw</v>
      </c>
      <c r="M54" s="98" t="str">
        <f t="shared" si="20"/>
        <v>--</v>
      </c>
      <c r="N54" s="151" t="str">
        <f>IFERROR(_xll.qlRateHelperQuoteName(M54,Trigger),"--")</f>
        <v>--</v>
      </c>
      <c r="O54" s="102" t="str">
        <f>IFERROR(_xll.qlRateHelperQuoteValue($M54,Trigger),"--")</f>
        <v>--</v>
      </c>
      <c r="P54" s="146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#NUM!</v>
      </c>
    </row>
    <row r="55" spans="1:29" ht="11.25" customHeight="1" x14ac:dyDescent="0.2">
      <c r="A55" s="62" t="s">
        <v>26</v>
      </c>
      <c r="B55" s="63" t="s">
        <v>109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21"/>
        <v>Euribor6M</v>
      </c>
      <c r="H55" s="62" t="str">
        <f t="shared" si="22"/>
        <v>EURAB6E18Y_Quote</v>
      </c>
      <c r="I55" s="133">
        <v>0</v>
      </c>
      <c r="J55" s="67"/>
      <c r="L55" s="10" t="str">
        <f t="shared" si="19"/>
        <v>Sw</v>
      </c>
      <c r="M55" s="98" t="str">
        <f t="shared" si="20"/>
        <v>--</v>
      </c>
      <c r="N55" s="151" t="str">
        <f>IFERROR(_xll.qlRateHelperQuoteName(M55,Trigger),"--")</f>
        <v>--</v>
      </c>
      <c r="O55" s="102" t="str">
        <f>IFERROR(_xll.qlRateHelperQuoteValue($M55,Trigger),"--")</f>
        <v>--</v>
      </c>
      <c r="P55" s="146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#NUM!</v>
      </c>
    </row>
    <row r="56" spans="1:29" ht="11.25" customHeight="1" x14ac:dyDescent="0.2">
      <c r="A56" s="62" t="s">
        <v>26</v>
      </c>
      <c r="B56" s="63" t="s">
        <v>110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21"/>
        <v>Euribor6M</v>
      </c>
      <c r="H56" s="62" t="str">
        <f t="shared" si="22"/>
        <v>EURAB6E19Y_Quote</v>
      </c>
      <c r="I56" s="133">
        <v>0</v>
      </c>
      <c r="J56" s="67"/>
      <c r="L56" s="10" t="str">
        <f t="shared" si="19"/>
        <v>Sw</v>
      </c>
      <c r="M56" s="98" t="str">
        <f t="shared" si="20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46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#NUM!</v>
      </c>
    </row>
    <row r="57" spans="1:29" ht="11.25" customHeight="1" x14ac:dyDescent="0.2">
      <c r="A57" s="62" t="s">
        <v>26</v>
      </c>
      <c r="B57" s="63" t="s">
        <v>65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21"/>
        <v>Euribor6M</v>
      </c>
      <c r="H57" s="62" t="str">
        <f t="shared" si="22"/>
        <v>EURAB6E20Y_Quote</v>
      </c>
      <c r="I57" s="133">
        <v>0</v>
      </c>
      <c r="J57" s="67" t="str">
        <f>_xll.qlSwapRateHelper2(,H57,2,B57,Calendar,D57,E57,F57,G57,I57,C57,Discounting,PillarDate,,Permanent,Trigger,ObjectOverwrite)</f>
        <v>obj_004a0#0000</v>
      </c>
      <c r="L57" s="10" t="str">
        <f t="shared" si="19"/>
        <v>Sw</v>
      </c>
      <c r="M57" s="98" t="str">
        <f t="shared" si="20"/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#NUM!</v>
      </c>
    </row>
    <row r="58" spans="1:29" ht="11.25" customHeight="1" x14ac:dyDescent="0.2">
      <c r="A58" s="62" t="s">
        <v>26</v>
      </c>
      <c r="B58" s="63" t="s">
        <v>111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21"/>
        <v>Euribor6M</v>
      </c>
      <c r="H58" s="62" t="str">
        <f t="shared" si="22"/>
        <v>EURAB6E21Y_Quote</v>
      </c>
      <c r="I58" s="133">
        <v>0</v>
      </c>
      <c r="J58" s="67"/>
      <c r="L58" s="10" t="str">
        <f t="shared" si="19"/>
        <v>Sw</v>
      </c>
      <c r="M58" s="98" t="str">
        <f t="shared" si="20"/>
        <v>obj_004ad#0000</v>
      </c>
      <c r="N58" s="151" t="str">
        <f>IFERROR(_xll.qlRateHelperQuoteName(M58,Trigger),"--")</f>
        <v>EURAB6E25Y_Quote</v>
      </c>
      <c r="O58" s="102">
        <f>IFERROR(_xll.qlRateHelperQuoteValue($M58,Trigger),"--")</f>
        <v>1.523E-2</v>
      </c>
      <c r="P58" s="146" t="b">
        <v>1</v>
      </c>
      <c r="Q58" s="98">
        <v>50</v>
      </c>
      <c r="R58" s="98">
        <v>1</v>
      </c>
      <c r="S58" s="103">
        <f>IFERROR(_xll.qlRateHelperEarliestDate(M58,Trigger),"--")</f>
        <v>42353</v>
      </c>
      <c r="T58" s="103">
        <f>IFERROR(_xll.qlRateHelperPillarDate(M58,Trigger),"--")</f>
        <v>51487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#NUM!</v>
      </c>
    </row>
    <row r="59" spans="1:29" ht="11.25" customHeight="1" x14ac:dyDescent="0.2">
      <c r="A59" s="62" t="s">
        <v>26</v>
      </c>
      <c r="B59" s="63" t="s">
        <v>112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21"/>
        <v>Euribor6M</v>
      </c>
      <c r="H59" s="62" t="str">
        <f t="shared" si="22"/>
        <v>EURAB6E22Y_Quote</v>
      </c>
      <c r="I59" s="133">
        <v>0</v>
      </c>
      <c r="J59" s="67"/>
      <c r="L59" s="10" t="str">
        <f t="shared" si="19"/>
        <v>Sw</v>
      </c>
      <c r="M59" s="98" t="str">
        <f t="shared" si="20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#NUM!</v>
      </c>
    </row>
    <row r="60" spans="1:29" ht="11.25" customHeight="1" x14ac:dyDescent="0.2">
      <c r="A60" s="62" t="s">
        <v>26</v>
      </c>
      <c r="B60" s="63" t="s">
        <v>113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21"/>
        <v>Euribor6M</v>
      </c>
      <c r="H60" s="62" t="str">
        <f t="shared" si="22"/>
        <v>EURAB6E23Y_Quote</v>
      </c>
      <c r="I60" s="133">
        <v>0</v>
      </c>
      <c r="J60" s="67"/>
      <c r="L60" s="10" t="str">
        <f t="shared" si="19"/>
        <v>Sw</v>
      </c>
      <c r="M60" s="98" t="str">
        <f t="shared" si="20"/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#NUM!</v>
      </c>
    </row>
    <row r="61" spans="1:29" ht="11.25" customHeight="1" x14ac:dyDescent="0.2">
      <c r="A61" s="62" t="s">
        <v>26</v>
      </c>
      <c r="B61" s="63" t="s">
        <v>114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21"/>
        <v>Euribor6M</v>
      </c>
      <c r="H61" s="62" t="str">
        <f t="shared" si="22"/>
        <v>EURAB6E24Y_Quote</v>
      </c>
      <c r="I61" s="133">
        <v>0</v>
      </c>
      <c r="J61" s="67"/>
      <c r="L61" s="10" t="str">
        <f t="shared" si="19"/>
        <v>Sw</v>
      </c>
      <c r="M61" s="98" t="str">
        <f t="shared" si="20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#NUM!</v>
      </c>
    </row>
    <row r="62" spans="1:29" ht="11.25" customHeight="1" x14ac:dyDescent="0.2">
      <c r="A62" s="62" t="s">
        <v>26</v>
      </c>
      <c r="B62" s="63" t="s">
        <v>66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21"/>
        <v>Euribor6M</v>
      </c>
      <c r="H62" s="62" t="str">
        <f t="shared" si="22"/>
        <v>EURAB6E25Y_Quote</v>
      </c>
      <c r="I62" s="133">
        <v>0</v>
      </c>
      <c r="J62" s="67" t="str">
        <f>_xll.qlSwapRateHelper2(,H62,2,B62,Calendar,D62,E62,F62,G62,I62,C62,Discounting,PillarDate,,Permanent,Trigger,ObjectOverwrite)</f>
        <v>obj_004ad#0000</v>
      </c>
      <c r="L62" s="10" t="str">
        <f t="shared" si="19"/>
        <v>Sw</v>
      </c>
      <c r="M62" s="98" t="str">
        <f t="shared" si="20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#NUM!</v>
      </c>
    </row>
    <row r="63" spans="1:29" ht="11.25" customHeight="1" x14ac:dyDescent="0.2">
      <c r="A63" s="62" t="s">
        <v>26</v>
      </c>
      <c r="B63" s="63" t="s">
        <v>115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21"/>
        <v>Euribor6M</v>
      </c>
      <c r="H63" s="62" t="str">
        <f t="shared" si="22"/>
        <v>EURAB6E26Y_Quote</v>
      </c>
      <c r="I63" s="133">
        <v>0</v>
      </c>
      <c r="J63" s="67"/>
      <c r="L63" s="10" t="str">
        <f t="shared" si="19"/>
        <v>Sw</v>
      </c>
      <c r="M63" s="98" t="str">
        <f t="shared" si="20"/>
        <v>obj_004c7#0000</v>
      </c>
      <c r="N63" s="151" t="str">
        <f>IFERROR(_xll.qlRateHelperQuoteName(M63,Trigger),"--")</f>
        <v>EURAB6E30Y_Quote</v>
      </c>
      <c r="O63" s="102">
        <f>IFERROR(_xll.qlRateHelperQuoteValue($M63,Trigger),"--")</f>
        <v>1.5270000000000001E-2</v>
      </c>
      <c r="P63" s="146" t="b">
        <v>1</v>
      </c>
      <c r="Q63" s="98">
        <v>50</v>
      </c>
      <c r="R63" s="98">
        <v>1</v>
      </c>
      <c r="S63" s="103">
        <f>IFERROR(_xll.qlRateHelperEarliestDate(M63,Trigger),"--")</f>
        <v>42353</v>
      </c>
      <c r="T63" s="103">
        <f>IFERROR(_xll.qlRateHelperPillarDate(M63,Trigger),"--")</f>
        <v>53311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#NUM!</v>
      </c>
    </row>
    <row r="64" spans="1:29" ht="11.25" customHeight="1" x14ac:dyDescent="0.2">
      <c r="A64" s="62" t="s">
        <v>26</v>
      </c>
      <c r="B64" s="63" t="s">
        <v>67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21"/>
        <v>Euribor6M</v>
      </c>
      <c r="H64" s="62" t="str">
        <f t="shared" si="22"/>
        <v>EURAB6E27Y_Quote</v>
      </c>
      <c r="I64" s="133">
        <v>0</v>
      </c>
      <c r="J64" s="67"/>
      <c r="L64" s="10" t="str">
        <f t="shared" si="19"/>
        <v>Sw</v>
      </c>
      <c r="M64" s="98" t="str">
        <f t="shared" si="20"/>
        <v>obj_0049a#0000</v>
      </c>
      <c r="N64" s="151" t="str">
        <f>IFERROR(_xll.qlRateHelperQuoteName(M64,Trigger),"--")</f>
        <v>EURAB6E35Y_Quote</v>
      </c>
      <c r="O64" s="102">
        <f>IFERROR(_xll.qlRateHelperQuoteValue($M64,Trigger),"--")</f>
        <v>1.533E-2</v>
      </c>
      <c r="P64" s="146" t="b">
        <v>1</v>
      </c>
      <c r="Q64" s="98">
        <v>50</v>
      </c>
      <c r="R64" s="98">
        <v>1</v>
      </c>
      <c r="S64" s="103">
        <f>IFERROR(_xll.qlRateHelperEarliestDate(M64,Trigger),"--")</f>
        <v>42353</v>
      </c>
      <c r="T64" s="103">
        <f>IFERROR(_xll.qlRateHelperPillarDate(M64,Trigger),"--")</f>
        <v>55137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#NUM!</v>
      </c>
    </row>
    <row r="65" spans="1:29" ht="11.25" customHeight="1" x14ac:dyDescent="0.2">
      <c r="A65" s="62" t="s">
        <v>26</v>
      </c>
      <c r="B65" s="63" t="s">
        <v>116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21"/>
        <v>Euribor6M</v>
      </c>
      <c r="H65" s="62" t="str">
        <f t="shared" si="22"/>
        <v>EURAB6E28Y_Quote</v>
      </c>
      <c r="I65" s="133">
        <v>0</v>
      </c>
      <c r="J65" s="67"/>
      <c r="L65" s="10" t="str">
        <f t="shared" si="19"/>
        <v>Sw</v>
      </c>
      <c r="M65" s="98" t="str">
        <f t="shared" si="20"/>
        <v>obj_00497#0000</v>
      </c>
      <c r="N65" s="151" t="str">
        <f>IFERROR(_xll.qlRateHelperQuoteName(M65,Trigger),"--")</f>
        <v>EURAB6E40Y_Quote</v>
      </c>
      <c r="O65" s="102">
        <f>IFERROR(_xll.qlRateHelperQuoteValue($M65,Trigger),"--")</f>
        <v>1.5300000000000001E-2</v>
      </c>
      <c r="P65" s="146" t="b">
        <v>1</v>
      </c>
      <c r="Q65" s="98">
        <v>50</v>
      </c>
      <c r="R65" s="98">
        <v>1</v>
      </c>
      <c r="S65" s="103">
        <f>IFERROR(_xll.qlRateHelperEarliestDate(M65,Trigger),"--")</f>
        <v>42353</v>
      </c>
      <c r="T65" s="103">
        <f>IFERROR(_xll.qlRateHelperPillarDate(M65,Trigger),"--")</f>
        <v>56963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#NUM!</v>
      </c>
    </row>
    <row r="66" spans="1:29" ht="11.25" customHeight="1" x14ac:dyDescent="0.2">
      <c r="A66" s="62" t="s">
        <v>26</v>
      </c>
      <c r="B66" s="63" t="s">
        <v>117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21"/>
        <v>Euribor6M</v>
      </c>
      <c r="H66" s="62" t="str">
        <f t="shared" si="22"/>
        <v>EURAB6E29Y_Quote</v>
      </c>
      <c r="I66" s="133">
        <v>0</v>
      </c>
      <c r="J66" s="67"/>
      <c r="L66" s="10" t="str">
        <f t="shared" si="19"/>
        <v>Sw</v>
      </c>
      <c r="M66" s="98" t="str">
        <f t="shared" si="20"/>
        <v>obj_004ba#0000</v>
      </c>
      <c r="N66" s="151" t="str">
        <f>IFERROR(_xll.qlRateHelperQuoteName(M66,Trigger),"--")</f>
        <v>EURAB6E50Y_Quote</v>
      </c>
      <c r="O66" s="102">
        <f>IFERROR(_xll.qlRateHelperQuoteValue($M66,Trigger),"--")</f>
        <v>1.4839999999999999E-2</v>
      </c>
      <c r="P66" s="146" t="b">
        <v>1</v>
      </c>
      <c r="Q66" s="98">
        <v>50</v>
      </c>
      <c r="R66" s="98">
        <v>1</v>
      </c>
      <c r="S66" s="103">
        <f>IFERROR(_xll.qlRateHelperEarliestDate(M66,Trigger),"--")</f>
        <v>42353</v>
      </c>
      <c r="T66" s="103">
        <f>IFERROR(_xll.qlRateHelperPillarDate(M66,Trigger),"--")</f>
        <v>60616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#NUM!</v>
      </c>
    </row>
    <row r="67" spans="1:29" ht="11.25" customHeight="1" x14ac:dyDescent="0.2">
      <c r="A67" s="62" t="s">
        <v>26</v>
      </c>
      <c r="B67" s="63" t="s">
        <v>68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21"/>
        <v>Euribor6M</v>
      </c>
      <c r="H67" s="62" t="str">
        <f t="shared" si="22"/>
        <v>EURAB6E30Y_Quote</v>
      </c>
      <c r="I67" s="133">
        <v>0</v>
      </c>
      <c r="J67" s="67" t="str">
        <f>_xll.qlSwapRateHelper2(,H67,2,B67,Calendar,D67,E67,F67,G67,I67,C67,Discounting,PillarDate,,Permanent,Trigger,ObjectOverwrite)</f>
        <v>obj_004c7#0000</v>
      </c>
      <c r="L67" s="10" t="str">
        <f t="shared" si="19"/>
        <v>Sw</v>
      </c>
      <c r="M67" s="98" t="str">
        <f t="shared" si="20"/>
        <v>obj_004a7#0000</v>
      </c>
      <c r="N67" s="151" t="str">
        <f>IFERROR(_xll.qlRateHelperQuoteName(M67,Trigger),"--")</f>
        <v>EURAB6E60Y_Quote</v>
      </c>
      <c r="O67" s="102">
        <f>IFERROR(_xll.qlRateHelperQuoteValue($M67,Trigger),"--")</f>
        <v>1.4689999999999998E-2</v>
      </c>
      <c r="P67" s="146" t="b">
        <v>1</v>
      </c>
      <c r="Q67" s="98">
        <v>50</v>
      </c>
      <c r="R67" s="98">
        <v>1</v>
      </c>
      <c r="S67" s="103">
        <f>IFERROR(_xll.qlRateHelperEarliestDate(M67,Trigger),"--")</f>
        <v>42353</v>
      </c>
      <c r="T67" s="103">
        <f>IFERROR(_xll.qlRateHelperPillarDate(M67,Trigger),"--")</f>
        <v>64269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#NUM!</v>
      </c>
    </row>
    <row r="68" spans="1:29" ht="11.25" customHeight="1" x14ac:dyDescent="0.2">
      <c r="A68" s="62" t="s">
        <v>26</v>
      </c>
      <c r="B68" s="63" t="s">
        <v>69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21"/>
        <v>Euribor6M</v>
      </c>
      <c r="H68" s="62" t="str">
        <f t="shared" si="22"/>
        <v>EURAB6E35Y_Quote</v>
      </c>
      <c r="I68" s="133">
        <v>0</v>
      </c>
      <c r="J68" s="67" t="str">
        <f>_xll.qlSwapRateHelper2(,H68,2,B68,Calendar,D68,E68,F68,G68,I68,C68,Discounting,PillarDate,,Permanent,Trigger,ObjectOverwrite)</f>
        <v>obj_0049a#0000</v>
      </c>
      <c r="L68" s="71" t="str">
        <f>A74</f>
        <v>FwdSw</v>
      </c>
      <c r="M68" s="137" t="str">
        <f>IF(ISBLANK(J74),"--",J74)</f>
        <v>--</v>
      </c>
      <c r="N68" s="150" t="str">
        <f>IFERROR(_xll.qlRateHelperQuoteName(M68,Trigger),"--")</f>
        <v>--</v>
      </c>
      <c r="O68" s="139" t="str">
        <f>IFERROR(_xll.qlRateHelperQuoteValue($M68,Trigger),"--")</f>
        <v>--</v>
      </c>
      <c r="P68" s="142" t="b">
        <v>0</v>
      </c>
      <c r="Q68" s="137">
        <v>50</v>
      </c>
      <c r="R68" s="137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4" t="str">
        <f t="shared" ref="V68:V131" si="23">IFERROR(INDEX($L$3:$L$391,MATCH(X68,$N$3:$N$391,0),1),"")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#NUM!</v>
      </c>
    </row>
    <row r="69" spans="1:29" ht="11.25" customHeight="1" x14ac:dyDescent="0.2">
      <c r="A69" s="62" t="s">
        <v>26</v>
      </c>
      <c r="B69" s="63" t="s">
        <v>70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21"/>
        <v>Euribor6M</v>
      </c>
      <c r="H69" s="62" t="str">
        <f t="shared" si="22"/>
        <v>EURAB6E40Y_Quote</v>
      </c>
      <c r="I69" s="133">
        <v>0</v>
      </c>
      <c r="J69" s="67" t="str">
        <f>_xll.qlSwapRateHelper2(,H69,2,B69,Calendar,D69,E69,F69,G69,I69,C69,Discounting,PillarDate,,Permanent,Trigger,ObjectOverwrite)</f>
        <v>obj_00497#0000</v>
      </c>
      <c r="L69" s="10" t="str">
        <f t="shared" ref="L69:L132" si="24">A75</f>
        <v>FwdSw</v>
      </c>
      <c r="M69" s="98" t="str">
        <f t="shared" ref="M69:M132" si="25">IF(ISBLANK(J75),"--",J75)</f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#NUM!</v>
      </c>
    </row>
    <row r="70" spans="1:29" ht="11.25" customHeight="1" x14ac:dyDescent="0.2">
      <c r="A70" s="62" t="s">
        <v>26</v>
      </c>
      <c r="B70" s="63" t="s">
        <v>71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21"/>
        <v>Euribor6M</v>
      </c>
      <c r="H70" s="62" t="str">
        <f t="shared" si="22"/>
        <v>EURAB6E50Y_Quote</v>
      </c>
      <c r="I70" s="131">
        <v>0</v>
      </c>
      <c r="J70" s="67" t="str">
        <f>_xll.qlSwapRateHelper2(,H70,2,B70,Calendar,D70,E70,F70,G70,I70,C70,Discounting,PillarDate,,Permanent,Trigger,ObjectOverwrite)</f>
        <v>obj_004ba#0000</v>
      </c>
      <c r="L70" s="10" t="str">
        <f t="shared" si="24"/>
        <v>FwdSw</v>
      </c>
      <c r="M70" s="98" t="str">
        <f t="shared" si="25"/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50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#NUM!</v>
      </c>
    </row>
    <row r="71" spans="1:29" ht="11.25" customHeight="1" x14ac:dyDescent="0.2">
      <c r="A71" s="1" t="s">
        <v>26</v>
      </c>
      <c r="B71" s="8" t="s">
        <v>118</v>
      </c>
      <c r="C71" s="7" t="s">
        <v>6</v>
      </c>
      <c r="D71" s="7" t="s">
        <v>8</v>
      </c>
      <c r="E71" s="7" t="s">
        <v>7</v>
      </c>
      <c r="F71" s="7" t="s">
        <v>149</v>
      </c>
      <c r="G71" s="7" t="str">
        <f t="shared" si="21"/>
        <v>Euribor6M</v>
      </c>
      <c r="H71" s="1" t="str">
        <f t="shared" si="22"/>
        <v>EURAB6E60Y_Quote</v>
      </c>
      <c r="I71" s="134">
        <v>0</v>
      </c>
      <c r="J71" s="3" t="str">
        <f>_xll.qlSwapRateHelper2(,H71,2,B71,Calendar,D71,E71,F71,G71,I71,C71,Discounting,PillarDate,,Permanent,Trigger,ObjectOverwrite)</f>
        <v>obj_004a7#0000</v>
      </c>
      <c r="L71" s="10" t="str">
        <f t="shared" si="24"/>
        <v>FwdSw</v>
      </c>
      <c r="M71" s="98" t="str">
        <f t="shared" si="25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#NUM!</v>
      </c>
    </row>
    <row r="72" spans="1:29" ht="11.25" customHeight="1" x14ac:dyDescent="0.2">
      <c r="L72" s="10" t="str">
        <f t="shared" si="24"/>
        <v>FwdSw</v>
      </c>
      <c r="M72" s="98" t="str">
        <f t="shared" si="25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#NUM!</v>
      </c>
    </row>
    <row r="73" spans="1:29" ht="11.25" customHeight="1" x14ac:dyDescent="0.2">
      <c r="A73" s="68" t="s">
        <v>9</v>
      </c>
      <c r="B73" s="68" t="s">
        <v>30</v>
      </c>
      <c r="C73" s="68" t="s">
        <v>120</v>
      </c>
      <c r="D73" s="68" t="s">
        <v>5</v>
      </c>
      <c r="E73" s="68" t="s">
        <v>35</v>
      </c>
      <c r="F73" s="68" t="s">
        <v>121</v>
      </c>
      <c r="G73" s="68" t="s">
        <v>4</v>
      </c>
      <c r="H73" s="68" t="s">
        <v>1</v>
      </c>
      <c r="I73" s="68" t="s">
        <v>119</v>
      </c>
      <c r="J73" s="68" t="s">
        <v>25</v>
      </c>
      <c r="L73" s="10" t="str">
        <f t="shared" si="24"/>
        <v>FwdSw</v>
      </c>
      <c r="M73" s="98" t="str">
        <f t="shared" si="25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#NUM!</v>
      </c>
    </row>
    <row r="74" spans="1:29" ht="11.25" customHeight="1" x14ac:dyDescent="0.2">
      <c r="A74" s="56" t="s">
        <v>154</v>
      </c>
      <c r="B74" s="57" t="s">
        <v>29</v>
      </c>
      <c r="C74" s="58" t="s">
        <v>29</v>
      </c>
      <c r="D74" s="58" t="s">
        <v>8</v>
      </c>
      <c r="E74" s="58" t="s">
        <v>7</v>
      </c>
      <c r="F74" s="58" t="s">
        <v>149</v>
      </c>
      <c r="G74" s="58" t="str">
        <f t="shared" ref="G74:G137" si="26">PROPER(Currency)&amp;FamilyName&amp;Tenor</f>
        <v>Euribor6M</v>
      </c>
      <c r="H74" s="56" t="str">
        <f t="shared" ref="H74:H137" si="27">Currency&amp;SUBSTITUTE(C74,"Y","F")&amp;B74&amp;QuoteSuffix</f>
        <v>EUR1F1Y_Quote</v>
      </c>
      <c r="I74" s="132">
        <v>0</v>
      </c>
      <c r="J74" s="67"/>
      <c r="L74" s="10" t="str">
        <f t="shared" si="24"/>
        <v>FwdSw</v>
      </c>
      <c r="M74" s="98" t="str">
        <f t="shared" si="25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#NUM!</v>
      </c>
    </row>
    <row r="75" spans="1:29" ht="11.25" customHeight="1" x14ac:dyDescent="0.2">
      <c r="A75" s="62" t="s">
        <v>154</v>
      </c>
      <c r="B75" s="63" t="s">
        <v>54</v>
      </c>
      <c r="C75" s="64" t="s">
        <v>29</v>
      </c>
      <c r="D75" s="64" t="s">
        <v>8</v>
      </c>
      <c r="E75" s="64" t="s">
        <v>7</v>
      </c>
      <c r="F75" s="64" t="s">
        <v>149</v>
      </c>
      <c r="G75" s="64" t="str">
        <f t="shared" si="26"/>
        <v>Euribor6M</v>
      </c>
      <c r="H75" s="62" t="str">
        <f t="shared" si="27"/>
        <v>EUR1F2Y_Quote</v>
      </c>
      <c r="I75" s="133">
        <v>0</v>
      </c>
      <c r="J75" s="67"/>
      <c r="L75" s="10" t="str">
        <f t="shared" si="24"/>
        <v>FwdSw</v>
      </c>
      <c r="M75" s="98" t="str">
        <f t="shared" si="25"/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50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#NUM!</v>
      </c>
    </row>
    <row r="76" spans="1:29" ht="11.25" customHeight="1" x14ac:dyDescent="0.2">
      <c r="A76" s="62" t="s">
        <v>154</v>
      </c>
      <c r="B76" s="63" t="s">
        <v>55</v>
      </c>
      <c r="C76" s="64" t="s">
        <v>29</v>
      </c>
      <c r="D76" s="64" t="s">
        <v>8</v>
      </c>
      <c r="E76" s="64" t="s">
        <v>7</v>
      </c>
      <c r="F76" s="64" t="s">
        <v>149</v>
      </c>
      <c r="G76" s="64" t="str">
        <f t="shared" si="26"/>
        <v>Euribor6M</v>
      </c>
      <c r="H76" s="62" t="str">
        <f t="shared" si="27"/>
        <v>EUR1F3Y_Quote</v>
      </c>
      <c r="I76" s="133">
        <v>0</v>
      </c>
      <c r="J76" s="67"/>
      <c r="L76" s="10" t="str">
        <f t="shared" si="24"/>
        <v>FwdSw</v>
      </c>
      <c r="M76" s="98" t="str">
        <f t="shared" si="25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#NUM!</v>
      </c>
    </row>
    <row r="77" spans="1:29" ht="11.25" customHeight="1" x14ac:dyDescent="0.2">
      <c r="A77" s="62" t="s">
        <v>154</v>
      </c>
      <c r="B77" s="63" t="s">
        <v>56</v>
      </c>
      <c r="C77" s="64" t="s">
        <v>29</v>
      </c>
      <c r="D77" s="64" t="s">
        <v>8</v>
      </c>
      <c r="E77" s="64" t="s">
        <v>7</v>
      </c>
      <c r="F77" s="64" t="s">
        <v>149</v>
      </c>
      <c r="G77" s="64" t="str">
        <f t="shared" si="26"/>
        <v>Euribor6M</v>
      </c>
      <c r="H77" s="62" t="str">
        <f t="shared" si="27"/>
        <v>EUR1F4Y_Quote</v>
      </c>
      <c r="I77" s="133">
        <v>0</v>
      </c>
      <c r="J77" s="67"/>
      <c r="L77" s="10" t="str">
        <f t="shared" si="24"/>
        <v>FwdSw</v>
      </c>
      <c r="M77" s="98" t="str">
        <f t="shared" si="25"/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#NUM!</v>
      </c>
    </row>
    <row r="78" spans="1:29" ht="11.25" customHeight="1" x14ac:dyDescent="0.2">
      <c r="A78" s="62" t="s">
        <v>154</v>
      </c>
      <c r="B78" s="63" t="s">
        <v>57</v>
      </c>
      <c r="C78" s="64" t="s">
        <v>29</v>
      </c>
      <c r="D78" s="64" t="s">
        <v>8</v>
      </c>
      <c r="E78" s="64" t="s">
        <v>7</v>
      </c>
      <c r="F78" s="64" t="s">
        <v>149</v>
      </c>
      <c r="G78" s="64" t="str">
        <f t="shared" si="26"/>
        <v>Euribor6M</v>
      </c>
      <c r="H78" s="62" t="str">
        <f t="shared" si="27"/>
        <v>EUR1F5Y_Quote</v>
      </c>
      <c r="I78" s="133">
        <v>0</v>
      </c>
      <c r="J78" s="67"/>
      <c r="L78" s="10" t="str">
        <f t="shared" si="24"/>
        <v>FwdSw</v>
      </c>
      <c r="M78" s="98" t="str">
        <f t="shared" si="25"/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#NUM!</v>
      </c>
    </row>
    <row r="79" spans="1:29" ht="11.25" customHeight="1" x14ac:dyDescent="0.2">
      <c r="A79" s="62" t="s">
        <v>154</v>
      </c>
      <c r="B79" s="63" t="s">
        <v>58</v>
      </c>
      <c r="C79" s="64" t="s">
        <v>29</v>
      </c>
      <c r="D79" s="64" t="s">
        <v>8</v>
      </c>
      <c r="E79" s="64" t="s">
        <v>7</v>
      </c>
      <c r="F79" s="64" t="s">
        <v>149</v>
      </c>
      <c r="G79" s="64" t="str">
        <f t="shared" si="26"/>
        <v>Euribor6M</v>
      </c>
      <c r="H79" s="62" t="str">
        <f t="shared" si="27"/>
        <v>EUR1F6Y_Quote</v>
      </c>
      <c r="I79" s="133">
        <v>0</v>
      </c>
      <c r="J79" s="67"/>
      <c r="L79" s="10" t="str">
        <f t="shared" si="24"/>
        <v>FwdSw</v>
      </c>
      <c r="M79" s="98" t="str">
        <f t="shared" si="25"/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#NUM!</v>
      </c>
    </row>
    <row r="80" spans="1:29" ht="11.25" customHeight="1" x14ac:dyDescent="0.2">
      <c r="A80" s="62" t="s">
        <v>154</v>
      </c>
      <c r="B80" s="63" t="s">
        <v>59</v>
      </c>
      <c r="C80" s="64" t="s">
        <v>29</v>
      </c>
      <c r="D80" s="64" t="s">
        <v>8</v>
      </c>
      <c r="E80" s="64" t="s">
        <v>7</v>
      </c>
      <c r="F80" s="64" t="s">
        <v>149</v>
      </c>
      <c r="G80" s="64" t="str">
        <f t="shared" si="26"/>
        <v>Euribor6M</v>
      </c>
      <c r="H80" s="62" t="str">
        <f t="shared" si="27"/>
        <v>EUR1F7Y_Quote</v>
      </c>
      <c r="I80" s="133">
        <v>0</v>
      </c>
      <c r="J80" s="67"/>
      <c r="L80" s="10" t="str">
        <f t="shared" si="24"/>
        <v>FwdSw</v>
      </c>
      <c r="M80" s="98" t="str">
        <f t="shared" si="25"/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50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#NUM!</v>
      </c>
    </row>
    <row r="81" spans="1:29" x14ac:dyDescent="0.2">
      <c r="A81" s="62" t="s">
        <v>154</v>
      </c>
      <c r="B81" s="63" t="s">
        <v>60</v>
      </c>
      <c r="C81" s="64" t="s">
        <v>29</v>
      </c>
      <c r="D81" s="64" t="s">
        <v>8</v>
      </c>
      <c r="E81" s="64" t="s">
        <v>7</v>
      </c>
      <c r="F81" s="64" t="s">
        <v>149</v>
      </c>
      <c r="G81" s="64" t="str">
        <f t="shared" si="26"/>
        <v>Euribor6M</v>
      </c>
      <c r="H81" s="62" t="str">
        <f t="shared" si="27"/>
        <v>EUR1F8Y_Quote</v>
      </c>
      <c r="I81" s="133">
        <v>0</v>
      </c>
      <c r="J81" s="67"/>
      <c r="L81" s="10" t="str">
        <f t="shared" si="24"/>
        <v>FwdSw</v>
      </c>
      <c r="M81" s="98" t="str">
        <f t="shared" si="25"/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#NUM!</v>
      </c>
    </row>
    <row r="82" spans="1:29" x14ac:dyDescent="0.2">
      <c r="A82" s="62" t="s">
        <v>154</v>
      </c>
      <c r="B82" s="63" t="s">
        <v>61</v>
      </c>
      <c r="C82" s="64" t="s">
        <v>29</v>
      </c>
      <c r="D82" s="64" t="s">
        <v>8</v>
      </c>
      <c r="E82" s="64" t="s">
        <v>7</v>
      </c>
      <c r="F82" s="64" t="s">
        <v>149</v>
      </c>
      <c r="G82" s="64" t="str">
        <f t="shared" si="26"/>
        <v>Euribor6M</v>
      </c>
      <c r="H82" s="62" t="str">
        <f t="shared" si="27"/>
        <v>EUR1F9Y_Quote</v>
      </c>
      <c r="I82" s="133">
        <v>0</v>
      </c>
      <c r="J82" s="67"/>
      <c r="L82" s="10" t="str">
        <f t="shared" si="24"/>
        <v>FwdSw</v>
      </c>
      <c r="M82" s="98" t="str">
        <f t="shared" si="25"/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#NUM!</v>
      </c>
    </row>
    <row r="83" spans="1:29" x14ac:dyDescent="0.2">
      <c r="A83" s="62" t="s">
        <v>154</v>
      </c>
      <c r="B83" s="63" t="s">
        <v>62</v>
      </c>
      <c r="C83" s="64" t="s">
        <v>29</v>
      </c>
      <c r="D83" s="64" t="s">
        <v>8</v>
      </c>
      <c r="E83" s="64" t="s">
        <v>7</v>
      </c>
      <c r="F83" s="64" t="s">
        <v>149</v>
      </c>
      <c r="G83" s="64" t="str">
        <f t="shared" si="26"/>
        <v>Euribor6M</v>
      </c>
      <c r="H83" s="62" t="str">
        <f t="shared" si="27"/>
        <v>EUR1F10Y_Quote</v>
      </c>
      <c r="I83" s="133">
        <v>0</v>
      </c>
      <c r="J83" s="67"/>
      <c r="L83" s="10" t="str">
        <f t="shared" si="24"/>
        <v>FwdSw</v>
      </c>
      <c r="M83" s="98" t="str">
        <f t="shared" si="25"/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#NUM!</v>
      </c>
    </row>
    <row r="84" spans="1:29" x14ac:dyDescent="0.2">
      <c r="A84" s="62" t="s">
        <v>154</v>
      </c>
      <c r="B84" s="63" t="s">
        <v>104</v>
      </c>
      <c r="C84" s="64" t="s">
        <v>29</v>
      </c>
      <c r="D84" s="64" t="s">
        <v>8</v>
      </c>
      <c r="E84" s="64" t="s">
        <v>7</v>
      </c>
      <c r="F84" s="64" t="s">
        <v>149</v>
      </c>
      <c r="G84" s="64" t="str">
        <f t="shared" si="26"/>
        <v>Euribor6M</v>
      </c>
      <c r="H84" s="62" t="str">
        <f t="shared" si="27"/>
        <v>EUR1F11Y_Quote</v>
      </c>
      <c r="I84" s="133">
        <v>0</v>
      </c>
      <c r="J84" s="67"/>
      <c r="L84" s="10" t="str">
        <f t="shared" si="24"/>
        <v>FwdSw</v>
      </c>
      <c r="M84" s="98" t="str">
        <f t="shared" si="25"/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50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#NUM!</v>
      </c>
    </row>
    <row r="85" spans="1:29" x14ac:dyDescent="0.2">
      <c r="A85" s="62" t="s">
        <v>154</v>
      </c>
      <c r="B85" s="63" t="s">
        <v>63</v>
      </c>
      <c r="C85" s="64" t="s">
        <v>29</v>
      </c>
      <c r="D85" s="64" t="s">
        <v>8</v>
      </c>
      <c r="E85" s="64" t="s">
        <v>7</v>
      </c>
      <c r="F85" s="64" t="s">
        <v>149</v>
      </c>
      <c r="G85" s="64" t="str">
        <f t="shared" si="26"/>
        <v>Euribor6M</v>
      </c>
      <c r="H85" s="62" t="str">
        <f t="shared" si="27"/>
        <v>EUR1F12Y_Quote</v>
      </c>
      <c r="I85" s="133">
        <v>0</v>
      </c>
      <c r="J85" s="67"/>
      <c r="L85" s="10" t="str">
        <f t="shared" si="24"/>
        <v>FwdSw</v>
      </c>
      <c r="M85" s="98" t="str">
        <f t="shared" si="25"/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50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#NUM!</v>
      </c>
    </row>
    <row r="86" spans="1:29" x14ac:dyDescent="0.2">
      <c r="A86" s="62" t="s">
        <v>154</v>
      </c>
      <c r="B86" s="63" t="s">
        <v>105</v>
      </c>
      <c r="C86" s="64" t="s">
        <v>29</v>
      </c>
      <c r="D86" s="64" t="s">
        <v>8</v>
      </c>
      <c r="E86" s="64" t="s">
        <v>7</v>
      </c>
      <c r="F86" s="64" t="s">
        <v>149</v>
      </c>
      <c r="G86" s="64" t="str">
        <f t="shared" si="26"/>
        <v>Euribor6M</v>
      </c>
      <c r="H86" s="62" t="str">
        <f t="shared" si="27"/>
        <v>EUR1F13Y_Quote</v>
      </c>
      <c r="I86" s="133">
        <v>0</v>
      </c>
      <c r="J86" s="67"/>
      <c r="L86" s="10" t="str">
        <f t="shared" si="24"/>
        <v>FwdSw</v>
      </c>
      <c r="M86" s="98" t="str">
        <f t="shared" si="25"/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50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#NUM!</v>
      </c>
    </row>
    <row r="87" spans="1:29" x14ac:dyDescent="0.2">
      <c r="A87" s="62" t="s">
        <v>154</v>
      </c>
      <c r="B87" s="63" t="s">
        <v>106</v>
      </c>
      <c r="C87" s="64" t="s">
        <v>29</v>
      </c>
      <c r="D87" s="64" t="s">
        <v>8</v>
      </c>
      <c r="E87" s="64" t="s">
        <v>7</v>
      </c>
      <c r="F87" s="64" t="s">
        <v>149</v>
      </c>
      <c r="G87" s="64" t="str">
        <f t="shared" si="26"/>
        <v>Euribor6M</v>
      </c>
      <c r="H87" s="62" t="str">
        <f t="shared" si="27"/>
        <v>EUR1F14Y_Quote</v>
      </c>
      <c r="I87" s="133">
        <v>0</v>
      </c>
      <c r="J87" s="67"/>
      <c r="L87" s="10" t="str">
        <f t="shared" si="24"/>
        <v>FwdSw</v>
      </c>
      <c r="M87" s="98" t="str">
        <f t="shared" si="25"/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50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#NUM!</v>
      </c>
    </row>
    <row r="88" spans="1:29" x14ac:dyDescent="0.2">
      <c r="A88" s="62" t="s">
        <v>154</v>
      </c>
      <c r="B88" s="63" t="s">
        <v>64</v>
      </c>
      <c r="C88" s="64" t="s">
        <v>29</v>
      </c>
      <c r="D88" s="64" t="s">
        <v>8</v>
      </c>
      <c r="E88" s="64" t="s">
        <v>7</v>
      </c>
      <c r="F88" s="64" t="s">
        <v>149</v>
      </c>
      <c r="G88" s="64" t="str">
        <f t="shared" si="26"/>
        <v>Euribor6M</v>
      </c>
      <c r="H88" s="62" t="str">
        <f t="shared" si="27"/>
        <v>EUR1F15Y_Quote</v>
      </c>
      <c r="I88" s="133">
        <v>0</v>
      </c>
      <c r="J88" s="67"/>
      <c r="L88" s="10" t="str">
        <f t="shared" si="24"/>
        <v>FwdSw</v>
      </c>
      <c r="M88" s="98" t="str">
        <f t="shared" si="25"/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50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#NUM!</v>
      </c>
    </row>
    <row r="89" spans="1:29" x14ac:dyDescent="0.2">
      <c r="A89" s="62" t="s">
        <v>154</v>
      </c>
      <c r="B89" s="63" t="s">
        <v>65</v>
      </c>
      <c r="C89" s="64" t="s">
        <v>29</v>
      </c>
      <c r="D89" s="64" t="s">
        <v>8</v>
      </c>
      <c r="E89" s="64" t="s">
        <v>7</v>
      </c>
      <c r="F89" s="64" t="s">
        <v>149</v>
      </c>
      <c r="G89" s="64" t="str">
        <f t="shared" si="26"/>
        <v>Euribor6M</v>
      </c>
      <c r="H89" s="62" t="str">
        <f t="shared" si="27"/>
        <v>EUR1F20Y_Quote</v>
      </c>
      <c r="I89" s="133">
        <v>0</v>
      </c>
      <c r="J89" s="67"/>
      <c r="L89" s="10" t="str">
        <f t="shared" si="24"/>
        <v>FwdSw</v>
      </c>
      <c r="M89" s="98" t="str">
        <f t="shared" si="25"/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50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#NUM!</v>
      </c>
    </row>
    <row r="90" spans="1:29" x14ac:dyDescent="0.2">
      <c r="A90" s="62" t="s">
        <v>154</v>
      </c>
      <c r="B90" s="63" t="s">
        <v>66</v>
      </c>
      <c r="C90" s="64" t="s">
        <v>29</v>
      </c>
      <c r="D90" s="64" t="s">
        <v>8</v>
      </c>
      <c r="E90" s="64" t="s">
        <v>7</v>
      </c>
      <c r="F90" s="64" t="s">
        <v>149</v>
      </c>
      <c r="G90" s="64" t="str">
        <f t="shared" si="26"/>
        <v>Euribor6M</v>
      </c>
      <c r="H90" s="62" t="str">
        <f t="shared" si="27"/>
        <v>EUR1F25Y_Quote</v>
      </c>
      <c r="I90" s="133">
        <v>0</v>
      </c>
      <c r="J90" s="67"/>
      <c r="K90" s="49" t="s">
        <v>37</v>
      </c>
      <c r="L90" s="10" t="str">
        <f t="shared" si="24"/>
        <v>FwdSw</v>
      </c>
      <c r="M90" s="98" t="str">
        <f t="shared" si="25"/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50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#NUM!</v>
      </c>
    </row>
    <row r="91" spans="1:29" x14ac:dyDescent="0.2">
      <c r="A91" s="62" t="s">
        <v>154</v>
      </c>
      <c r="B91" s="63" t="s">
        <v>68</v>
      </c>
      <c r="C91" s="64" t="s">
        <v>29</v>
      </c>
      <c r="D91" s="64" t="s">
        <v>8</v>
      </c>
      <c r="E91" s="64" t="s">
        <v>7</v>
      </c>
      <c r="F91" s="64" t="s">
        <v>149</v>
      </c>
      <c r="G91" s="64" t="str">
        <f t="shared" si="26"/>
        <v>Euribor6M</v>
      </c>
      <c r="H91" s="62" t="str">
        <f t="shared" si="27"/>
        <v>EUR1F30Y_Quote</v>
      </c>
      <c r="I91" s="133">
        <v>0</v>
      </c>
      <c r="J91" s="67"/>
      <c r="L91" s="10" t="str">
        <f t="shared" si="24"/>
        <v>FwdSw</v>
      </c>
      <c r="M91" s="98" t="str">
        <f t="shared" si="25"/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50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#NUM!</v>
      </c>
    </row>
    <row r="92" spans="1:29" x14ac:dyDescent="0.2">
      <c r="A92" s="56" t="s">
        <v>154</v>
      </c>
      <c r="B92" s="57" t="s">
        <v>29</v>
      </c>
      <c r="C92" s="58" t="s">
        <v>54</v>
      </c>
      <c r="D92" s="58" t="s">
        <v>8</v>
      </c>
      <c r="E92" s="58" t="s">
        <v>7</v>
      </c>
      <c r="F92" s="58" t="s">
        <v>149</v>
      </c>
      <c r="G92" s="58" t="str">
        <f t="shared" si="26"/>
        <v>Euribor6M</v>
      </c>
      <c r="H92" s="56" t="str">
        <f t="shared" si="27"/>
        <v>EUR2F1Y_Quote</v>
      </c>
      <c r="I92" s="132">
        <v>0</v>
      </c>
      <c r="J92" s="61"/>
      <c r="L92" s="10" t="str">
        <f t="shared" si="24"/>
        <v>FwdSw</v>
      </c>
      <c r="M92" s="98" t="str">
        <f t="shared" si="25"/>
        <v>--</v>
      </c>
      <c r="N92" s="151" t="str">
        <f>IFERROR(_xll.qlRateHelperQuoteName(M92,Trigger),"--")</f>
        <v>--</v>
      </c>
      <c r="O92" s="102" t="str">
        <f>IFERROR(_xll.qlRateHelperQuoteValue($M92,Trigger),"--")</f>
        <v>--</v>
      </c>
      <c r="P92" s="146" t="b">
        <v>0</v>
      </c>
      <c r="Q92" s="98">
        <v>50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#NUM!</v>
      </c>
    </row>
    <row r="93" spans="1:29" x14ac:dyDescent="0.2">
      <c r="A93" s="62" t="s">
        <v>154</v>
      </c>
      <c r="B93" s="63" t="s">
        <v>54</v>
      </c>
      <c r="C93" s="64" t="s">
        <v>54</v>
      </c>
      <c r="D93" s="64" t="s">
        <v>8</v>
      </c>
      <c r="E93" s="64" t="s">
        <v>7</v>
      </c>
      <c r="F93" s="64" t="s">
        <v>149</v>
      </c>
      <c r="G93" s="64" t="str">
        <f t="shared" si="26"/>
        <v>Euribor6M</v>
      </c>
      <c r="H93" s="62" t="str">
        <f t="shared" si="27"/>
        <v>EUR2F2Y_Quote</v>
      </c>
      <c r="I93" s="133">
        <v>0</v>
      </c>
      <c r="J93" s="67"/>
      <c r="L93" s="10" t="str">
        <f t="shared" si="24"/>
        <v>FwdSw</v>
      </c>
      <c r="M93" s="98" t="str">
        <f t="shared" si="25"/>
        <v>--</v>
      </c>
      <c r="N93" s="151" t="str">
        <f>IFERROR(_xll.qlRateHelperQuoteName(M93,Trigger),"--")</f>
        <v>--</v>
      </c>
      <c r="O93" s="102" t="str">
        <f>IFERROR(_xll.qlRateHelperQuoteValue($M93,Trigger),"--")</f>
        <v>--</v>
      </c>
      <c r="P93" s="146" t="b">
        <v>0</v>
      </c>
      <c r="Q93" s="98">
        <v>50</v>
      </c>
      <c r="R93" s="98">
        <v>1</v>
      </c>
      <c r="S93" s="103" t="str">
        <f>IFERROR(_xll.qlRateHelperEarliestDate(M93,Trigger),"--")</f>
        <v>--</v>
      </c>
      <c r="T93" s="103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#NUM!</v>
      </c>
    </row>
    <row r="94" spans="1:29" x14ac:dyDescent="0.2">
      <c r="A94" s="62" t="s">
        <v>154</v>
      </c>
      <c r="B94" s="63" t="s">
        <v>55</v>
      </c>
      <c r="C94" s="64" t="s">
        <v>54</v>
      </c>
      <c r="D94" s="64" t="s">
        <v>8</v>
      </c>
      <c r="E94" s="64" t="s">
        <v>7</v>
      </c>
      <c r="F94" s="64" t="s">
        <v>149</v>
      </c>
      <c r="G94" s="64" t="str">
        <f t="shared" si="26"/>
        <v>Euribor6M</v>
      </c>
      <c r="H94" s="62" t="str">
        <f t="shared" si="27"/>
        <v>EUR2F3Y_Quote</v>
      </c>
      <c r="I94" s="133">
        <v>0</v>
      </c>
      <c r="J94" s="67"/>
      <c r="L94" s="10" t="str">
        <f t="shared" si="24"/>
        <v>FwdSw</v>
      </c>
      <c r="M94" s="98" t="str">
        <f t="shared" si="25"/>
        <v>--</v>
      </c>
      <c r="N94" s="151" t="str">
        <f>IFERROR(_xll.qlRateHelperQuoteName(M94,Trigger),"--")</f>
        <v>--</v>
      </c>
      <c r="O94" s="102" t="str">
        <f>IFERROR(_xll.qlRateHelperQuoteValue($M94,Trigger),"--")</f>
        <v>--</v>
      </c>
      <c r="P94" s="146" t="b">
        <v>0</v>
      </c>
      <c r="Q94" s="98">
        <v>50</v>
      </c>
      <c r="R94" s="98">
        <v>1</v>
      </c>
      <c r="S94" s="103" t="str">
        <f>IFERROR(_xll.qlRateHelperEarliestDate(M94,Trigger),"--")</f>
        <v>--</v>
      </c>
      <c r="T94" s="103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#NUM!</v>
      </c>
    </row>
    <row r="95" spans="1:29" x14ac:dyDescent="0.2">
      <c r="A95" s="62" t="s">
        <v>154</v>
      </c>
      <c r="B95" s="63" t="s">
        <v>56</v>
      </c>
      <c r="C95" s="64" t="s">
        <v>54</v>
      </c>
      <c r="D95" s="64" t="s">
        <v>8</v>
      </c>
      <c r="E95" s="64" t="s">
        <v>7</v>
      </c>
      <c r="F95" s="64" t="s">
        <v>149</v>
      </c>
      <c r="G95" s="64" t="str">
        <f t="shared" si="26"/>
        <v>Euribor6M</v>
      </c>
      <c r="H95" s="62" t="str">
        <f t="shared" si="27"/>
        <v>EUR2F4Y_Quote</v>
      </c>
      <c r="I95" s="133">
        <v>0</v>
      </c>
      <c r="J95" s="67"/>
      <c r="L95" s="10" t="str">
        <f t="shared" si="24"/>
        <v>FwdSw</v>
      </c>
      <c r="M95" s="98" t="str">
        <f t="shared" si="25"/>
        <v>--</v>
      </c>
      <c r="N95" s="151" t="str">
        <f>IFERROR(_xll.qlRateHelperQuoteName(M95,Trigger),"--")</f>
        <v>--</v>
      </c>
      <c r="O95" s="102" t="str">
        <f>IFERROR(_xll.qlRateHelperQuoteValue($M95,Trigger),"--")</f>
        <v>--</v>
      </c>
      <c r="P95" s="146" t="b">
        <v>0</v>
      </c>
      <c r="Q95" s="98">
        <v>50</v>
      </c>
      <c r="R95" s="98">
        <v>1</v>
      </c>
      <c r="S95" s="103" t="str">
        <f>IFERROR(_xll.qlRateHelperEarliestDate(M95,Trigger),"--")</f>
        <v>--</v>
      </c>
      <c r="T95" s="103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#NUM!</v>
      </c>
    </row>
    <row r="96" spans="1:29" x14ac:dyDescent="0.2">
      <c r="A96" s="62" t="s">
        <v>154</v>
      </c>
      <c r="B96" s="63" t="s">
        <v>57</v>
      </c>
      <c r="C96" s="64" t="s">
        <v>54</v>
      </c>
      <c r="D96" s="64" t="s">
        <v>8</v>
      </c>
      <c r="E96" s="64" t="s">
        <v>7</v>
      </c>
      <c r="F96" s="64" t="s">
        <v>149</v>
      </c>
      <c r="G96" s="64" t="str">
        <f t="shared" si="26"/>
        <v>Euribor6M</v>
      </c>
      <c r="H96" s="62" t="str">
        <f t="shared" si="27"/>
        <v>EUR2F5Y_Quote</v>
      </c>
      <c r="I96" s="133">
        <v>0</v>
      </c>
      <c r="J96" s="67"/>
      <c r="L96" s="10" t="str">
        <f t="shared" si="24"/>
        <v>FwdSw</v>
      </c>
      <c r="M96" s="98" t="str">
        <f t="shared" si="25"/>
        <v>--</v>
      </c>
      <c r="N96" s="151" t="str">
        <f>IFERROR(_xll.qlRateHelperQuoteName(M96,Trigger),"--")</f>
        <v>--</v>
      </c>
      <c r="O96" s="102" t="str">
        <f>IFERROR(_xll.qlRateHelperQuoteValue($M96,Trigger),"--")</f>
        <v>--</v>
      </c>
      <c r="P96" s="146" t="b">
        <v>0</v>
      </c>
      <c r="Q96" s="98">
        <v>50</v>
      </c>
      <c r="R96" s="98">
        <v>1</v>
      </c>
      <c r="S96" s="103" t="str">
        <f>IFERROR(_xll.qlRateHelperEarliestDate(M96,Trigger),"--")</f>
        <v>--</v>
      </c>
      <c r="T96" s="103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#NUM!</v>
      </c>
    </row>
    <row r="97" spans="1:29" x14ac:dyDescent="0.2">
      <c r="A97" s="62" t="s">
        <v>154</v>
      </c>
      <c r="B97" s="63" t="s">
        <v>58</v>
      </c>
      <c r="C97" s="64" t="s">
        <v>54</v>
      </c>
      <c r="D97" s="64" t="s">
        <v>8</v>
      </c>
      <c r="E97" s="64" t="s">
        <v>7</v>
      </c>
      <c r="F97" s="64" t="s">
        <v>149</v>
      </c>
      <c r="G97" s="64" t="str">
        <f t="shared" si="26"/>
        <v>Euribor6M</v>
      </c>
      <c r="H97" s="62" t="str">
        <f t="shared" si="27"/>
        <v>EUR2F6Y_Quote</v>
      </c>
      <c r="I97" s="133">
        <v>0</v>
      </c>
      <c r="J97" s="67"/>
      <c r="L97" s="10" t="str">
        <f t="shared" si="24"/>
        <v>FwdSw</v>
      </c>
      <c r="M97" s="98" t="str">
        <f t="shared" si="25"/>
        <v>--</v>
      </c>
      <c r="N97" s="151" t="str">
        <f>IFERROR(_xll.qlRateHelperQuoteName(M97,Trigger),"--")</f>
        <v>--</v>
      </c>
      <c r="O97" s="102" t="str">
        <f>IFERROR(_xll.qlRateHelperQuoteValue($M97,Trigger),"--")</f>
        <v>--</v>
      </c>
      <c r="P97" s="146" t="b">
        <v>0</v>
      </c>
      <c r="Q97" s="98">
        <v>50</v>
      </c>
      <c r="R97" s="98">
        <v>1</v>
      </c>
      <c r="S97" s="103" t="str">
        <f>IFERROR(_xll.qlRateHelperEarliestDate(M97,Trigger),"--")</f>
        <v>--</v>
      </c>
      <c r="T97" s="103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#NUM!</v>
      </c>
    </row>
    <row r="98" spans="1:29" x14ac:dyDescent="0.2">
      <c r="A98" s="62" t="s">
        <v>154</v>
      </c>
      <c r="B98" s="63" t="s">
        <v>59</v>
      </c>
      <c r="C98" s="64" t="s">
        <v>54</v>
      </c>
      <c r="D98" s="64" t="s">
        <v>8</v>
      </c>
      <c r="E98" s="64" t="s">
        <v>7</v>
      </c>
      <c r="F98" s="64" t="s">
        <v>149</v>
      </c>
      <c r="G98" s="64" t="str">
        <f t="shared" si="26"/>
        <v>Euribor6M</v>
      </c>
      <c r="H98" s="62" t="str">
        <f t="shared" si="27"/>
        <v>EUR2F7Y_Quote</v>
      </c>
      <c r="I98" s="133">
        <v>0</v>
      </c>
      <c r="J98" s="67"/>
      <c r="L98" s="10" t="str">
        <f t="shared" si="24"/>
        <v>FwdSw</v>
      </c>
      <c r="M98" s="98" t="str">
        <f t="shared" si="25"/>
        <v>--</v>
      </c>
      <c r="N98" s="151" t="str">
        <f>IFERROR(_xll.qlRateHelperQuoteName(M98,Trigger),"--")</f>
        <v>--</v>
      </c>
      <c r="O98" s="102" t="str">
        <f>IFERROR(_xll.qlRateHelperQuoteValue($M98,Trigger),"--")</f>
        <v>--</v>
      </c>
      <c r="P98" s="146" t="b">
        <v>0</v>
      </c>
      <c r="Q98" s="98">
        <v>50</v>
      </c>
      <c r="R98" s="98">
        <v>1</v>
      </c>
      <c r="S98" s="103" t="str">
        <f>IFERROR(_xll.qlRateHelperEarliestDate(M98,Trigger),"--")</f>
        <v>--</v>
      </c>
      <c r="T98" s="103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#NUM!</v>
      </c>
    </row>
    <row r="99" spans="1:29" x14ac:dyDescent="0.2">
      <c r="A99" s="62" t="s">
        <v>154</v>
      </c>
      <c r="B99" s="63" t="s">
        <v>60</v>
      </c>
      <c r="C99" s="64" t="s">
        <v>54</v>
      </c>
      <c r="D99" s="64" t="s">
        <v>8</v>
      </c>
      <c r="E99" s="64" t="s">
        <v>7</v>
      </c>
      <c r="F99" s="64" t="s">
        <v>149</v>
      </c>
      <c r="G99" s="64" t="str">
        <f t="shared" si="26"/>
        <v>Euribor6M</v>
      </c>
      <c r="H99" s="62" t="str">
        <f t="shared" si="27"/>
        <v>EUR2F8Y_Quote</v>
      </c>
      <c r="I99" s="133">
        <v>0</v>
      </c>
      <c r="J99" s="67"/>
      <c r="L99" s="10" t="str">
        <f t="shared" si="24"/>
        <v>FwdSw</v>
      </c>
      <c r="M99" s="98" t="str">
        <f t="shared" si="25"/>
        <v>--</v>
      </c>
      <c r="N99" s="151" t="str">
        <f>IFERROR(_xll.qlRateHelperQuoteName(M99,Trigger),"--")</f>
        <v>--</v>
      </c>
      <c r="O99" s="102" t="str">
        <f>IFERROR(_xll.qlRateHelperQuoteValue($M99,Trigger),"--")</f>
        <v>--</v>
      </c>
      <c r="P99" s="146" t="b">
        <v>0</v>
      </c>
      <c r="Q99" s="98">
        <v>50</v>
      </c>
      <c r="R99" s="98">
        <v>1</v>
      </c>
      <c r="S99" s="103" t="str">
        <f>IFERROR(_xll.qlRateHelperEarliestDate(M99,Trigger),"--")</f>
        <v>--</v>
      </c>
      <c r="T99" s="103" t="str">
        <f>IFERROR(_xll.qlRateHelperPillarDate(M99,Trigger),"--")</f>
        <v>--</v>
      </c>
      <c r="V99" s="4" t="str">
        <f t="shared" si="23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#NUM!</v>
      </c>
    </row>
    <row r="100" spans="1:29" x14ac:dyDescent="0.2">
      <c r="A100" s="62" t="s">
        <v>154</v>
      </c>
      <c r="B100" s="63" t="s">
        <v>61</v>
      </c>
      <c r="C100" s="64" t="s">
        <v>54</v>
      </c>
      <c r="D100" s="64" t="s">
        <v>8</v>
      </c>
      <c r="E100" s="64" t="s">
        <v>7</v>
      </c>
      <c r="F100" s="64" t="s">
        <v>149</v>
      </c>
      <c r="G100" s="64" t="str">
        <f t="shared" si="26"/>
        <v>Euribor6M</v>
      </c>
      <c r="H100" s="62" t="str">
        <f t="shared" si="27"/>
        <v>EUR2F9Y_Quote</v>
      </c>
      <c r="I100" s="133">
        <v>0</v>
      </c>
      <c r="J100" s="67"/>
      <c r="L100" s="10" t="str">
        <f t="shared" si="24"/>
        <v>FwdSw</v>
      </c>
      <c r="M100" s="98" t="str">
        <f t="shared" si="25"/>
        <v>--</v>
      </c>
      <c r="N100" s="151" t="str">
        <f>IFERROR(_xll.qlRateHelperQuoteName(M100,Trigger),"--")</f>
        <v>--</v>
      </c>
      <c r="O100" s="102" t="str">
        <f>IFERROR(_xll.qlRateHelperQuoteValue($M100,Trigger),"--")</f>
        <v>--</v>
      </c>
      <c r="P100" s="146" t="b">
        <v>0</v>
      </c>
      <c r="Q100" s="98">
        <v>50</v>
      </c>
      <c r="R100" s="98">
        <v>1</v>
      </c>
      <c r="S100" s="103" t="str">
        <f>IFERROR(_xll.qlRateHelperEarliestDate(M100,Trigger),"--")</f>
        <v>--</v>
      </c>
      <c r="T100" s="103" t="str">
        <f>IFERROR(_xll.qlRateHelperPillarDate(M100,Trigger),"--")</f>
        <v>--</v>
      </c>
      <c r="V100" s="4" t="str">
        <f t="shared" si="23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#NUM!</v>
      </c>
    </row>
    <row r="101" spans="1:29" x14ac:dyDescent="0.2">
      <c r="A101" s="62" t="s">
        <v>154</v>
      </c>
      <c r="B101" s="63" t="s">
        <v>62</v>
      </c>
      <c r="C101" s="64" t="s">
        <v>54</v>
      </c>
      <c r="D101" s="64" t="s">
        <v>8</v>
      </c>
      <c r="E101" s="64" t="s">
        <v>7</v>
      </c>
      <c r="F101" s="64" t="s">
        <v>149</v>
      </c>
      <c r="G101" s="64" t="str">
        <f t="shared" si="26"/>
        <v>Euribor6M</v>
      </c>
      <c r="H101" s="62" t="str">
        <f t="shared" si="27"/>
        <v>EUR2F10Y_Quote</v>
      </c>
      <c r="I101" s="133">
        <v>0</v>
      </c>
      <c r="J101" s="67"/>
      <c r="L101" s="10" t="str">
        <f t="shared" si="24"/>
        <v>FwdSw</v>
      </c>
      <c r="M101" s="98" t="str">
        <f t="shared" si="25"/>
        <v>--</v>
      </c>
      <c r="N101" s="151" t="str">
        <f>IFERROR(_xll.qlRateHelperQuoteName(M101,Trigger),"--")</f>
        <v>--</v>
      </c>
      <c r="O101" s="102" t="str">
        <f>IFERROR(_xll.qlRateHelperQuoteValue($M101,Trigger),"--")</f>
        <v>--</v>
      </c>
      <c r="P101" s="146" t="b">
        <v>0</v>
      </c>
      <c r="Q101" s="98">
        <v>50</v>
      </c>
      <c r="R101" s="98">
        <v>1</v>
      </c>
      <c r="S101" s="103" t="str">
        <f>IFERROR(_xll.qlRateHelperEarliestDate(M101,Trigger),"--")</f>
        <v>--</v>
      </c>
      <c r="T101" s="103" t="str">
        <f>IFERROR(_xll.qlRateHelperPillarDate(M101,Trigger),"--")</f>
        <v>--</v>
      </c>
      <c r="V101" s="4" t="str">
        <f t="shared" si="23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#NUM!</v>
      </c>
    </row>
    <row r="102" spans="1:29" x14ac:dyDescent="0.2">
      <c r="A102" s="62" t="s">
        <v>154</v>
      </c>
      <c r="B102" s="63" t="s">
        <v>104</v>
      </c>
      <c r="C102" s="64" t="s">
        <v>54</v>
      </c>
      <c r="D102" s="64" t="s">
        <v>8</v>
      </c>
      <c r="E102" s="64" t="s">
        <v>7</v>
      </c>
      <c r="F102" s="64" t="s">
        <v>149</v>
      </c>
      <c r="G102" s="64" t="str">
        <f t="shared" si="26"/>
        <v>Euribor6M</v>
      </c>
      <c r="H102" s="62" t="str">
        <f t="shared" si="27"/>
        <v>EUR2F11Y_Quote</v>
      </c>
      <c r="I102" s="133">
        <v>0</v>
      </c>
      <c r="J102" s="67"/>
      <c r="L102" s="10" t="str">
        <f t="shared" si="24"/>
        <v>FwdSw</v>
      </c>
      <c r="M102" s="98" t="str">
        <f t="shared" si="25"/>
        <v>--</v>
      </c>
      <c r="N102" s="151" t="str">
        <f>IFERROR(_xll.qlRateHelperQuoteName(M102,Trigger),"--")</f>
        <v>--</v>
      </c>
      <c r="O102" s="102" t="str">
        <f>IFERROR(_xll.qlRateHelperQuoteValue($M102,Trigger),"--")</f>
        <v>--</v>
      </c>
      <c r="P102" s="146" t="b">
        <v>0</v>
      </c>
      <c r="Q102" s="98">
        <v>50</v>
      </c>
      <c r="R102" s="98">
        <v>1</v>
      </c>
      <c r="S102" s="103" t="str">
        <f>IFERROR(_xll.qlRateHelperEarliestDate(M102,Trigger),"--")</f>
        <v>--</v>
      </c>
      <c r="T102" s="103" t="str">
        <f>IFERROR(_xll.qlRateHelperPillarDate(M102,Trigger),"--")</f>
        <v>--</v>
      </c>
      <c r="V102" s="4" t="str">
        <f t="shared" si="23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#NUM!</v>
      </c>
    </row>
    <row r="103" spans="1:29" x14ac:dyDescent="0.2">
      <c r="A103" s="62" t="s">
        <v>154</v>
      </c>
      <c r="B103" s="63" t="s">
        <v>63</v>
      </c>
      <c r="C103" s="64" t="s">
        <v>54</v>
      </c>
      <c r="D103" s="64" t="s">
        <v>8</v>
      </c>
      <c r="E103" s="64" t="s">
        <v>7</v>
      </c>
      <c r="F103" s="64" t="s">
        <v>149</v>
      </c>
      <c r="G103" s="64" t="str">
        <f t="shared" si="26"/>
        <v>Euribor6M</v>
      </c>
      <c r="H103" s="62" t="str">
        <f t="shared" si="27"/>
        <v>EUR2F12Y_Quote</v>
      </c>
      <c r="I103" s="133">
        <v>0</v>
      </c>
      <c r="J103" s="67"/>
      <c r="L103" s="10" t="str">
        <f t="shared" si="24"/>
        <v>FwdSw</v>
      </c>
      <c r="M103" s="98" t="str">
        <f t="shared" si="25"/>
        <v>--</v>
      </c>
      <c r="N103" s="151" t="str">
        <f>IFERROR(_xll.qlRateHelperQuoteName(M103,Trigger),"--")</f>
        <v>--</v>
      </c>
      <c r="O103" s="102" t="str">
        <f>IFERROR(_xll.qlRateHelperQuoteValue($M103,Trigger),"--")</f>
        <v>--</v>
      </c>
      <c r="P103" s="146" t="b">
        <v>0</v>
      </c>
      <c r="Q103" s="98">
        <v>50</v>
      </c>
      <c r="R103" s="98">
        <v>1</v>
      </c>
      <c r="S103" s="103" t="str">
        <f>IFERROR(_xll.qlRateHelperEarliestDate(M103,Trigger),"--")</f>
        <v>--</v>
      </c>
      <c r="T103" s="103" t="str">
        <f>IFERROR(_xll.qlRateHelperPillarDate(M103,Trigger),"--")</f>
        <v>--</v>
      </c>
      <c r="V103" s="4" t="str">
        <f t="shared" si="23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#NUM!</v>
      </c>
    </row>
    <row r="104" spans="1:29" x14ac:dyDescent="0.2">
      <c r="A104" s="62" t="s">
        <v>154</v>
      </c>
      <c r="B104" s="63" t="s">
        <v>105</v>
      </c>
      <c r="C104" s="64" t="s">
        <v>54</v>
      </c>
      <c r="D104" s="64" t="s">
        <v>8</v>
      </c>
      <c r="E104" s="64" t="s">
        <v>7</v>
      </c>
      <c r="F104" s="64" t="s">
        <v>149</v>
      </c>
      <c r="G104" s="64" t="str">
        <f t="shared" si="26"/>
        <v>Euribor6M</v>
      </c>
      <c r="H104" s="62" t="str">
        <f t="shared" si="27"/>
        <v>EUR2F13Y_Quote</v>
      </c>
      <c r="I104" s="133">
        <v>0</v>
      </c>
      <c r="J104" s="67"/>
      <c r="L104" s="10" t="str">
        <f t="shared" si="24"/>
        <v>FwdSw</v>
      </c>
      <c r="M104" s="98" t="str">
        <f t="shared" si="25"/>
        <v>--</v>
      </c>
      <c r="N104" s="151" t="str">
        <f>IFERROR(_xll.qlRateHelperQuoteName(M104,Trigger),"--")</f>
        <v>--</v>
      </c>
      <c r="O104" s="102" t="str">
        <f>IFERROR(_xll.qlRateHelperQuoteValue($M104,Trigger),"--")</f>
        <v>--</v>
      </c>
      <c r="P104" s="146" t="b">
        <v>0</v>
      </c>
      <c r="Q104" s="98">
        <v>50</v>
      </c>
      <c r="R104" s="98">
        <v>1</v>
      </c>
      <c r="S104" s="103" t="str">
        <f>IFERROR(_xll.qlRateHelperEarliestDate(M104,Trigger),"--")</f>
        <v>--</v>
      </c>
      <c r="T104" s="103" t="str">
        <f>IFERROR(_xll.qlRateHelperPillarDate(M104,Trigger),"--")</f>
        <v>--</v>
      </c>
      <c r="V104" s="4" t="str">
        <f t="shared" si="23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#NUM!</v>
      </c>
    </row>
    <row r="105" spans="1:29" x14ac:dyDescent="0.2">
      <c r="A105" s="62" t="s">
        <v>154</v>
      </c>
      <c r="B105" s="63" t="s">
        <v>106</v>
      </c>
      <c r="C105" s="64" t="s">
        <v>54</v>
      </c>
      <c r="D105" s="64" t="s">
        <v>8</v>
      </c>
      <c r="E105" s="64" t="s">
        <v>7</v>
      </c>
      <c r="F105" s="64" t="s">
        <v>149</v>
      </c>
      <c r="G105" s="64" t="str">
        <f t="shared" si="26"/>
        <v>Euribor6M</v>
      </c>
      <c r="H105" s="62" t="str">
        <f t="shared" si="27"/>
        <v>EUR2F14Y_Quote</v>
      </c>
      <c r="I105" s="133">
        <v>0</v>
      </c>
      <c r="J105" s="67"/>
      <c r="L105" s="10" t="str">
        <f t="shared" si="24"/>
        <v>FwdSw</v>
      </c>
      <c r="M105" s="98" t="str">
        <f t="shared" si="25"/>
        <v>--</v>
      </c>
      <c r="N105" s="151" t="str">
        <f>IFERROR(_xll.qlRateHelperQuoteName(M105,Trigger),"--")</f>
        <v>--</v>
      </c>
      <c r="O105" s="102" t="str">
        <f>IFERROR(_xll.qlRateHelperQuoteValue($M105,Trigger),"--")</f>
        <v>--</v>
      </c>
      <c r="P105" s="146" t="b">
        <v>0</v>
      </c>
      <c r="Q105" s="98">
        <v>50</v>
      </c>
      <c r="R105" s="98">
        <v>1</v>
      </c>
      <c r="S105" s="103" t="str">
        <f>IFERROR(_xll.qlRateHelperEarliestDate(M105,Trigger),"--")</f>
        <v>--</v>
      </c>
      <c r="T105" s="103" t="str">
        <f>IFERROR(_xll.qlRateHelperPillarDate(M105,Trigger),"--")</f>
        <v>--</v>
      </c>
      <c r="V105" s="4" t="str">
        <f t="shared" si="23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#NUM!</v>
      </c>
    </row>
    <row r="106" spans="1:29" x14ac:dyDescent="0.2">
      <c r="A106" s="62" t="s">
        <v>154</v>
      </c>
      <c r="B106" s="63" t="s">
        <v>64</v>
      </c>
      <c r="C106" s="64" t="s">
        <v>54</v>
      </c>
      <c r="D106" s="64" t="s">
        <v>8</v>
      </c>
      <c r="E106" s="64" t="s">
        <v>7</v>
      </c>
      <c r="F106" s="64" t="s">
        <v>149</v>
      </c>
      <c r="G106" s="64" t="str">
        <f t="shared" si="26"/>
        <v>Euribor6M</v>
      </c>
      <c r="H106" s="62" t="str">
        <f t="shared" si="27"/>
        <v>EUR2F15Y_Quote</v>
      </c>
      <c r="I106" s="133">
        <v>0</v>
      </c>
      <c r="J106" s="67"/>
      <c r="L106" s="10" t="str">
        <f t="shared" si="24"/>
        <v>FwdSw</v>
      </c>
      <c r="M106" s="98" t="str">
        <f t="shared" si="25"/>
        <v>--</v>
      </c>
      <c r="N106" s="151" t="str">
        <f>IFERROR(_xll.qlRateHelperQuoteName(M106,Trigger),"--")</f>
        <v>--</v>
      </c>
      <c r="O106" s="102" t="str">
        <f>IFERROR(_xll.qlRateHelperQuoteValue($M106,Trigger),"--")</f>
        <v>--</v>
      </c>
      <c r="P106" s="146" t="b">
        <v>0</v>
      </c>
      <c r="Q106" s="98">
        <v>50</v>
      </c>
      <c r="R106" s="98">
        <v>1</v>
      </c>
      <c r="S106" s="103" t="str">
        <f>IFERROR(_xll.qlRateHelperEarliestDate(M106,Trigger),"--")</f>
        <v>--</v>
      </c>
      <c r="T106" s="103" t="str">
        <f>IFERROR(_xll.qlRateHelperPillarDate(M106,Trigger),"--")</f>
        <v>--</v>
      </c>
      <c r="V106" s="4" t="str">
        <f t="shared" si="23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#NUM!</v>
      </c>
    </row>
    <row r="107" spans="1:29" x14ac:dyDescent="0.2">
      <c r="A107" s="62" t="s">
        <v>154</v>
      </c>
      <c r="B107" s="63" t="s">
        <v>65</v>
      </c>
      <c r="C107" s="64" t="s">
        <v>54</v>
      </c>
      <c r="D107" s="64" t="s">
        <v>8</v>
      </c>
      <c r="E107" s="64" t="s">
        <v>7</v>
      </c>
      <c r="F107" s="64" t="s">
        <v>149</v>
      </c>
      <c r="G107" s="64" t="str">
        <f t="shared" si="26"/>
        <v>Euribor6M</v>
      </c>
      <c r="H107" s="62" t="str">
        <f t="shared" si="27"/>
        <v>EUR2F20Y_Quote</v>
      </c>
      <c r="I107" s="133">
        <v>0</v>
      </c>
      <c r="J107" s="67"/>
      <c r="L107" s="10" t="str">
        <f t="shared" si="24"/>
        <v>FwdSw</v>
      </c>
      <c r="M107" s="98" t="str">
        <f t="shared" si="25"/>
        <v>--</v>
      </c>
      <c r="N107" s="151" t="str">
        <f>IFERROR(_xll.qlRateHelperQuoteName(M107,Trigger),"--")</f>
        <v>--</v>
      </c>
      <c r="O107" s="102" t="str">
        <f>IFERROR(_xll.qlRateHelperQuoteValue($M107,Trigger),"--")</f>
        <v>--</v>
      </c>
      <c r="P107" s="146" t="b">
        <v>0</v>
      </c>
      <c r="Q107" s="98">
        <v>50</v>
      </c>
      <c r="R107" s="98">
        <v>1</v>
      </c>
      <c r="S107" s="103" t="str">
        <f>IFERROR(_xll.qlRateHelperEarliestDate(M107,Trigger),"--")</f>
        <v>--</v>
      </c>
      <c r="T107" s="103" t="str">
        <f>IFERROR(_xll.qlRateHelperPillarDate(M107,Trigger),"--")</f>
        <v>--</v>
      </c>
      <c r="V107" s="4" t="str">
        <f t="shared" si="23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#NUM!</v>
      </c>
    </row>
    <row r="108" spans="1:29" x14ac:dyDescent="0.2">
      <c r="A108" s="62" t="s">
        <v>154</v>
      </c>
      <c r="B108" s="63" t="s">
        <v>66</v>
      </c>
      <c r="C108" s="64" t="s">
        <v>54</v>
      </c>
      <c r="D108" s="64" t="s">
        <v>8</v>
      </c>
      <c r="E108" s="64" t="s">
        <v>7</v>
      </c>
      <c r="F108" s="64" t="s">
        <v>149</v>
      </c>
      <c r="G108" s="64" t="str">
        <f t="shared" si="26"/>
        <v>Euribor6M</v>
      </c>
      <c r="H108" s="62" t="str">
        <f t="shared" si="27"/>
        <v>EUR2F25Y_Quote</v>
      </c>
      <c r="I108" s="133">
        <v>0</v>
      </c>
      <c r="J108" s="67"/>
      <c r="L108" s="10" t="str">
        <f t="shared" si="24"/>
        <v>FwdSw</v>
      </c>
      <c r="M108" s="98" t="str">
        <f t="shared" si="25"/>
        <v>--</v>
      </c>
      <c r="N108" s="151" t="str">
        <f>IFERROR(_xll.qlRateHelperQuoteName(M108,Trigger),"--")</f>
        <v>--</v>
      </c>
      <c r="O108" s="102" t="str">
        <f>IFERROR(_xll.qlRateHelperQuoteValue($M108,Trigger),"--")</f>
        <v>--</v>
      </c>
      <c r="P108" s="146" t="b">
        <v>0</v>
      </c>
      <c r="Q108" s="98">
        <v>50</v>
      </c>
      <c r="R108" s="98">
        <v>1</v>
      </c>
      <c r="S108" s="103" t="str">
        <f>IFERROR(_xll.qlRateHelperEarliestDate(M108,Trigger),"--")</f>
        <v>--</v>
      </c>
      <c r="T108" s="103" t="str">
        <f>IFERROR(_xll.qlRateHelperPillarDate(M108,Trigger),"--")</f>
        <v>--</v>
      </c>
      <c r="V108" s="4" t="str">
        <f t="shared" si="23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#NUM!</v>
      </c>
    </row>
    <row r="109" spans="1:29" x14ac:dyDescent="0.2">
      <c r="A109" s="1" t="s">
        <v>154</v>
      </c>
      <c r="B109" s="8" t="s">
        <v>68</v>
      </c>
      <c r="C109" s="7" t="s">
        <v>54</v>
      </c>
      <c r="D109" s="7" t="s">
        <v>8</v>
      </c>
      <c r="E109" s="7" t="s">
        <v>7</v>
      </c>
      <c r="F109" s="7" t="s">
        <v>149</v>
      </c>
      <c r="G109" s="7" t="str">
        <f t="shared" si="26"/>
        <v>Euribor6M</v>
      </c>
      <c r="H109" s="1" t="str">
        <f t="shared" si="27"/>
        <v>EUR2F30Y_Quote</v>
      </c>
      <c r="I109" s="134">
        <v>0</v>
      </c>
      <c r="J109" s="3"/>
      <c r="L109" s="10" t="str">
        <f t="shared" si="24"/>
        <v>FwdSw</v>
      </c>
      <c r="M109" s="98" t="str">
        <f t="shared" si="25"/>
        <v>--</v>
      </c>
      <c r="N109" s="151" t="str">
        <f>IFERROR(_xll.qlRateHelperQuoteName(M109,Trigger),"--")</f>
        <v>--</v>
      </c>
      <c r="O109" s="102" t="str">
        <f>IFERROR(_xll.qlRateHelperQuoteValue($M109,Trigger),"--")</f>
        <v>--</v>
      </c>
      <c r="P109" s="146" t="b">
        <v>0</v>
      </c>
      <c r="Q109" s="98">
        <v>50</v>
      </c>
      <c r="R109" s="98">
        <v>1</v>
      </c>
      <c r="S109" s="103" t="str">
        <f>IFERROR(_xll.qlRateHelperEarliestDate(M109,Trigger),"--")</f>
        <v>--</v>
      </c>
      <c r="T109" s="103" t="str">
        <f>IFERROR(_xll.qlRateHelperPillarDate(M109,Trigger),"--")</f>
        <v>--</v>
      </c>
      <c r="V109" s="4" t="str">
        <f t="shared" si="23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#NUM!</v>
      </c>
    </row>
    <row r="110" spans="1:29" x14ac:dyDescent="0.2">
      <c r="A110" s="62" t="s">
        <v>154</v>
      </c>
      <c r="B110" s="63" t="s">
        <v>29</v>
      </c>
      <c r="C110" s="64" t="s">
        <v>55</v>
      </c>
      <c r="D110" s="64" t="s">
        <v>8</v>
      </c>
      <c r="E110" s="64" t="s">
        <v>7</v>
      </c>
      <c r="F110" s="64" t="s">
        <v>149</v>
      </c>
      <c r="G110" s="64" t="str">
        <f t="shared" si="26"/>
        <v>Euribor6M</v>
      </c>
      <c r="H110" s="62" t="str">
        <f t="shared" si="27"/>
        <v>EUR3F1Y_Quote</v>
      </c>
      <c r="I110" s="133">
        <v>0</v>
      </c>
      <c r="J110" s="67"/>
      <c r="L110" s="10" t="str">
        <f t="shared" si="24"/>
        <v>FwdSw</v>
      </c>
      <c r="M110" s="98" t="str">
        <f t="shared" si="25"/>
        <v>--</v>
      </c>
      <c r="N110" s="151" t="str">
        <f>IFERROR(_xll.qlRateHelperQuoteName(M110,Trigger),"--")</f>
        <v>--</v>
      </c>
      <c r="O110" s="102" t="str">
        <f>IFERROR(_xll.qlRateHelperQuoteValue($M110,Trigger),"--")</f>
        <v>--</v>
      </c>
      <c r="P110" s="146" t="b">
        <v>0</v>
      </c>
      <c r="Q110" s="98">
        <v>50</v>
      </c>
      <c r="R110" s="98">
        <v>1</v>
      </c>
      <c r="S110" s="103" t="str">
        <f>IFERROR(_xll.qlRateHelperEarliestDate(M110,Trigger),"--")</f>
        <v>--</v>
      </c>
      <c r="T110" s="103" t="str">
        <f>IFERROR(_xll.qlRateHelperPillarDate(M110,Trigger),"--")</f>
        <v>--</v>
      </c>
      <c r="V110" s="4" t="str">
        <f t="shared" si="23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#NUM!</v>
      </c>
    </row>
    <row r="111" spans="1:29" x14ac:dyDescent="0.2">
      <c r="A111" s="62" t="s">
        <v>154</v>
      </c>
      <c r="B111" s="63" t="s">
        <v>54</v>
      </c>
      <c r="C111" s="64" t="s">
        <v>55</v>
      </c>
      <c r="D111" s="64" t="s">
        <v>8</v>
      </c>
      <c r="E111" s="64" t="s">
        <v>7</v>
      </c>
      <c r="F111" s="64" t="s">
        <v>149</v>
      </c>
      <c r="G111" s="64" t="str">
        <f t="shared" si="26"/>
        <v>Euribor6M</v>
      </c>
      <c r="H111" s="62" t="str">
        <f t="shared" si="27"/>
        <v>EUR3F2Y_Quote</v>
      </c>
      <c r="I111" s="133">
        <v>0</v>
      </c>
      <c r="J111" s="67"/>
      <c r="L111" s="10" t="str">
        <f t="shared" si="24"/>
        <v>FwdSw</v>
      </c>
      <c r="M111" s="98" t="str">
        <f t="shared" si="25"/>
        <v>--</v>
      </c>
      <c r="N111" s="151" t="str">
        <f>IFERROR(_xll.qlRateHelperQuoteName(M111,Trigger),"--")</f>
        <v>--</v>
      </c>
      <c r="O111" s="102" t="str">
        <f>IFERROR(_xll.qlRateHelperQuoteValue($M111,Trigger),"--")</f>
        <v>--</v>
      </c>
      <c r="P111" s="146" t="b">
        <v>0</v>
      </c>
      <c r="Q111" s="98">
        <v>50</v>
      </c>
      <c r="R111" s="98">
        <v>1</v>
      </c>
      <c r="S111" s="103" t="str">
        <f>IFERROR(_xll.qlRateHelperEarliestDate(M111,Trigger),"--")</f>
        <v>--</v>
      </c>
      <c r="T111" s="103" t="str">
        <f>IFERROR(_xll.qlRateHelperPillarDate(M111,Trigger),"--")</f>
        <v>--</v>
      </c>
      <c r="V111" s="4" t="str">
        <f t="shared" si="23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#NUM!</v>
      </c>
    </row>
    <row r="112" spans="1:29" x14ac:dyDescent="0.2">
      <c r="A112" s="62" t="s">
        <v>154</v>
      </c>
      <c r="B112" s="63" t="s">
        <v>55</v>
      </c>
      <c r="C112" s="64" t="s">
        <v>55</v>
      </c>
      <c r="D112" s="64" t="s">
        <v>8</v>
      </c>
      <c r="E112" s="64" t="s">
        <v>7</v>
      </c>
      <c r="F112" s="64" t="s">
        <v>149</v>
      </c>
      <c r="G112" s="64" t="str">
        <f t="shared" si="26"/>
        <v>Euribor6M</v>
      </c>
      <c r="H112" s="62" t="str">
        <f t="shared" si="27"/>
        <v>EUR3F3Y_Quote</v>
      </c>
      <c r="I112" s="133">
        <v>0</v>
      </c>
      <c r="J112" s="67"/>
      <c r="L112" s="10" t="str">
        <f t="shared" si="24"/>
        <v>FwdSw</v>
      </c>
      <c r="M112" s="98" t="str">
        <f t="shared" si="25"/>
        <v>--</v>
      </c>
      <c r="N112" s="151" t="str">
        <f>IFERROR(_xll.qlRateHelperQuoteName(M112,Trigger),"--")</f>
        <v>--</v>
      </c>
      <c r="O112" s="102" t="str">
        <f>IFERROR(_xll.qlRateHelperQuoteValue($M112,Trigger),"--")</f>
        <v>--</v>
      </c>
      <c r="P112" s="146" t="b">
        <v>0</v>
      </c>
      <c r="Q112" s="98">
        <v>50</v>
      </c>
      <c r="R112" s="98">
        <v>1</v>
      </c>
      <c r="S112" s="103" t="str">
        <f>IFERROR(_xll.qlRateHelperEarliestDate(M112,Trigger),"--")</f>
        <v>--</v>
      </c>
      <c r="T112" s="103" t="str">
        <f>IFERROR(_xll.qlRateHelperPillarDate(M112,Trigger),"--")</f>
        <v>--</v>
      </c>
      <c r="V112" s="4" t="str">
        <f t="shared" si="23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#NUM!</v>
      </c>
    </row>
    <row r="113" spans="1:29" x14ac:dyDescent="0.2">
      <c r="A113" s="62" t="s">
        <v>154</v>
      </c>
      <c r="B113" s="63" t="s">
        <v>56</v>
      </c>
      <c r="C113" s="64" t="s">
        <v>55</v>
      </c>
      <c r="D113" s="64" t="s">
        <v>8</v>
      </c>
      <c r="E113" s="64" t="s">
        <v>7</v>
      </c>
      <c r="F113" s="64" t="s">
        <v>149</v>
      </c>
      <c r="G113" s="64" t="str">
        <f t="shared" si="26"/>
        <v>Euribor6M</v>
      </c>
      <c r="H113" s="62" t="str">
        <f t="shared" si="27"/>
        <v>EUR3F4Y_Quote</v>
      </c>
      <c r="I113" s="133">
        <v>0</v>
      </c>
      <c r="J113" s="67"/>
      <c r="L113" s="10" t="str">
        <f t="shared" si="24"/>
        <v>FwdSw</v>
      </c>
      <c r="M113" s="98" t="str">
        <f t="shared" si="25"/>
        <v>--</v>
      </c>
      <c r="N113" s="151" t="str">
        <f>IFERROR(_xll.qlRateHelperQuoteName(M113,Trigger),"--")</f>
        <v>--</v>
      </c>
      <c r="O113" s="102" t="str">
        <f>IFERROR(_xll.qlRateHelperQuoteValue($M113,Trigger),"--")</f>
        <v>--</v>
      </c>
      <c r="P113" s="146" t="b">
        <v>0</v>
      </c>
      <c r="Q113" s="98">
        <v>50</v>
      </c>
      <c r="R113" s="98">
        <v>1</v>
      </c>
      <c r="S113" s="103" t="str">
        <f>IFERROR(_xll.qlRateHelperEarliestDate(M113,Trigger),"--")</f>
        <v>--</v>
      </c>
      <c r="T113" s="103" t="str">
        <f>IFERROR(_xll.qlRateHelperPillarDate(M113,Trigger),"--")</f>
        <v>--</v>
      </c>
      <c r="V113" s="4" t="str">
        <f t="shared" si="23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#NUM!</v>
      </c>
    </row>
    <row r="114" spans="1:29" x14ac:dyDescent="0.2">
      <c r="A114" s="62" t="s">
        <v>154</v>
      </c>
      <c r="B114" s="63" t="s">
        <v>57</v>
      </c>
      <c r="C114" s="64" t="s">
        <v>55</v>
      </c>
      <c r="D114" s="64" t="s">
        <v>8</v>
      </c>
      <c r="E114" s="64" t="s">
        <v>7</v>
      </c>
      <c r="F114" s="64" t="s">
        <v>149</v>
      </c>
      <c r="G114" s="64" t="str">
        <f t="shared" si="26"/>
        <v>Euribor6M</v>
      </c>
      <c r="H114" s="62" t="str">
        <f t="shared" si="27"/>
        <v>EUR3F5Y_Quote</v>
      </c>
      <c r="I114" s="133">
        <v>0</v>
      </c>
      <c r="J114" s="67"/>
      <c r="L114" s="10" t="str">
        <f t="shared" si="24"/>
        <v>FwdSw</v>
      </c>
      <c r="M114" s="98" t="str">
        <f t="shared" si="25"/>
        <v>--</v>
      </c>
      <c r="N114" s="151" t="str">
        <f>IFERROR(_xll.qlRateHelperQuoteName(M114,Trigger),"--")</f>
        <v>--</v>
      </c>
      <c r="O114" s="102" t="str">
        <f>IFERROR(_xll.qlRateHelperQuoteValue($M114,Trigger),"--")</f>
        <v>--</v>
      </c>
      <c r="P114" s="146" t="b">
        <v>0</v>
      </c>
      <c r="Q114" s="98">
        <v>50</v>
      </c>
      <c r="R114" s="98">
        <v>1</v>
      </c>
      <c r="S114" s="103" t="str">
        <f>IFERROR(_xll.qlRateHelperEarliestDate(M114,Trigger),"--")</f>
        <v>--</v>
      </c>
      <c r="T114" s="103" t="str">
        <f>IFERROR(_xll.qlRateHelperPillarDate(M114,Trigger),"--")</f>
        <v>--</v>
      </c>
      <c r="V114" s="4" t="str">
        <f t="shared" si="23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#NUM!</v>
      </c>
    </row>
    <row r="115" spans="1:29" x14ac:dyDescent="0.2">
      <c r="A115" s="62" t="s">
        <v>154</v>
      </c>
      <c r="B115" s="63" t="s">
        <v>58</v>
      </c>
      <c r="C115" s="64" t="s">
        <v>55</v>
      </c>
      <c r="D115" s="64" t="s">
        <v>8</v>
      </c>
      <c r="E115" s="64" t="s">
        <v>7</v>
      </c>
      <c r="F115" s="64" t="s">
        <v>149</v>
      </c>
      <c r="G115" s="64" t="str">
        <f t="shared" si="26"/>
        <v>Euribor6M</v>
      </c>
      <c r="H115" s="62" t="str">
        <f t="shared" si="27"/>
        <v>EUR3F6Y_Quote</v>
      </c>
      <c r="I115" s="133">
        <v>0</v>
      </c>
      <c r="J115" s="67"/>
      <c r="L115" s="10" t="str">
        <f t="shared" si="24"/>
        <v>FwdSw</v>
      </c>
      <c r="M115" s="98" t="str">
        <f t="shared" si="25"/>
        <v>--</v>
      </c>
      <c r="N115" s="151" t="str">
        <f>IFERROR(_xll.qlRateHelperQuoteName(M115,Trigger),"--")</f>
        <v>--</v>
      </c>
      <c r="O115" s="102" t="str">
        <f>IFERROR(_xll.qlRateHelperQuoteValue($M115,Trigger),"--")</f>
        <v>--</v>
      </c>
      <c r="P115" s="146" t="b">
        <v>0</v>
      </c>
      <c r="Q115" s="98">
        <v>50</v>
      </c>
      <c r="R115" s="98">
        <v>1</v>
      </c>
      <c r="S115" s="103" t="str">
        <f>IFERROR(_xll.qlRateHelperEarliestDate(M115,Trigger),"--")</f>
        <v>--</v>
      </c>
      <c r="T115" s="103" t="str">
        <f>IFERROR(_xll.qlRateHelperPillarDate(M115,Trigger),"--")</f>
        <v>--</v>
      </c>
      <c r="V115" s="4" t="str">
        <f t="shared" si="23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#NUM!</v>
      </c>
    </row>
    <row r="116" spans="1:29" x14ac:dyDescent="0.2">
      <c r="A116" s="62" t="s">
        <v>154</v>
      </c>
      <c r="B116" s="63" t="s">
        <v>59</v>
      </c>
      <c r="C116" s="64" t="s">
        <v>55</v>
      </c>
      <c r="D116" s="64" t="s">
        <v>8</v>
      </c>
      <c r="E116" s="64" t="s">
        <v>7</v>
      </c>
      <c r="F116" s="64" t="s">
        <v>149</v>
      </c>
      <c r="G116" s="64" t="str">
        <f t="shared" si="26"/>
        <v>Euribor6M</v>
      </c>
      <c r="H116" s="62" t="str">
        <f t="shared" si="27"/>
        <v>EUR3F7Y_Quote</v>
      </c>
      <c r="I116" s="133">
        <v>0</v>
      </c>
      <c r="J116" s="67"/>
      <c r="L116" s="10" t="str">
        <f t="shared" si="24"/>
        <v>FwdSw</v>
      </c>
      <c r="M116" s="98" t="str">
        <f t="shared" si="25"/>
        <v>--</v>
      </c>
      <c r="N116" s="151" t="str">
        <f>IFERROR(_xll.qlRateHelperQuoteName(M116,Trigger),"--")</f>
        <v>--</v>
      </c>
      <c r="O116" s="102" t="str">
        <f>IFERROR(_xll.qlRateHelperQuoteValue($M116,Trigger),"--")</f>
        <v>--</v>
      </c>
      <c r="P116" s="146" t="b">
        <v>0</v>
      </c>
      <c r="Q116" s="98">
        <v>50</v>
      </c>
      <c r="R116" s="98">
        <v>1</v>
      </c>
      <c r="S116" s="103" t="str">
        <f>IFERROR(_xll.qlRateHelperEarliestDate(M116,Trigger),"--")</f>
        <v>--</v>
      </c>
      <c r="T116" s="103" t="str">
        <f>IFERROR(_xll.qlRateHelperPillarDate(M116,Trigger),"--")</f>
        <v>--</v>
      </c>
      <c r="V116" s="4" t="str">
        <f t="shared" si="23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#NUM!</v>
      </c>
    </row>
    <row r="117" spans="1:29" x14ac:dyDescent="0.2">
      <c r="A117" s="62" t="s">
        <v>154</v>
      </c>
      <c r="B117" s="63" t="s">
        <v>60</v>
      </c>
      <c r="C117" s="64" t="s">
        <v>55</v>
      </c>
      <c r="D117" s="64" t="s">
        <v>8</v>
      </c>
      <c r="E117" s="64" t="s">
        <v>7</v>
      </c>
      <c r="F117" s="64" t="s">
        <v>149</v>
      </c>
      <c r="G117" s="64" t="str">
        <f t="shared" si="26"/>
        <v>Euribor6M</v>
      </c>
      <c r="H117" s="62" t="str">
        <f t="shared" si="27"/>
        <v>EUR3F8Y_Quote</v>
      </c>
      <c r="I117" s="133">
        <v>0</v>
      </c>
      <c r="J117" s="67"/>
      <c r="L117" s="10" t="str">
        <f t="shared" si="24"/>
        <v>FwdSw</v>
      </c>
      <c r="M117" s="98" t="str">
        <f t="shared" si="25"/>
        <v>--</v>
      </c>
      <c r="N117" s="151" t="str">
        <f>IFERROR(_xll.qlRateHelperQuoteName(M117,Trigger),"--")</f>
        <v>--</v>
      </c>
      <c r="O117" s="102" t="str">
        <f>IFERROR(_xll.qlRateHelperQuoteValue($M117,Trigger),"--")</f>
        <v>--</v>
      </c>
      <c r="P117" s="146" t="b">
        <v>0</v>
      </c>
      <c r="Q117" s="98">
        <v>50</v>
      </c>
      <c r="R117" s="98">
        <v>1</v>
      </c>
      <c r="S117" s="103" t="str">
        <f>IFERROR(_xll.qlRateHelperEarliestDate(M117,Trigger),"--")</f>
        <v>--</v>
      </c>
      <c r="T117" s="103" t="str">
        <f>IFERROR(_xll.qlRateHelperPillarDate(M117,Trigger),"--")</f>
        <v>--</v>
      </c>
      <c r="V117" s="4" t="str">
        <f t="shared" si="23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#NUM!</v>
      </c>
    </row>
    <row r="118" spans="1:29" x14ac:dyDescent="0.2">
      <c r="A118" s="62" t="s">
        <v>154</v>
      </c>
      <c r="B118" s="63" t="s">
        <v>61</v>
      </c>
      <c r="C118" s="64" t="s">
        <v>55</v>
      </c>
      <c r="D118" s="64" t="s">
        <v>8</v>
      </c>
      <c r="E118" s="64" t="s">
        <v>7</v>
      </c>
      <c r="F118" s="64" t="s">
        <v>149</v>
      </c>
      <c r="G118" s="64" t="str">
        <f t="shared" si="26"/>
        <v>Euribor6M</v>
      </c>
      <c r="H118" s="62" t="str">
        <f t="shared" si="27"/>
        <v>EUR3F9Y_Quote</v>
      </c>
      <c r="I118" s="133">
        <v>0</v>
      </c>
      <c r="J118" s="67"/>
      <c r="L118" s="10" t="str">
        <f t="shared" si="24"/>
        <v>FwdSw</v>
      </c>
      <c r="M118" s="98" t="str">
        <f t="shared" si="25"/>
        <v>--</v>
      </c>
      <c r="N118" s="151" t="str">
        <f>IFERROR(_xll.qlRateHelperQuoteName(M118,Trigger),"--")</f>
        <v>--</v>
      </c>
      <c r="O118" s="102" t="str">
        <f>IFERROR(_xll.qlRateHelperQuoteValue($M118,Trigger),"--")</f>
        <v>--</v>
      </c>
      <c r="P118" s="146" t="b">
        <v>0</v>
      </c>
      <c r="Q118" s="98">
        <v>50</v>
      </c>
      <c r="R118" s="98">
        <v>1</v>
      </c>
      <c r="S118" s="103" t="str">
        <f>IFERROR(_xll.qlRateHelperEarliestDate(M118,Trigger),"--")</f>
        <v>--</v>
      </c>
      <c r="T118" s="103" t="str">
        <f>IFERROR(_xll.qlRateHelperPillarDate(M118,Trigger),"--")</f>
        <v>--</v>
      </c>
      <c r="V118" s="4" t="str">
        <f t="shared" si="23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#NUM!</v>
      </c>
    </row>
    <row r="119" spans="1:29" x14ac:dyDescent="0.2">
      <c r="A119" s="62" t="s">
        <v>154</v>
      </c>
      <c r="B119" s="63" t="s">
        <v>62</v>
      </c>
      <c r="C119" s="64" t="s">
        <v>55</v>
      </c>
      <c r="D119" s="64" t="s">
        <v>8</v>
      </c>
      <c r="E119" s="64" t="s">
        <v>7</v>
      </c>
      <c r="F119" s="64" t="s">
        <v>149</v>
      </c>
      <c r="G119" s="64" t="str">
        <f t="shared" si="26"/>
        <v>Euribor6M</v>
      </c>
      <c r="H119" s="62" t="str">
        <f t="shared" si="27"/>
        <v>EUR3F10Y_Quote</v>
      </c>
      <c r="I119" s="133">
        <v>0</v>
      </c>
      <c r="J119" s="67"/>
      <c r="L119" s="10" t="str">
        <f t="shared" si="24"/>
        <v>FwdSw</v>
      </c>
      <c r="M119" s="98" t="str">
        <f t="shared" si="25"/>
        <v>--</v>
      </c>
      <c r="N119" s="151" t="str">
        <f>IFERROR(_xll.qlRateHelperQuoteName(M119,Trigger),"--")</f>
        <v>--</v>
      </c>
      <c r="O119" s="102" t="str">
        <f>IFERROR(_xll.qlRateHelperQuoteValue($M119,Trigger),"--")</f>
        <v>--</v>
      </c>
      <c r="P119" s="146" t="b">
        <v>0</v>
      </c>
      <c r="Q119" s="98">
        <v>50</v>
      </c>
      <c r="R119" s="98">
        <v>1</v>
      </c>
      <c r="S119" s="103" t="str">
        <f>IFERROR(_xll.qlRateHelperEarliestDate(M119,Trigger),"--")</f>
        <v>--</v>
      </c>
      <c r="T119" s="103" t="str">
        <f>IFERROR(_xll.qlRateHelperPillarDate(M119,Trigger),"--")</f>
        <v>--</v>
      </c>
      <c r="V119" s="4" t="str">
        <f t="shared" si="23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#NUM!</v>
      </c>
    </row>
    <row r="120" spans="1:29" x14ac:dyDescent="0.2">
      <c r="A120" s="62" t="s">
        <v>154</v>
      </c>
      <c r="B120" s="63" t="s">
        <v>104</v>
      </c>
      <c r="C120" s="64" t="s">
        <v>55</v>
      </c>
      <c r="D120" s="64" t="s">
        <v>8</v>
      </c>
      <c r="E120" s="64" t="s">
        <v>7</v>
      </c>
      <c r="F120" s="64" t="s">
        <v>149</v>
      </c>
      <c r="G120" s="64" t="str">
        <f t="shared" si="26"/>
        <v>Euribor6M</v>
      </c>
      <c r="H120" s="62" t="str">
        <f t="shared" si="27"/>
        <v>EUR3F11Y_Quote</v>
      </c>
      <c r="I120" s="133">
        <v>0</v>
      </c>
      <c r="J120" s="67"/>
      <c r="L120" s="10" t="str">
        <f t="shared" si="24"/>
        <v>FwdSw</v>
      </c>
      <c r="M120" s="98" t="str">
        <f t="shared" si="25"/>
        <v>--</v>
      </c>
      <c r="N120" s="151" t="str">
        <f>IFERROR(_xll.qlRateHelperQuoteName(M120,Trigger),"--")</f>
        <v>--</v>
      </c>
      <c r="O120" s="102" t="str">
        <f>IFERROR(_xll.qlRateHelperQuoteValue($M120,Trigger),"--")</f>
        <v>--</v>
      </c>
      <c r="P120" s="146" t="b">
        <v>0</v>
      </c>
      <c r="Q120" s="98">
        <v>50</v>
      </c>
      <c r="R120" s="98">
        <v>1</v>
      </c>
      <c r="S120" s="103" t="str">
        <f>IFERROR(_xll.qlRateHelperEarliestDate(M120,Trigger),"--")</f>
        <v>--</v>
      </c>
      <c r="T120" s="103" t="str">
        <f>IFERROR(_xll.qlRateHelperPillarDate(M120,Trigger),"--")</f>
        <v>--</v>
      </c>
      <c r="V120" s="4" t="str">
        <f t="shared" si="23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#NUM!</v>
      </c>
    </row>
    <row r="121" spans="1:29" x14ac:dyDescent="0.2">
      <c r="A121" s="62" t="s">
        <v>154</v>
      </c>
      <c r="B121" s="63" t="s">
        <v>63</v>
      </c>
      <c r="C121" s="64" t="s">
        <v>55</v>
      </c>
      <c r="D121" s="64" t="s">
        <v>8</v>
      </c>
      <c r="E121" s="64" t="s">
        <v>7</v>
      </c>
      <c r="F121" s="64" t="s">
        <v>149</v>
      </c>
      <c r="G121" s="64" t="str">
        <f t="shared" si="26"/>
        <v>Euribor6M</v>
      </c>
      <c r="H121" s="62" t="str">
        <f t="shared" si="27"/>
        <v>EUR3F12Y_Quote</v>
      </c>
      <c r="I121" s="133">
        <v>0</v>
      </c>
      <c r="J121" s="67"/>
      <c r="L121" s="10" t="str">
        <f t="shared" si="24"/>
        <v>FwdSw</v>
      </c>
      <c r="M121" s="98" t="str">
        <f t="shared" si="25"/>
        <v>--</v>
      </c>
      <c r="N121" s="151" t="str">
        <f>IFERROR(_xll.qlRateHelperQuoteName(M121,Trigger),"--")</f>
        <v>--</v>
      </c>
      <c r="O121" s="102" t="str">
        <f>IFERROR(_xll.qlRateHelperQuoteValue($M121,Trigger),"--")</f>
        <v>--</v>
      </c>
      <c r="P121" s="146" t="b">
        <v>0</v>
      </c>
      <c r="Q121" s="98">
        <v>50</v>
      </c>
      <c r="R121" s="98">
        <v>1</v>
      </c>
      <c r="S121" s="103" t="str">
        <f>IFERROR(_xll.qlRateHelperEarliestDate(M121,Trigger),"--")</f>
        <v>--</v>
      </c>
      <c r="T121" s="103" t="str">
        <f>IFERROR(_xll.qlRateHelperPillarDate(M121,Trigger),"--")</f>
        <v>--</v>
      </c>
      <c r="V121" s="4" t="str">
        <f t="shared" si="23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#NUM!</v>
      </c>
    </row>
    <row r="122" spans="1:29" x14ac:dyDescent="0.2">
      <c r="A122" s="62" t="s">
        <v>154</v>
      </c>
      <c r="B122" s="63" t="s">
        <v>105</v>
      </c>
      <c r="C122" s="64" t="s">
        <v>55</v>
      </c>
      <c r="D122" s="64" t="s">
        <v>8</v>
      </c>
      <c r="E122" s="64" t="s">
        <v>7</v>
      </c>
      <c r="F122" s="64" t="s">
        <v>149</v>
      </c>
      <c r="G122" s="64" t="str">
        <f t="shared" si="26"/>
        <v>Euribor6M</v>
      </c>
      <c r="H122" s="62" t="str">
        <f t="shared" si="27"/>
        <v>EUR3F13Y_Quote</v>
      </c>
      <c r="I122" s="133">
        <v>0</v>
      </c>
      <c r="J122" s="67"/>
      <c r="L122" s="10" t="str">
        <f t="shared" si="24"/>
        <v>FwdSw</v>
      </c>
      <c r="M122" s="98" t="str">
        <f t="shared" si="25"/>
        <v>--</v>
      </c>
      <c r="N122" s="151" t="str">
        <f>IFERROR(_xll.qlRateHelperQuoteName(M122,Trigger),"--")</f>
        <v>--</v>
      </c>
      <c r="O122" s="102" t="str">
        <f>IFERROR(_xll.qlRateHelperQuoteValue($M122,Trigger),"--")</f>
        <v>--</v>
      </c>
      <c r="P122" s="146" t="b">
        <v>0</v>
      </c>
      <c r="Q122" s="98">
        <v>50</v>
      </c>
      <c r="R122" s="98">
        <v>1</v>
      </c>
      <c r="S122" s="103" t="str">
        <f>IFERROR(_xll.qlRateHelperEarliestDate(M122,Trigger),"--")</f>
        <v>--</v>
      </c>
      <c r="T122" s="103" t="str">
        <f>IFERROR(_xll.qlRateHelperPillarDate(M122,Trigger),"--")</f>
        <v>--</v>
      </c>
      <c r="V122" s="4" t="str">
        <f t="shared" si="23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#NUM!</v>
      </c>
    </row>
    <row r="123" spans="1:29" x14ac:dyDescent="0.2">
      <c r="A123" s="62" t="s">
        <v>154</v>
      </c>
      <c r="B123" s="63" t="s">
        <v>106</v>
      </c>
      <c r="C123" s="64" t="s">
        <v>55</v>
      </c>
      <c r="D123" s="64" t="s">
        <v>8</v>
      </c>
      <c r="E123" s="64" t="s">
        <v>7</v>
      </c>
      <c r="F123" s="64" t="s">
        <v>149</v>
      </c>
      <c r="G123" s="64" t="str">
        <f t="shared" si="26"/>
        <v>Euribor6M</v>
      </c>
      <c r="H123" s="62" t="str">
        <f t="shared" si="27"/>
        <v>EUR3F14Y_Quote</v>
      </c>
      <c r="I123" s="133">
        <v>0</v>
      </c>
      <c r="J123" s="67"/>
      <c r="L123" s="10" t="str">
        <f t="shared" si="24"/>
        <v>FwdSw</v>
      </c>
      <c r="M123" s="98" t="str">
        <f t="shared" si="25"/>
        <v>--</v>
      </c>
      <c r="N123" s="151" t="str">
        <f>IFERROR(_xll.qlRateHelperQuoteName(M123,Trigger),"--")</f>
        <v>--</v>
      </c>
      <c r="O123" s="102" t="str">
        <f>IFERROR(_xll.qlRateHelperQuoteValue($M123,Trigger),"--")</f>
        <v>--</v>
      </c>
      <c r="P123" s="146" t="b">
        <v>0</v>
      </c>
      <c r="Q123" s="98">
        <v>50</v>
      </c>
      <c r="R123" s="98">
        <v>1</v>
      </c>
      <c r="S123" s="103" t="str">
        <f>IFERROR(_xll.qlRateHelperEarliestDate(M123,Trigger),"--")</f>
        <v>--</v>
      </c>
      <c r="T123" s="103" t="str">
        <f>IFERROR(_xll.qlRateHelperPillarDate(M123,Trigger),"--")</f>
        <v>--</v>
      </c>
      <c r="V123" s="4" t="str">
        <f t="shared" si="23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#NUM!</v>
      </c>
    </row>
    <row r="124" spans="1:29" x14ac:dyDescent="0.2">
      <c r="A124" s="62" t="s">
        <v>154</v>
      </c>
      <c r="B124" s="63" t="s">
        <v>64</v>
      </c>
      <c r="C124" s="64" t="s">
        <v>55</v>
      </c>
      <c r="D124" s="64" t="s">
        <v>8</v>
      </c>
      <c r="E124" s="64" t="s">
        <v>7</v>
      </c>
      <c r="F124" s="64" t="s">
        <v>149</v>
      </c>
      <c r="G124" s="64" t="str">
        <f t="shared" si="26"/>
        <v>Euribor6M</v>
      </c>
      <c r="H124" s="62" t="str">
        <f t="shared" si="27"/>
        <v>EUR3F15Y_Quote</v>
      </c>
      <c r="I124" s="133">
        <v>0</v>
      </c>
      <c r="J124" s="67"/>
      <c r="L124" s="10" t="str">
        <f t="shared" si="24"/>
        <v>FwdSw</v>
      </c>
      <c r="M124" s="98" t="str">
        <f t="shared" si="25"/>
        <v>--</v>
      </c>
      <c r="N124" s="151" t="str">
        <f>IFERROR(_xll.qlRateHelperQuoteName(M124,Trigger),"--")</f>
        <v>--</v>
      </c>
      <c r="O124" s="102" t="str">
        <f>IFERROR(_xll.qlRateHelperQuoteValue($M124,Trigger),"--")</f>
        <v>--</v>
      </c>
      <c r="P124" s="146" t="b">
        <v>0</v>
      </c>
      <c r="Q124" s="98">
        <v>50</v>
      </c>
      <c r="R124" s="98">
        <v>1</v>
      </c>
      <c r="S124" s="103" t="str">
        <f>IFERROR(_xll.qlRateHelperEarliestDate(M124,Trigger),"--")</f>
        <v>--</v>
      </c>
      <c r="T124" s="103" t="str">
        <f>IFERROR(_xll.qlRateHelperPillarDate(M124,Trigger),"--")</f>
        <v>--</v>
      </c>
      <c r="V124" s="4" t="str">
        <f t="shared" si="23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8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81" t="e">
        <v>#NUM!</v>
      </c>
    </row>
    <row r="125" spans="1:29" x14ac:dyDescent="0.2">
      <c r="A125" s="62" t="s">
        <v>154</v>
      </c>
      <c r="B125" s="63" t="s">
        <v>65</v>
      </c>
      <c r="C125" s="64" t="s">
        <v>55</v>
      </c>
      <c r="D125" s="64" t="s">
        <v>8</v>
      </c>
      <c r="E125" s="64" t="s">
        <v>7</v>
      </c>
      <c r="F125" s="64" t="s">
        <v>149</v>
      </c>
      <c r="G125" s="64" t="str">
        <f t="shared" si="26"/>
        <v>Euribor6M</v>
      </c>
      <c r="H125" s="62" t="str">
        <f t="shared" si="27"/>
        <v>EUR3F20Y_Quote</v>
      </c>
      <c r="I125" s="133">
        <v>0</v>
      </c>
      <c r="J125" s="67"/>
      <c r="L125" s="10" t="str">
        <f t="shared" si="24"/>
        <v>FwdSw</v>
      </c>
      <c r="M125" s="98" t="str">
        <f t="shared" si="25"/>
        <v>--</v>
      </c>
      <c r="N125" s="151" t="str">
        <f>IFERROR(_xll.qlRateHelperQuoteName(M125,Trigger),"--")</f>
        <v>--</v>
      </c>
      <c r="O125" s="102" t="str">
        <f>IFERROR(_xll.qlRateHelperQuoteValue($M125,Trigger),"--")</f>
        <v>--</v>
      </c>
      <c r="P125" s="146" t="b">
        <v>0</v>
      </c>
      <c r="Q125" s="98">
        <v>50</v>
      </c>
      <c r="R125" s="98">
        <v>1</v>
      </c>
      <c r="S125" s="103" t="str">
        <f>IFERROR(_xll.qlRateHelperEarliestDate(M125,Trigger),"--")</f>
        <v>--</v>
      </c>
      <c r="T125" s="103" t="str">
        <f>IFERROR(_xll.qlRateHelperPillarDate(M125,Trigger),"--")</f>
        <v>--</v>
      </c>
      <c r="V125" s="4" t="str">
        <f t="shared" si="23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8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81" t="e">
        <v>#NUM!</v>
      </c>
    </row>
    <row r="126" spans="1:29" x14ac:dyDescent="0.2">
      <c r="A126" s="62" t="s">
        <v>154</v>
      </c>
      <c r="B126" s="63" t="s">
        <v>66</v>
      </c>
      <c r="C126" s="64" t="s">
        <v>55</v>
      </c>
      <c r="D126" s="64" t="s">
        <v>8</v>
      </c>
      <c r="E126" s="64" t="s">
        <v>7</v>
      </c>
      <c r="F126" s="64" t="s">
        <v>149</v>
      </c>
      <c r="G126" s="64" t="str">
        <f t="shared" si="26"/>
        <v>Euribor6M</v>
      </c>
      <c r="H126" s="62" t="str">
        <f t="shared" si="27"/>
        <v>EUR3F25Y_Quote</v>
      </c>
      <c r="I126" s="133">
        <v>0</v>
      </c>
      <c r="J126" s="67"/>
      <c r="L126" s="10" t="str">
        <f t="shared" si="24"/>
        <v>FwdSw</v>
      </c>
      <c r="M126" s="98" t="str">
        <f t="shared" si="25"/>
        <v>--</v>
      </c>
      <c r="N126" s="151" t="str">
        <f>IFERROR(_xll.qlRateHelperQuoteName(M126,Trigger),"--")</f>
        <v>--</v>
      </c>
      <c r="O126" s="102" t="str">
        <f>IFERROR(_xll.qlRateHelperQuoteValue($M126,Trigger),"--")</f>
        <v>--</v>
      </c>
      <c r="P126" s="146" t="b">
        <v>0</v>
      </c>
      <c r="Q126" s="98">
        <v>50</v>
      </c>
      <c r="R126" s="98">
        <v>1</v>
      </c>
      <c r="S126" s="103" t="str">
        <f>IFERROR(_xll.qlRateHelperEarliestDate(M126,Trigger),"--")</f>
        <v>--</v>
      </c>
      <c r="T126" s="103" t="str">
        <f>IFERROR(_xll.qlRateHelperPillarDate(M126,Trigger),"--")</f>
        <v>--</v>
      </c>
      <c r="V126" s="4" t="str">
        <f t="shared" si="23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8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81" t="e">
        <v>#NUM!</v>
      </c>
    </row>
    <row r="127" spans="1:29" x14ac:dyDescent="0.2">
      <c r="A127" s="62" t="s">
        <v>154</v>
      </c>
      <c r="B127" s="63" t="s">
        <v>68</v>
      </c>
      <c r="C127" s="64" t="s">
        <v>55</v>
      </c>
      <c r="D127" s="64" t="s">
        <v>8</v>
      </c>
      <c r="E127" s="64" t="s">
        <v>7</v>
      </c>
      <c r="F127" s="64" t="s">
        <v>149</v>
      </c>
      <c r="G127" s="64" t="str">
        <f t="shared" si="26"/>
        <v>Euribor6M</v>
      </c>
      <c r="H127" s="62" t="str">
        <f t="shared" si="27"/>
        <v>EUR3F30Y_Quote</v>
      </c>
      <c r="I127" s="133">
        <v>0</v>
      </c>
      <c r="J127" s="67"/>
      <c r="L127" s="10" t="str">
        <f t="shared" si="24"/>
        <v>FwdSw</v>
      </c>
      <c r="M127" s="98" t="str">
        <f t="shared" si="25"/>
        <v>--</v>
      </c>
      <c r="N127" s="151" t="str">
        <f>IFERROR(_xll.qlRateHelperQuoteName(M127,Trigger),"--")</f>
        <v>--</v>
      </c>
      <c r="O127" s="102" t="str">
        <f>IFERROR(_xll.qlRateHelperQuoteValue($M127,Trigger),"--")</f>
        <v>--</v>
      </c>
      <c r="P127" s="146" t="b">
        <v>0</v>
      </c>
      <c r="Q127" s="98">
        <v>50</v>
      </c>
      <c r="R127" s="98">
        <v>1</v>
      </c>
      <c r="S127" s="103" t="str">
        <f>IFERROR(_xll.qlRateHelperEarliestDate(M127,Trigger),"--")</f>
        <v>--</v>
      </c>
      <c r="T127" s="103" t="str">
        <f>IFERROR(_xll.qlRateHelperPillarDate(M127,Trigger),"--")</f>
        <v>--</v>
      </c>
      <c r="V127" s="4" t="str">
        <f t="shared" si="23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8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81" t="e">
        <v>#NUM!</v>
      </c>
    </row>
    <row r="128" spans="1:29" x14ac:dyDescent="0.2">
      <c r="A128" s="56" t="s">
        <v>154</v>
      </c>
      <c r="B128" s="57" t="s">
        <v>29</v>
      </c>
      <c r="C128" s="58" t="s">
        <v>56</v>
      </c>
      <c r="D128" s="58" t="s">
        <v>8</v>
      </c>
      <c r="E128" s="58" t="s">
        <v>7</v>
      </c>
      <c r="F128" s="58" t="s">
        <v>149</v>
      </c>
      <c r="G128" s="58" t="str">
        <f t="shared" si="26"/>
        <v>Euribor6M</v>
      </c>
      <c r="H128" s="56" t="str">
        <f t="shared" si="27"/>
        <v>EUR4F1Y_Quote</v>
      </c>
      <c r="I128" s="132">
        <v>0</v>
      </c>
      <c r="J128" s="61"/>
      <c r="L128" s="10" t="str">
        <f t="shared" si="24"/>
        <v>FwdSw</v>
      </c>
      <c r="M128" s="98" t="str">
        <f t="shared" si="25"/>
        <v>--</v>
      </c>
      <c r="N128" s="151" t="str">
        <f>IFERROR(_xll.qlRateHelperQuoteName(M128,Trigger),"--")</f>
        <v>--</v>
      </c>
      <c r="O128" s="102" t="str">
        <f>IFERROR(_xll.qlRateHelperQuoteValue($M128,Trigger),"--")</f>
        <v>--</v>
      </c>
      <c r="P128" s="146" t="b">
        <v>0</v>
      </c>
      <c r="Q128" s="98">
        <v>50</v>
      </c>
      <c r="R128" s="98">
        <v>1</v>
      </c>
      <c r="S128" s="103" t="str">
        <f>IFERROR(_xll.qlRateHelperEarliestDate(M128,Trigger),"--")</f>
        <v>--</v>
      </c>
      <c r="T128" s="103" t="str">
        <f>IFERROR(_xll.qlRateHelperPillarDate(M128,Trigger),"--")</f>
        <v>--</v>
      </c>
      <c r="V128" s="4" t="str">
        <f t="shared" si="23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8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81" t="e">
        <v>#NUM!</v>
      </c>
    </row>
    <row r="129" spans="1:29" x14ac:dyDescent="0.2">
      <c r="A129" s="62" t="s">
        <v>154</v>
      </c>
      <c r="B129" s="63" t="s">
        <v>54</v>
      </c>
      <c r="C129" s="64" t="s">
        <v>56</v>
      </c>
      <c r="D129" s="64" t="s">
        <v>8</v>
      </c>
      <c r="E129" s="64" t="s">
        <v>7</v>
      </c>
      <c r="F129" s="64" t="s">
        <v>149</v>
      </c>
      <c r="G129" s="64" t="str">
        <f t="shared" si="26"/>
        <v>Euribor6M</v>
      </c>
      <c r="H129" s="62" t="str">
        <f t="shared" si="27"/>
        <v>EUR4F2Y_Quote</v>
      </c>
      <c r="I129" s="133">
        <v>0</v>
      </c>
      <c r="J129" s="67"/>
      <c r="L129" s="10" t="str">
        <f t="shared" si="24"/>
        <v>FwdSw</v>
      </c>
      <c r="M129" s="98" t="str">
        <f t="shared" si="25"/>
        <v>--</v>
      </c>
      <c r="N129" s="151" t="str">
        <f>IFERROR(_xll.qlRateHelperQuoteName(M129,Trigger),"--")</f>
        <v>--</v>
      </c>
      <c r="O129" s="102" t="str">
        <f>IFERROR(_xll.qlRateHelperQuoteValue($M129,Trigger),"--")</f>
        <v>--</v>
      </c>
      <c r="P129" s="146" t="b">
        <v>0</v>
      </c>
      <c r="Q129" s="98">
        <v>50</v>
      </c>
      <c r="R129" s="98">
        <v>1</v>
      </c>
      <c r="S129" s="103" t="str">
        <f>IFERROR(_xll.qlRateHelperEarliestDate(M129,Trigger),"--")</f>
        <v>--</v>
      </c>
      <c r="T129" s="103" t="str">
        <f>IFERROR(_xll.qlRateHelperPillarDate(M129,Trigger),"--")</f>
        <v>--</v>
      </c>
      <c r="V129" s="4" t="str">
        <f t="shared" si="23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8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81" t="e">
        <v>#NUM!</v>
      </c>
    </row>
    <row r="130" spans="1:29" x14ac:dyDescent="0.2">
      <c r="A130" s="62" t="s">
        <v>154</v>
      </c>
      <c r="B130" s="63" t="s">
        <v>55</v>
      </c>
      <c r="C130" s="64" t="s">
        <v>56</v>
      </c>
      <c r="D130" s="64" t="s">
        <v>8</v>
      </c>
      <c r="E130" s="64" t="s">
        <v>7</v>
      </c>
      <c r="F130" s="64" t="s">
        <v>149</v>
      </c>
      <c r="G130" s="64" t="str">
        <f t="shared" si="26"/>
        <v>Euribor6M</v>
      </c>
      <c r="H130" s="62" t="str">
        <f t="shared" si="27"/>
        <v>EUR4F3Y_Quote</v>
      </c>
      <c r="I130" s="133">
        <v>0</v>
      </c>
      <c r="J130" s="67"/>
      <c r="L130" s="10" t="str">
        <f t="shared" si="24"/>
        <v>FwdSw</v>
      </c>
      <c r="M130" s="98" t="str">
        <f t="shared" si="25"/>
        <v>--</v>
      </c>
      <c r="N130" s="151" t="str">
        <f>IFERROR(_xll.qlRateHelperQuoteName(M130,Trigger),"--")</f>
        <v>--</v>
      </c>
      <c r="O130" s="102" t="str">
        <f>IFERROR(_xll.qlRateHelperQuoteValue($M130,Trigger),"--")</f>
        <v>--</v>
      </c>
      <c r="P130" s="146" t="b">
        <v>0</v>
      </c>
      <c r="Q130" s="98">
        <v>50</v>
      </c>
      <c r="R130" s="98">
        <v>1</v>
      </c>
      <c r="S130" s="103" t="str">
        <f>IFERROR(_xll.qlRateHelperEarliestDate(M130,Trigger),"--")</f>
        <v>--</v>
      </c>
      <c r="T130" s="103" t="str">
        <f>IFERROR(_xll.qlRateHelperPillarDate(M130,Trigger),"--")</f>
        <v>--</v>
      </c>
      <c r="V130" s="4" t="str">
        <f t="shared" si="23"/>
        <v/>
      </c>
      <c r="W130" s="4" t="e">
        <v>#N/A</v>
      </c>
      <c r="X130" s="4" t="str">
        <f>IFERROR(_xll.qlRateHelperQuoteName(W130,Trigger),"")</f>
        <v/>
      </c>
      <c r="Y130" s="73" t="str">
        <f>IFERROR(_xll.qlRateHelperRate(W130,Trigger),"")</f>
        <v/>
      </c>
      <c r="Z130" s="108" t="str">
        <f>IF(ISERROR(_xll.qlSwapRateHelperSpread($W130)),IF(ISERROR(_xll.qlFuturesRateHelperConvexityAdjustment($W130)),"",_xll.qlFuturesRateHelperConvexityAdjustment($W130)),_xll.qlSwapRateHelperSpread($W130))</f>
        <v/>
      </c>
      <c r="AA130" s="5" t="str">
        <f>IFERROR(_xll.qlRateHelperEarliestDate(W130,Trigger),"")</f>
        <v/>
      </c>
      <c r="AB130" s="5" t="str">
        <f>IFERROR(_xll.qlRateHelperPillarDate(W130,Trigger),"")</f>
        <v/>
      </c>
      <c r="AC130" s="81" t="e">
        <v>#NUM!</v>
      </c>
    </row>
    <row r="131" spans="1:29" x14ac:dyDescent="0.2">
      <c r="A131" s="62" t="s">
        <v>154</v>
      </c>
      <c r="B131" s="63" t="s">
        <v>56</v>
      </c>
      <c r="C131" s="64" t="s">
        <v>56</v>
      </c>
      <c r="D131" s="64" t="s">
        <v>8</v>
      </c>
      <c r="E131" s="64" t="s">
        <v>7</v>
      </c>
      <c r="F131" s="64" t="s">
        <v>149</v>
      </c>
      <c r="G131" s="64" t="str">
        <f t="shared" si="26"/>
        <v>Euribor6M</v>
      </c>
      <c r="H131" s="62" t="str">
        <f t="shared" si="27"/>
        <v>EUR4F4Y_Quote</v>
      </c>
      <c r="I131" s="133">
        <v>0</v>
      </c>
      <c r="J131" s="67"/>
      <c r="L131" s="10" t="str">
        <f t="shared" si="24"/>
        <v>FwdSw</v>
      </c>
      <c r="M131" s="98" t="str">
        <f t="shared" si="25"/>
        <v>--</v>
      </c>
      <c r="N131" s="151" t="str">
        <f>IFERROR(_xll.qlRateHelperQuoteName(M131,Trigger),"--")</f>
        <v>--</v>
      </c>
      <c r="O131" s="102" t="str">
        <f>IFERROR(_xll.qlRateHelperQuoteValue($M131,Trigger),"--")</f>
        <v>--</v>
      </c>
      <c r="P131" s="146" t="b">
        <v>0</v>
      </c>
      <c r="Q131" s="98">
        <v>50</v>
      </c>
      <c r="R131" s="98">
        <v>1</v>
      </c>
      <c r="S131" s="103" t="str">
        <f>IFERROR(_xll.qlRateHelperEarliestDate(M131,Trigger),"--")</f>
        <v>--</v>
      </c>
      <c r="T131" s="103" t="str">
        <f>IFERROR(_xll.qlRateHelperPillarDate(M131,Trigger),"--")</f>
        <v>--</v>
      </c>
      <c r="V131" s="4" t="str">
        <f t="shared" si="23"/>
        <v/>
      </c>
      <c r="W131" s="4" t="e">
        <v>#N/A</v>
      </c>
      <c r="X131" s="4" t="str">
        <f>IFERROR(_xll.qlRateHelperQuoteName(W131,Trigger),"")</f>
        <v/>
      </c>
      <c r="Y131" s="73" t="str">
        <f>IFERROR(_xll.qlRateHelperRate(W131,Trigger),"")</f>
        <v/>
      </c>
      <c r="Z131" s="108" t="str">
        <f>IF(ISERROR(_xll.qlSwapRateHelperSpread($W131)),IF(ISERROR(_xll.qlFuturesRateHelperConvexityAdjustment($W131)),"",_xll.qlFuturesRateHelperConvexityAdjustment($W131)),_xll.qlSwapRateHelperSpread($W131))</f>
        <v/>
      </c>
      <c r="AA131" s="5" t="str">
        <f>IFERROR(_xll.qlRateHelperEarliestDate(W131,Trigger),"")</f>
        <v/>
      </c>
      <c r="AB131" s="5" t="str">
        <f>IFERROR(_xll.qlRateHelperPillarDate(W131,Trigger),"")</f>
        <v/>
      </c>
      <c r="AC131" s="81" t="e">
        <v>#NUM!</v>
      </c>
    </row>
    <row r="132" spans="1:29" x14ac:dyDescent="0.2">
      <c r="A132" s="62" t="s">
        <v>154</v>
      </c>
      <c r="B132" s="63" t="s">
        <v>57</v>
      </c>
      <c r="C132" s="64" t="s">
        <v>56</v>
      </c>
      <c r="D132" s="64" t="s">
        <v>8</v>
      </c>
      <c r="E132" s="64" t="s">
        <v>7</v>
      </c>
      <c r="F132" s="64" t="s">
        <v>149</v>
      </c>
      <c r="G132" s="64" t="str">
        <f t="shared" si="26"/>
        <v>Euribor6M</v>
      </c>
      <c r="H132" s="62" t="str">
        <f t="shared" si="27"/>
        <v>EUR4F5Y_Quote</v>
      </c>
      <c r="I132" s="133">
        <v>0</v>
      </c>
      <c r="J132" s="67"/>
      <c r="L132" s="10" t="str">
        <f t="shared" si="24"/>
        <v>FwdSw</v>
      </c>
      <c r="M132" s="98" t="str">
        <f t="shared" si="25"/>
        <v>--</v>
      </c>
      <c r="N132" s="151" t="str">
        <f>IFERROR(_xll.qlRateHelperQuoteName(M132,Trigger),"--")</f>
        <v>--</v>
      </c>
      <c r="O132" s="102" t="str">
        <f>IFERROR(_xll.qlRateHelperQuoteValue($M132,Trigger),"--")</f>
        <v>--</v>
      </c>
      <c r="P132" s="146" t="b">
        <v>0</v>
      </c>
      <c r="Q132" s="98">
        <v>50</v>
      </c>
      <c r="R132" s="98">
        <v>1</v>
      </c>
      <c r="S132" s="103" t="str">
        <f>IFERROR(_xll.qlRateHelperEarliestDate(M132,Trigger),"--")</f>
        <v>--</v>
      </c>
      <c r="T132" s="103" t="str">
        <f>IFERROR(_xll.qlRateHelperPillarDate(M132,Trigger),"--")</f>
        <v>--</v>
      </c>
      <c r="V132" s="4" t="str">
        <f t="shared" ref="V132:V195" si="28">IFERROR(INDEX($L$3:$L$391,MATCH(X132,$N$3:$N$391,0),1),"")</f>
        <v/>
      </c>
      <c r="W132" s="4" t="e">
        <v>#N/A</v>
      </c>
      <c r="X132" s="4" t="str">
        <f>IFERROR(_xll.qlRateHelperQuoteName(W132,Trigger),"")</f>
        <v/>
      </c>
      <c r="Y132" s="73" t="str">
        <f>IFERROR(_xll.qlRateHelperRate(W132,Trigger),"")</f>
        <v/>
      </c>
      <c r="Z132" s="108" t="str">
        <f>IF(ISERROR(_xll.qlSwapRateHelperSpread($W132)),IF(ISERROR(_xll.qlFuturesRateHelperConvexityAdjustment($W132)),"",_xll.qlFuturesRateHelperConvexityAdjustment($W132)),_xll.qlSwapRateHelperSpread($W132))</f>
        <v/>
      </c>
      <c r="AA132" s="5" t="str">
        <f>IFERROR(_xll.qlRateHelperEarliestDate(W132,Trigger),"")</f>
        <v/>
      </c>
      <c r="AB132" s="5" t="str">
        <f>IFERROR(_xll.qlRateHelperPillarDate(W132,Trigger),"")</f>
        <v/>
      </c>
      <c r="AC132" s="81" t="e">
        <v>#NUM!</v>
      </c>
    </row>
    <row r="133" spans="1:29" x14ac:dyDescent="0.2">
      <c r="A133" s="62" t="s">
        <v>154</v>
      </c>
      <c r="B133" s="63" t="s">
        <v>58</v>
      </c>
      <c r="C133" s="64" t="s">
        <v>56</v>
      </c>
      <c r="D133" s="64" t="s">
        <v>8</v>
      </c>
      <c r="E133" s="64" t="s">
        <v>7</v>
      </c>
      <c r="F133" s="64" t="s">
        <v>149</v>
      </c>
      <c r="G133" s="64" t="str">
        <f t="shared" si="26"/>
        <v>Euribor6M</v>
      </c>
      <c r="H133" s="62" t="str">
        <f t="shared" si="27"/>
        <v>EUR4F6Y_Quote</v>
      </c>
      <c r="I133" s="133">
        <v>0</v>
      </c>
      <c r="J133" s="67"/>
      <c r="L133" s="10" t="str">
        <f t="shared" ref="L133:L196" si="29">A139</f>
        <v>FwdSw</v>
      </c>
      <c r="M133" s="98" t="str">
        <f t="shared" ref="M133:M196" si="30">IF(ISBLANK(J139),"--",J139)</f>
        <v>--</v>
      </c>
      <c r="N133" s="151" t="str">
        <f>IFERROR(_xll.qlRateHelperQuoteName(M133,Trigger),"--")</f>
        <v>--</v>
      </c>
      <c r="O133" s="102" t="str">
        <f>IFERROR(_xll.qlRateHelperQuoteValue($M133,Trigger),"--")</f>
        <v>--</v>
      </c>
      <c r="P133" s="146" t="b">
        <v>0</v>
      </c>
      <c r="Q133" s="98">
        <v>50</v>
      </c>
      <c r="R133" s="98">
        <v>1</v>
      </c>
      <c r="S133" s="103" t="str">
        <f>IFERROR(_xll.qlRateHelperEarliestDate(M133,Trigger),"--")</f>
        <v>--</v>
      </c>
      <c r="T133" s="103" t="str">
        <f>IFERROR(_xll.qlRateHelperPillarDate(M133,Trigger),"--")</f>
        <v>--</v>
      </c>
      <c r="V133" s="4" t="str">
        <f t="shared" si="28"/>
        <v/>
      </c>
      <c r="W133" s="4" t="e">
        <v>#N/A</v>
      </c>
      <c r="X133" s="4" t="str">
        <f>IFERROR(_xll.qlRateHelperQuoteName(W133,Trigger),"")</f>
        <v/>
      </c>
      <c r="Y133" s="73" t="str">
        <f>IFERROR(_xll.qlRateHelperRate(W133,Trigger),"")</f>
        <v/>
      </c>
      <c r="Z133" s="108" t="str">
        <f>IF(ISERROR(_xll.qlSwapRateHelperSpread($W133)),IF(ISERROR(_xll.qlFuturesRateHelperConvexityAdjustment($W133)),"",_xll.qlFuturesRateHelperConvexityAdjustment($W133)),_xll.qlSwapRateHelperSpread($W133))</f>
        <v/>
      </c>
      <c r="AA133" s="5" t="str">
        <f>IFERROR(_xll.qlRateHelperEarliestDate(W133,Trigger),"")</f>
        <v/>
      </c>
      <c r="AB133" s="5" t="str">
        <f>IFERROR(_xll.qlRateHelperPillarDate(W133,Trigger),"")</f>
        <v/>
      </c>
      <c r="AC133" s="81" t="e">
        <v>#NUM!</v>
      </c>
    </row>
    <row r="134" spans="1:29" x14ac:dyDescent="0.2">
      <c r="A134" s="62" t="s">
        <v>154</v>
      </c>
      <c r="B134" s="63" t="s">
        <v>59</v>
      </c>
      <c r="C134" s="64" t="s">
        <v>56</v>
      </c>
      <c r="D134" s="64" t="s">
        <v>8</v>
      </c>
      <c r="E134" s="64" t="s">
        <v>7</v>
      </c>
      <c r="F134" s="64" t="s">
        <v>149</v>
      </c>
      <c r="G134" s="64" t="str">
        <f t="shared" si="26"/>
        <v>Euribor6M</v>
      </c>
      <c r="H134" s="62" t="str">
        <f t="shared" si="27"/>
        <v>EUR4F7Y_Quote</v>
      </c>
      <c r="I134" s="133">
        <v>0</v>
      </c>
      <c r="J134" s="67"/>
      <c r="L134" s="10" t="str">
        <f t="shared" si="29"/>
        <v>FwdSw</v>
      </c>
      <c r="M134" s="98" t="str">
        <f t="shared" si="30"/>
        <v>--</v>
      </c>
      <c r="N134" s="151" t="str">
        <f>IFERROR(_xll.qlRateHelperQuoteName(M134,Trigger),"--")</f>
        <v>--</v>
      </c>
      <c r="O134" s="102" t="str">
        <f>IFERROR(_xll.qlRateHelperQuoteValue($M134,Trigger),"--")</f>
        <v>--</v>
      </c>
      <c r="P134" s="146" t="b">
        <v>0</v>
      </c>
      <c r="Q134" s="98">
        <v>50</v>
      </c>
      <c r="R134" s="98">
        <v>1</v>
      </c>
      <c r="S134" s="103" t="str">
        <f>IFERROR(_xll.qlRateHelperEarliestDate(M134,Trigger),"--")</f>
        <v>--</v>
      </c>
      <c r="T134" s="103" t="str">
        <f>IFERROR(_xll.qlRateHelperPillarDate(M134,Trigger),"--")</f>
        <v>--</v>
      </c>
      <c r="V134" s="4" t="str">
        <f t="shared" si="28"/>
        <v/>
      </c>
      <c r="W134" s="4" t="e">
        <v>#N/A</v>
      </c>
      <c r="X134" s="4" t="str">
        <f>IFERROR(_xll.qlRateHelperQuoteName(W134,Trigger),"")</f>
        <v/>
      </c>
      <c r="Y134" s="73" t="str">
        <f>IFERROR(_xll.qlRateHelperRate(W134,Trigger),"")</f>
        <v/>
      </c>
      <c r="Z134" s="108" t="str">
        <f>IF(ISERROR(_xll.qlSwapRateHelperSpread($W134)),IF(ISERROR(_xll.qlFuturesRateHelperConvexityAdjustment($W134)),"",_xll.qlFuturesRateHelperConvexityAdjustment($W134)),_xll.qlSwapRateHelperSpread($W134))</f>
        <v/>
      </c>
      <c r="AA134" s="5" t="str">
        <f>IFERROR(_xll.qlRateHelperEarliestDate(W134,Trigger),"")</f>
        <v/>
      </c>
      <c r="AB134" s="5" t="str">
        <f>IFERROR(_xll.qlRateHelperPillarDate(W134,Trigger),"")</f>
        <v/>
      </c>
      <c r="AC134" s="81" t="e">
        <v>#NUM!</v>
      </c>
    </row>
    <row r="135" spans="1:29" x14ac:dyDescent="0.2">
      <c r="A135" s="62" t="s">
        <v>154</v>
      </c>
      <c r="B135" s="63" t="s">
        <v>60</v>
      </c>
      <c r="C135" s="64" t="s">
        <v>56</v>
      </c>
      <c r="D135" s="64" t="s">
        <v>8</v>
      </c>
      <c r="E135" s="64" t="s">
        <v>7</v>
      </c>
      <c r="F135" s="64" t="s">
        <v>149</v>
      </c>
      <c r="G135" s="64" t="str">
        <f t="shared" si="26"/>
        <v>Euribor6M</v>
      </c>
      <c r="H135" s="62" t="str">
        <f t="shared" si="27"/>
        <v>EUR4F8Y_Quote</v>
      </c>
      <c r="I135" s="133">
        <v>0</v>
      </c>
      <c r="J135" s="67"/>
      <c r="L135" s="10" t="str">
        <f t="shared" si="29"/>
        <v>FwdSw</v>
      </c>
      <c r="M135" s="98" t="str">
        <f t="shared" si="30"/>
        <v>--</v>
      </c>
      <c r="N135" s="151" t="str">
        <f>IFERROR(_xll.qlRateHelperQuoteName(M135,Trigger),"--")</f>
        <v>--</v>
      </c>
      <c r="O135" s="102" t="str">
        <f>IFERROR(_xll.qlRateHelperQuoteValue($M135,Trigger),"--")</f>
        <v>--</v>
      </c>
      <c r="P135" s="146" t="b">
        <v>0</v>
      </c>
      <c r="Q135" s="98">
        <v>50</v>
      </c>
      <c r="R135" s="98">
        <v>1</v>
      </c>
      <c r="S135" s="103" t="str">
        <f>IFERROR(_xll.qlRateHelperEarliestDate(M135,Trigger),"--")</f>
        <v>--</v>
      </c>
      <c r="T135" s="103" t="str">
        <f>IFERROR(_xll.qlRateHelperPillarDate(M135,Trigger),"--")</f>
        <v>--</v>
      </c>
      <c r="V135" s="4" t="str">
        <f t="shared" si="28"/>
        <v/>
      </c>
      <c r="W135" s="4" t="e">
        <v>#N/A</v>
      </c>
      <c r="X135" s="4" t="str">
        <f>IFERROR(_xll.qlRateHelperQuoteName(W135,Trigger),"")</f>
        <v/>
      </c>
      <c r="Y135" s="73" t="str">
        <f>IFERROR(_xll.qlRateHelperRate(W135,Trigger),"")</f>
        <v/>
      </c>
      <c r="Z135" s="108" t="str">
        <f>IF(ISERROR(_xll.qlSwapRateHelperSpread($W135)),IF(ISERROR(_xll.qlFuturesRateHelperConvexityAdjustment($W135)),"",_xll.qlFuturesRateHelperConvexityAdjustment($W135)),_xll.qlSwapRateHelperSpread($W135))</f>
        <v/>
      </c>
      <c r="AA135" s="5" t="str">
        <f>IFERROR(_xll.qlRateHelperEarliestDate(W135,Trigger),"")</f>
        <v/>
      </c>
      <c r="AB135" s="5" t="str">
        <f>IFERROR(_xll.qlRateHelperPillarDate(W135,Trigger),"")</f>
        <v/>
      </c>
      <c r="AC135" s="81" t="e">
        <v>#NUM!</v>
      </c>
    </row>
    <row r="136" spans="1:29" x14ac:dyDescent="0.2">
      <c r="A136" s="62" t="s">
        <v>154</v>
      </c>
      <c r="B136" s="63" t="s">
        <v>61</v>
      </c>
      <c r="C136" s="64" t="s">
        <v>56</v>
      </c>
      <c r="D136" s="64" t="s">
        <v>8</v>
      </c>
      <c r="E136" s="64" t="s">
        <v>7</v>
      </c>
      <c r="F136" s="64" t="s">
        <v>149</v>
      </c>
      <c r="G136" s="64" t="str">
        <f t="shared" si="26"/>
        <v>Euribor6M</v>
      </c>
      <c r="H136" s="62" t="str">
        <f t="shared" si="27"/>
        <v>EUR4F9Y_Quote</v>
      </c>
      <c r="I136" s="133">
        <v>0</v>
      </c>
      <c r="J136" s="67"/>
      <c r="L136" s="10" t="str">
        <f t="shared" si="29"/>
        <v>FwdSw</v>
      </c>
      <c r="M136" s="98" t="str">
        <f t="shared" si="30"/>
        <v>--</v>
      </c>
      <c r="N136" s="151" t="str">
        <f>IFERROR(_xll.qlRateHelperQuoteName(M136,Trigger),"--")</f>
        <v>--</v>
      </c>
      <c r="O136" s="102" t="str">
        <f>IFERROR(_xll.qlRateHelperQuoteValue($M136,Trigger),"--")</f>
        <v>--</v>
      </c>
      <c r="P136" s="146" t="b">
        <v>0</v>
      </c>
      <c r="Q136" s="98">
        <v>50</v>
      </c>
      <c r="R136" s="98">
        <v>1</v>
      </c>
      <c r="S136" s="103" t="str">
        <f>IFERROR(_xll.qlRateHelperEarliestDate(M136,Trigger),"--")</f>
        <v>--</v>
      </c>
      <c r="T136" s="103" t="str">
        <f>IFERROR(_xll.qlRateHelperPillarDate(M136,Trigger),"--")</f>
        <v>--</v>
      </c>
      <c r="V136" s="4" t="str">
        <f t="shared" si="28"/>
        <v/>
      </c>
      <c r="W136" s="4" t="e">
        <v>#N/A</v>
      </c>
      <c r="X136" s="4" t="str">
        <f>IFERROR(_xll.qlRateHelperQuoteName(W136,Trigger),"")</f>
        <v/>
      </c>
      <c r="Y136" s="73" t="str">
        <f>IFERROR(_xll.qlRateHelperRate(W136,Trigger),"")</f>
        <v/>
      </c>
      <c r="Z136" s="108" t="str">
        <f>IF(ISERROR(_xll.qlSwapRateHelperSpread($W136)),IF(ISERROR(_xll.qlFuturesRateHelperConvexityAdjustment($W136)),"",_xll.qlFuturesRateHelperConvexityAdjustment($W136)),_xll.qlSwapRateHelperSpread($W136))</f>
        <v/>
      </c>
      <c r="AA136" s="5" t="str">
        <f>IFERROR(_xll.qlRateHelperEarliestDate(W136,Trigger),"")</f>
        <v/>
      </c>
      <c r="AB136" s="5" t="str">
        <f>IFERROR(_xll.qlRateHelperPillarDate(W136,Trigger),"")</f>
        <v/>
      </c>
      <c r="AC136" s="81" t="e">
        <v>#NUM!</v>
      </c>
    </row>
    <row r="137" spans="1:29" x14ac:dyDescent="0.2">
      <c r="A137" s="62" t="s">
        <v>154</v>
      </c>
      <c r="B137" s="63" t="s">
        <v>62</v>
      </c>
      <c r="C137" s="64" t="s">
        <v>56</v>
      </c>
      <c r="D137" s="64" t="s">
        <v>8</v>
      </c>
      <c r="E137" s="64" t="s">
        <v>7</v>
      </c>
      <c r="F137" s="64" t="s">
        <v>149</v>
      </c>
      <c r="G137" s="64" t="str">
        <f t="shared" si="26"/>
        <v>Euribor6M</v>
      </c>
      <c r="H137" s="62" t="str">
        <f t="shared" si="27"/>
        <v>EUR4F10Y_Quote</v>
      </c>
      <c r="I137" s="133">
        <v>0</v>
      </c>
      <c r="J137" s="67"/>
      <c r="L137" s="10" t="str">
        <f t="shared" si="29"/>
        <v>FwdSw</v>
      </c>
      <c r="M137" s="98" t="str">
        <f t="shared" si="30"/>
        <v>--</v>
      </c>
      <c r="N137" s="151" t="str">
        <f>IFERROR(_xll.qlRateHelperQuoteName(M137,Trigger),"--")</f>
        <v>--</v>
      </c>
      <c r="O137" s="102" t="str">
        <f>IFERROR(_xll.qlRateHelperQuoteValue($M137,Trigger),"--")</f>
        <v>--</v>
      </c>
      <c r="P137" s="146" t="b">
        <v>0</v>
      </c>
      <c r="Q137" s="98">
        <v>50</v>
      </c>
      <c r="R137" s="98">
        <v>1</v>
      </c>
      <c r="S137" s="103" t="str">
        <f>IFERROR(_xll.qlRateHelperEarliestDate(M137,Trigger),"--")</f>
        <v>--</v>
      </c>
      <c r="T137" s="103" t="str">
        <f>IFERROR(_xll.qlRateHelperPillarDate(M137,Trigger),"--")</f>
        <v>--</v>
      </c>
      <c r="V137" s="4" t="str">
        <f t="shared" si="28"/>
        <v/>
      </c>
      <c r="W137" s="4" t="e">
        <v>#N/A</v>
      </c>
      <c r="X137" s="4" t="str">
        <f>IFERROR(_xll.qlRateHelperQuoteName(W137,Trigger),"")</f>
        <v/>
      </c>
      <c r="Y137" s="73" t="str">
        <f>IFERROR(_xll.qlRateHelperRate(W137,Trigger),"")</f>
        <v/>
      </c>
      <c r="Z137" s="108" t="str">
        <f>IF(ISERROR(_xll.qlSwapRateHelperSpread($W137)),IF(ISERROR(_xll.qlFuturesRateHelperConvexityAdjustment($W137)),"",_xll.qlFuturesRateHelperConvexityAdjustment($W137)),_xll.qlSwapRateHelperSpread($W137))</f>
        <v/>
      </c>
      <c r="AA137" s="5" t="str">
        <f>IFERROR(_xll.qlRateHelperEarliestDate(W137,Trigger),"")</f>
        <v/>
      </c>
      <c r="AB137" s="5" t="str">
        <f>IFERROR(_xll.qlRateHelperPillarDate(W137,Trigger),"")</f>
        <v/>
      </c>
      <c r="AC137" s="81" t="e">
        <v>#NUM!</v>
      </c>
    </row>
    <row r="138" spans="1:29" x14ac:dyDescent="0.2">
      <c r="A138" s="62" t="s">
        <v>154</v>
      </c>
      <c r="B138" s="63" t="s">
        <v>104</v>
      </c>
      <c r="C138" s="64" t="s">
        <v>56</v>
      </c>
      <c r="D138" s="64" t="s">
        <v>8</v>
      </c>
      <c r="E138" s="64" t="s">
        <v>7</v>
      </c>
      <c r="F138" s="64" t="s">
        <v>149</v>
      </c>
      <c r="G138" s="64" t="str">
        <f t="shared" ref="G138:G201" si="31">PROPER(Currency)&amp;FamilyName&amp;Tenor</f>
        <v>Euribor6M</v>
      </c>
      <c r="H138" s="62" t="str">
        <f t="shared" ref="H138:H201" si="32">Currency&amp;SUBSTITUTE(C138,"Y","F")&amp;B138&amp;QuoteSuffix</f>
        <v>EUR4F11Y_Quote</v>
      </c>
      <c r="I138" s="133">
        <v>0</v>
      </c>
      <c r="J138" s="67"/>
      <c r="L138" s="10" t="str">
        <f t="shared" si="29"/>
        <v>FwdSw</v>
      </c>
      <c r="M138" s="98" t="str">
        <f t="shared" si="30"/>
        <v>--</v>
      </c>
      <c r="N138" s="151" t="str">
        <f>IFERROR(_xll.qlRateHelperQuoteName(M138,Trigger),"--")</f>
        <v>--</v>
      </c>
      <c r="O138" s="102" t="str">
        <f>IFERROR(_xll.qlRateHelperQuoteValue($M138,Trigger),"--")</f>
        <v>--</v>
      </c>
      <c r="P138" s="146" t="b">
        <v>0</v>
      </c>
      <c r="Q138" s="98">
        <v>50</v>
      </c>
      <c r="R138" s="98">
        <v>1</v>
      </c>
      <c r="S138" s="103" t="str">
        <f>IFERROR(_xll.qlRateHelperEarliestDate(M138,Trigger),"--")</f>
        <v>--</v>
      </c>
      <c r="T138" s="103" t="str">
        <f>IFERROR(_xll.qlRateHelperPillarDate(M138,Trigger),"--")</f>
        <v>--</v>
      </c>
      <c r="V138" s="4" t="str">
        <f t="shared" si="28"/>
        <v/>
      </c>
      <c r="W138" s="4" t="e">
        <v>#N/A</v>
      </c>
      <c r="X138" s="4" t="str">
        <f>IFERROR(_xll.qlRateHelperQuoteName(W138,Trigger),"")</f>
        <v/>
      </c>
      <c r="Y138" s="73" t="str">
        <f>IFERROR(_xll.qlRateHelperRate(W138,Trigger),"")</f>
        <v/>
      </c>
      <c r="Z138" s="108" t="str">
        <f>IF(ISERROR(_xll.qlSwapRateHelperSpread($W138)),IF(ISERROR(_xll.qlFuturesRateHelperConvexityAdjustment($W138)),"",_xll.qlFuturesRateHelperConvexityAdjustment($W138)),_xll.qlSwapRateHelperSpread($W138))</f>
        <v/>
      </c>
      <c r="AA138" s="5" t="str">
        <f>IFERROR(_xll.qlRateHelperEarliestDate(W138,Trigger),"")</f>
        <v/>
      </c>
      <c r="AB138" s="5" t="str">
        <f>IFERROR(_xll.qlRateHelperPillarDate(W138,Trigger),"")</f>
        <v/>
      </c>
      <c r="AC138" s="81" t="e">
        <v>#NUM!</v>
      </c>
    </row>
    <row r="139" spans="1:29" x14ac:dyDescent="0.2">
      <c r="A139" s="62" t="s">
        <v>154</v>
      </c>
      <c r="B139" s="63" t="s">
        <v>63</v>
      </c>
      <c r="C139" s="64" t="s">
        <v>56</v>
      </c>
      <c r="D139" s="64" t="s">
        <v>8</v>
      </c>
      <c r="E139" s="64" t="s">
        <v>7</v>
      </c>
      <c r="F139" s="64" t="s">
        <v>149</v>
      </c>
      <c r="G139" s="64" t="str">
        <f t="shared" si="31"/>
        <v>Euribor6M</v>
      </c>
      <c r="H139" s="62" t="str">
        <f t="shared" si="32"/>
        <v>EUR4F12Y_Quote</v>
      </c>
      <c r="I139" s="133">
        <v>0</v>
      </c>
      <c r="J139" s="67"/>
      <c r="L139" s="10" t="str">
        <f t="shared" si="29"/>
        <v>FwdSw</v>
      </c>
      <c r="M139" s="98" t="str">
        <f t="shared" si="30"/>
        <v>--</v>
      </c>
      <c r="N139" s="151" t="str">
        <f>IFERROR(_xll.qlRateHelperQuoteName(M139,Trigger),"--")</f>
        <v>--</v>
      </c>
      <c r="O139" s="102" t="str">
        <f>IFERROR(_xll.qlRateHelperQuoteValue($M139,Trigger),"--")</f>
        <v>--</v>
      </c>
      <c r="P139" s="146" t="b">
        <v>0</v>
      </c>
      <c r="Q139" s="98">
        <v>50</v>
      </c>
      <c r="R139" s="98">
        <v>1</v>
      </c>
      <c r="S139" s="103" t="str">
        <f>IFERROR(_xll.qlRateHelperEarliestDate(M139,Trigger),"--")</f>
        <v>--</v>
      </c>
      <c r="T139" s="103" t="str">
        <f>IFERROR(_xll.qlRateHelperPillarDate(M139,Trigger),"--")</f>
        <v>--</v>
      </c>
      <c r="V139" s="4" t="str">
        <f t="shared" si="28"/>
        <v/>
      </c>
      <c r="W139" s="4" t="e">
        <v>#N/A</v>
      </c>
      <c r="X139" s="4" t="str">
        <f>IFERROR(_xll.qlRateHelperQuoteName(W139,Trigger),"")</f>
        <v/>
      </c>
      <c r="Y139" s="73" t="str">
        <f>IFERROR(_xll.qlRateHelperRate(W139,Trigger),"")</f>
        <v/>
      </c>
      <c r="Z139" s="108" t="str">
        <f>IF(ISERROR(_xll.qlSwapRateHelperSpread($W139)),IF(ISERROR(_xll.qlFuturesRateHelperConvexityAdjustment($W139)),"",_xll.qlFuturesRateHelperConvexityAdjustment($W139)),_xll.qlSwapRateHelperSpread($W139))</f>
        <v/>
      </c>
      <c r="AA139" s="5" t="str">
        <f>IFERROR(_xll.qlRateHelperEarliestDate(W139,Trigger),"")</f>
        <v/>
      </c>
      <c r="AB139" s="5" t="str">
        <f>IFERROR(_xll.qlRateHelperPillarDate(W139,Trigger),"")</f>
        <v/>
      </c>
      <c r="AC139" s="81" t="e">
        <v>#NUM!</v>
      </c>
    </row>
    <row r="140" spans="1:29" x14ac:dyDescent="0.2">
      <c r="A140" s="62" t="s">
        <v>154</v>
      </c>
      <c r="B140" s="63" t="s">
        <v>105</v>
      </c>
      <c r="C140" s="64" t="s">
        <v>56</v>
      </c>
      <c r="D140" s="64" t="s">
        <v>8</v>
      </c>
      <c r="E140" s="64" t="s">
        <v>7</v>
      </c>
      <c r="F140" s="64" t="s">
        <v>149</v>
      </c>
      <c r="G140" s="64" t="str">
        <f t="shared" si="31"/>
        <v>Euribor6M</v>
      </c>
      <c r="H140" s="62" t="str">
        <f t="shared" si="32"/>
        <v>EUR4F13Y_Quote</v>
      </c>
      <c r="I140" s="133">
        <v>0</v>
      </c>
      <c r="J140" s="67"/>
      <c r="L140" s="10" t="str">
        <f t="shared" si="29"/>
        <v>FwdSw</v>
      </c>
      <c r="M140" s="98" t="str">
        <f t="shared" si="30"/>
        <v>--</v>
      </c>
      <c r="N140" s="151" t="str">
        <f>IFERROR(_xll.qlRateHelperQuoteName(M140,Trigger),"--")</f>
        <v>--</v>
      </c>
      <c r="O140" s="102" t="str">
        <f>IFERROR(_xll.qlRateHelperQuoteValue($M140,Trigger),"--")</f>
        <v>--</v>
      </c>
      <c r="P140" s="146" t="b">
        <v>0</v>
      </c>
      <c r="Q140" s="98">
        <v>50</v>
      </c>
      <c r="R140" s="98">
        <v>1</v>
      </c>
      <c r="S140" s="103" t="str">
        <f>IFERROR(_xll.qlRateHelperEarliestDate(M140,Trigger),"--")</f>
        <v>--</v>
      </c>
      <c r="T140" s="103" t="str">
        <f>IFERROR(_xll.qlRateHelperPillarDate(M140,Trigger),"--")</f>
        <v>--</v>
      </c>
      <c r="V140" s="4" t="str">
        <f t="shared" si="28"/>
        <v/>
      </c>
      <c r="W140" s="4" t="e">
        <v>#N/A</v>
      </c>
      <c r="X140" s="4" t="str">
        <f>IFERROR(_xll.qlRateHelperQuoteName(W140,Trigger),"")</f>
        <v/>
      </c>
      <c r="Y140" s="73" t="str">
        <f>IFERROR(_xll.qlRateHelperRate(W140,Trigger),"")</f>
        <v/>
      </c>
      <c r="Z140" s="108" t="str">
        <f>IF(ISERROR(_xll.qlSwapRateHelperSpread($W140)),IF(ISERROR(_xll.qlFuturesRateHelperConvexityAdjustment($W140)),"",_xll.qlFuturesRateHelperConvexityAdjustment($W140)),_xll.qlSwapRateHelperSpread($W140))</f>
        <v/>
      </c>
      <c r="AA140" s="5" t="str">
        <f>IFERROR(_xll.qlRateHelperEarliestDate(W140,Trigger),"")</f>
        <v/>
      </c>
      <c r="AB140" s="5" t="str">
        <f>IFERROR(_xll.qlRateHelperPillarDate(W140,Trigger),"")</f>
        <v/>
      </c>
      <c r="AC140" s="81" t="e">
        <v>#NUM!</v>
      </c>
    </row>
    <row r="141" spans="1:29" x14ac:dyDescent="0.2">
      <c r="A141" s="62" t="s">
        <v>154</v>
      </c>
      <c r="B141" s="63" t="s">
        <v>106</v>
      </c>
      <c r="C141" s="64" t="s">
        <v>56</v>
      </c>
      <c r="D141" s="64" t="s">
        <v>8</v>
      </c>
      <c r="E141" s="64" t="s">
        <v>7</v>
      </c>
      <c r="F141" s="64" t="s">
        <v>149</v>
      </c>
      <c r="G141" s="64" t="str">
        <f t="shared" si="31"/>
        <v>Euribor6M</v>
      </c>
      <c r="H141" s="62" t="str">
        <f t="shared" si="32"/>
        <v>EUR4F14Y_Quote</v>
      </c>
      <c r="I141" s="133">
        <v>0</v>
      </c>
      <c r="J141" s="67"/>
      <c r="L141" s="10" t="str">
        <f t="shared" si="29"/>
        <v>FwdSw</v>
      </c>
      <c r="M141" s="98" t="str">
        <f t="shared" si="30"/>
        <v>--</v>
      </c>
      <c r="N141" s="151" t="str">
        <f>IFERROR(_xll.qlRateHelperQuoteName(M141,Trigger),"--")</f>
        <v>--</v>
      </c>
      <c r="O141" s="102" t="str">
        <f>IFERROR(_xll.qlRateHelperQuoteValue($M141,Trigger),"--")</f>
        <v>--</v>
      </c>
      <c r="P141" s="146" t="b">
        <v>0</v>
      </c>
      <c r="Q141" s="98">
        <v>50</v>
      </c>
      <c r="R141" s="98">
        <v>1</v>
      </c>
      <c r="S141" s="103" t="str">
        <f>IFERROR(_xll.qlRateHelperEarliestDate(M141,Trigger),"--")</f>
        <v>--</v>
      </c>
      <c r="T141" s="103" t="str">
        <f>IFERROR(_xll.qlRateHelperPillarDate(M141,Trigger),"--")</f>
        <v>--</v>
      </c>
      <c r="V141" s="4" t="str">
        <f t="shared" si="28"/>
        <v/>
      </c>
      <c r="W141" s="4" t="e">
        <v>#N/A</v>
      </c>
      <c r="X141" s="4" t="str">
        <f>IFERROR(_xll.qlRateHelperQuoteName(W141,Trigger),"")</f>
        <v/>
      </c>
      <c r="Y141" s="73" t="str">
        <f>IFERROR(_xll.qlRateHelperRate(W141,Trigger),"")</f>
        <v/>
      </c>
      <c r="Z141" s="108" t="str">
        <f>IF(ISERROR(_xll.qlSwapRateHelperSpread($W141)),IF(ISERROR(_xll.qlFuturesRateHelperConvexityAdjustment($W141)),"",_xll.qlFuturesRateHelperConvexityAdjustment($W141)),_xll.qlSwapRateHelperSpread($W141))</f>
        <v/>
      </c>
      <c r="AA141" s="5" t="str">
        <f>IFERROR(_xll.qlRateHelperEarliestDate(W141,Trigger),"")</f>
        <v/>
      </c>
      <c r="AB141" s="5" t="str">
        <f>IFERROR(_xll.qlRateHelperPillarDate(W141,Trigger),"")</f>
        <v/>
      </c>
      <c r="AC141" s="81" t="e">
        <v>#NUM!</v>
      </c>
    </row>
    <row r="142" spans="1:29" x14ac:dyDescent="0.2">
      <c r="A142" s="62" t="s">
        <v>154</v>
      </c>
      <c r="B142" s="63" t="s">
        <v>64</v>
      </c>
      <c r="C142" s="64" t="s">
        <v>56</v>
      </c>
      <c r="D142" s="64" t="s">
        <v>8</v>
      </c>
      <c r="E142" s="64" t="s">
        <v>7</v>
      </c>
      <c r="F142" s="64" t="s">
        <v>149</v>
      </c>
      <c r="G142" s="64" t="str">
        <f t="shared" si="31"/>
        <v>Euribor6M</v>
      </c>
      <c r="H142" s="62" t="str">
        <f t="shared" si="32"/>
        <v>EUR4F15Y_Quote</v>
      </c>
      <c r="I142" s="133">
        <v>0</v>
      </c>
      <c r="J142" s="67"/>
      <c r="L142" s="10" t="str">
        <f t="shared" si="29"/>
        <v>FwdSw</v>
      </c>
      <c r="M142" s="98" t="str">
        <f t="shared" si="30"/>
        <v>--</v>
      </c>
      <c r="N142" s="151" t="str">
        <f>IFERROR(_xll.qlRateHelperQuoteName(M142,Trigger),"--")</f>
        <v>--</v>
      </c>
      <c r="O142" s="102" t="str">
        <f>IFERROR(_xll.qlRateHelperQuoteValue($M142,Trigger),"--")</f>
        <v>--</v>
      </c>
      <c r="P142" s="146" t="b">
        <v>0</v>
      </c>
      <c r="Q142" s="98">
        <v>50</v>
      </c>
      <c r="R142" s="98">
        <v>1</v>
      </c>
      <c r="S142" s="103" t="str">
        <f>IFERROR(_xll.qlRateHelperEarliestDate(M142,Trigger),"--")</f>
        <v>--</v>
      </c>
      <c r="T142" s="103" t="str">
        <f>IFERROR(_xll.qlRateHelperPillarDate(M142,Trigger),"--")</f>
        <v>--</v>
      </c>
      <c r="V142" s="4" t="str">
        <f t="shared" si="28"/>
        <v/>
      </c>
      <c r="W142" s="4" t="e">
        <v>#N/A</v>
      </c>
      <c r="X142" s="4" t="str">
        <f>IFERROR(_xll.qlRateHelperQuoteName(W142,Trigger),"")</f>
        <v/>
      </c>
      <c r="Y142" s="73" t="str">
        <f>IFERROR(_xll.qlRateHelperRate(W142,Trigger),"")</f>
        <v/>
      </c>
      <c r="Z142" s="108" t="str">
        <f>IF(ISERROR(_xll.qlSwapRateHelperSpread($W142)),IF(ISERROR(_xll.qlFuturesRateHelperConvexityAdjustment($W142)),"",_xll.qlFuturesRateHelperConvexityAdjustment($W142)),_xll.qlSwapRateHelperSpread($W142))</f>
        <v/>
      </c>
      <c r="AA142" s="5" t="str">
        <f>IFERROR(_xll.qlRateHelperEarliestDate(W142,Trigger),"")</f>
        <v/>
      </c>
      <c r="AB142" s="5" t="str">
        <f>IFERROR(_xll.qlRateHelperPillarDate(W142,Trigger),"")</f>
        <v/>
      </c>
      <c r="AC142" s="81" t="e">
        <v>#NUM!</v>
      </c>
    </row>
    <row r="143" spans="1:29" x14ac:dyDescent="0.2">
      <c r="A143" s="62" t="s">
        <v>154</v>
      </c>
      <c r="B143" s="63" t="s">
        <v>65</v>
      </c>
      <c r="C143" s="64" t="s">
        <v>56</v>
      </c>
      <c r="D143" s="64" t="s">
        <v>8</v>
      </c>
      <c r="E143" s="64" t="s">
        <v>7</v>
      </c>
      <c r="F143" s="64" t="s">
        <v>149</v>
      </c>
      <c r="G143" s="64" t="str">
        <f t="shared" si="31"/>
        <v>Euribor6M</v>
      </c>
      <c r="H143" s="62" t="str">
        <f t="shared" si="32"/>
        <v>EUR4F20Y_Quote</v>
      </c>
      <c r="I143" s="133">
        <v>0</v>
      </c>
      <c r="J143" s="67"/>
      <c r="L143" s="10" t="str">
        <f t="shared" si="29"/>
        <v>FwdSw</v>
      </c>
      <c r="M143" s="98" t="str">
        <f t="shared" si="30"/>
        <v>--</v>
      </c>
      <c r="N143" s="151" t="str">
        <f>IFERROR(_xll.qlRateHelperQuoteName(M143,Trigger),"--")</f>
        <v>--</v>
      </c>
      <c r="O143" s="102" t="str">
        <f>IFERROR(_xll.qlRateHelperQuoteValue($M143,Trigger),"--")</f>
        <v>--</v>
      </c>
      <c r="P143" s="146" t="b">
        <v>0</v>
      </c>
      <c r="Q143" s="98">
        <v>50</v>
      </c>
      <c r="R143" s="98">
        <v>1</v>
      </c>
      <c r="S143" s="103" t="str">
        <f>IFERROR(_xll.qlRateHelperEarliestDate(M143,Trigger),"--")</f>
        <v>--</v>
      </c>
      <c r="T143" s="103" t="str">
        <f>IFERROR(_xll.qlRateHelperPillarDate(M143,Trigger),"--")</f>
        <v>--</v>
      </c>
      <c r="V143" s="4" t="str">
        <f t="shared" si="28"/>
        <v/>
      </c>
      <c r="W143" s="4" t="e">
        <v>#N/A</v>
      </c>
      <c r="X143" s="4" t="str">
        <f>IFERROR(_xll.qlRateHelperQuoteName(W143,Trigger),"")</f>
        <v/>
      </c>
      <c r="Y143" s="73" t="str">
        <f>IFERROR(_xll.qlRateHelperRate(W143,Trigger),"")</f>
        <v/>
      </c>
      <c r="Z143" s="108" t="str">
        <f>IF(ISERROR(_xll.qlSwapRateHelperSpread($W143)),IF(ISERROR(_xll.qlFuturesRateHelperConvexityAdjustment($W143)),"",_xll.qlFuturesRateHelperConvexityAdjustment($W143)),_xll.qlSwapRateHelperSpread($W143))</f>
        <v/>
      </c>
      <c r="AA143" s="5" t="str">
        <f>IFERROR(_xll.qlRateHelperEarliestDate(W143,Trigger),"")</f>
        <v/>
      </c>
      <c r="AB143" s="5" t="str">
        <f>IFERROR(_xll.qlRateHelperPillarDate(W143,Trigger),"")</f>
        <v/>
      </c>
      <c r="AC143" s="81" t="e">
        <v>#NUM!</v>
      </c>
    </row>
    <row r="144" spans="1:29" x14ac:dyDescent="0.2">
      <c r="A144" s="62" t="s">
        <v>154</v>
      </c>
      <c r="B144" s="63" t="s">
        <v>66</v>
      </c>
      <c r="C144" s="64" t="s">
        <v>56</v>
      </c>
      <c r="D144" s="64" t="s">
        <v>8</v>
      </c>
      <c r="E144" s="64" t="s">
        <v>7</v>
      </c>
      <c r="F144" s="64" t="s">
        <v>149</v>
      </c>
      <c r="G144" s="64" t="str">
        <f t="shared" si="31"/>
        <v>Euribor6M</v>
      </c>
      <c r="H144" s="62" t="str">
        <f t="shared" si="32"/>
        <v>EUR4F25Y_Quote</v>
      </c>
      <c r="I144" s="133">
        <v>0</v>
      </c>
      <c r="J144" s="67"/>
      <c r="L144" s="10" t="str">
        <f t="shared" si="29"/>
        <v>FwdSw</v>
      </c>
      <c r="M144" s="98" t="str">
        <f t="shared" si="30"/>
        <v>--</v>
      </c>
      <c r="N144" s="151" t="str">
        <f>IFERROR(_xll.qlRateHelperQuoteName(M144,Trigger),"--")</f>
        <v>--</v>
      </c>
      <c r="O144" s="102" t="str">
        <f>IFERROR(_xll.qlRateHelperQuoteValue($M144,Trigger),"--")</f>
        <v>--</v>
      </c>
      <c r="P144" s="146" t="b">
        <v>0</v>
      </c>
      <c r="Q144" s="98">
        <v>50</v>
      </c>
      <c r="R144" s="98">
        <v>1</v>
      </c>
      <c r="S144" s="103" t="str">
        <f>IFERROR(_xll.qlRateHelperEarliestDate(M144,Trigger),"--")</f>
        <v>--</v>
      </c>
      <c r="T144" s="103" t="str">
        <f>IFERROR(_xll.qlRateHelperPillarDate(M144,Trigger),"--")</f>
        <v>--</v>
      </c>
      <c r="V144" s="4" t="str">
        <f t="shared" si="28"/>
        <v/>
      </c>
      <c r="W144" s="4" t="e">
        <v>#N/A</v>
      </c>
      <c r="X144" s="4" t="str">
        <f>IFERROR(_xll.qlRateHelperQuoteName(W144,Trigger),"")</f>
        <v/>
      </c>
      <c r="Y144" s="73" t="str">
        <f>IFERROR(_xll.qlRateHelperRate(W144,Trigger),"")</f>
        <v/>
      </c>
      <c r="Z144" s="108" t="str">
        <f>IF(ISERROR(_xll.qlSwapRateHelperSpread($W144)),IF(ISERROR(_xll.qlFuturesRateHelperConvexityAdjustment($W144)),"",_xll.qlFuturesRateHelperConvexityAdjustment($W144)),_xll.qlSwapRateHelperSpread($W144))</f>
        <v/>
      </c>
      <c r="AA144" s="5" t="str">
        <f>IFERROR(_xll.qlRateHelperEarliestDate(W144,Trigger),"")</f>
        <v/>
      </c>
      <c r="AB144" s="5" t="str">
        <f>IFERROR(_xll.qlRateHelperPillarDate(W144,Trigger),"")</f>
        <v/>
      </c>
      <c r="AC144" s="81" t="e">
        <v>#NUM!</v>
      </c>
    </row>
    <row r="145" spans="1:29" x14ac:dyDescent="0.2">
      <c r="A145" s="1" t="s">
        <v>154</v>
      </c>
      <c r="B145" s="8" t="s">
        <v>68</v>
      </c>
      <c r="C145" s="7" t="s">
        <v>56</v>
      </c>
      <c r="D145" s="7" t="s">
        <v>8</v>
      </c>
      <c r="E145" s="7" t="s">
        <v>7</v>
      </c>
      <c r="F145" s="7" t="s">
        <v>149</v>
      </c>
      <c r="G145" s="7" t="str">
        <f t="shared" si="31"/>
        <v>Euribor6M</v>
      </c>
      <c r="H145" s="1" t="str">
        <f t="shared" si="32"/>
        <v>EUR4F30Y_Quote</v>
      </c>
      <c r="I145" s="136">
        <v>0</v>
      </c>
      <c r="J145" s="3"/>
      <c r="L145" s="10" t="str">
        <f t="shared" si="29"/>
        <v>FwdSw</v>
      </c>
      <c r="M145" s="98" t="str">
        <f t="shared" si="30"/>
        <v>--</v>
      </c>
      <c r="N145" s="151" t="str">
        <f>IFERROR(_xll.qlRateHelperQuoteName(M145,Trigger),"--")</f>
        <v>--</v>
      </c>
      <c r="O145" s="102" t="str">
        <f>IFERROR(_xll.qlRateHelperQuoteValue($M145,Trigger),"--")</f>
        <v>--</v>
      </c>
      <c r="P145" s="146" t="b">
        <v>0</v>
      </c>
      <c r="Q145" s="98">
        <v>50</v>
      </c>
      <c r="R145" s="98">
        <v>1</v>
      </c>
      <c r="S145" s="103" t="str">
        <f>IFERROR(_xll.qlRateHelperEarliestDate(M145,Trigger),"--")</f>
        <v>--</v>
      </c>
      <c r="T145" s="103" t="str">
        <f>IFERROR(_xll.qlRateHelperPillarDate(M145,Trigger),"--")</f>
        <v>--</v>
      </c>
      <c r="V145" s="4" t="str">
        <f t="shared" si="28"/>
        <v/>
      </c>
      <c r="W145" s="4" t="e">
        <v>#N/A</v>
      </c>
      <c r="X145" s="4" t="str">
        <f>IFERROR(_xll.qlRateHelperQuoteName(W145,Trigger),"")</f>
        <v/>
      </c>
      <c r="Y145" s="73" t="str">
        <f>IFERROR(_xll.qlRateHelperRate(W145,Trigger),"")</f>
        <v/>
      </c>
      <c r="Z145" s="108" t="str">
        <f>IF(ISERROR(_xll.qlSwapRateHelperSpread($W145)),IF(ISERROR(_xll.qlFuturesRateHelperConvexityAdjustment($W145)),"",_xll.qlFuturesRateHelperConvexityAdjustment($W145)),_xll.qlSwapRateHelperSpread($W145))</f>
        <v/>
      </c>
      <c r="AA145" s="5" t="str">
        <f>IFERROR(_xll.qlRateHelperEarliestDate(W145,Trigger),"")</f>
        <v/>
      </c>
      <c r="AB145" s="5" t="str">
        <f>IFERROR(_xll.qlRateHelperPillarDate(W145,Trigger),"")</f>
        <v/>
      </c>
      <c r="AC145" s="81" t="e">
        <v>#NUM!</v>
      </c>
    </row>
    <row r="146" spans="1:29" x14ac:dyDescent="0.2">
      <c r="A146" s="62" t="s">
        <v>154</v>
      </c>
      <c r="B146" s="63" t="s">
        <v>29</v>
      </c>
      <c r="C146" s="64" t="s">
        <v>57</v>
      </c>
      <c r="D146" s="64" t="s">
        <v>8</v>
      </c>
      <c r="E146" s="64" t="s">
        <v>7</v>
      </c>
      <c r="F146" s="64" t="s">
        <v>149</v>
      </c>
      <c r="G146" s="64" t="str">
        <f t="shared" si="31"/>
        <v>Euribor6M</v>
      </c>
      <c r="H146" s="62" t="str">
        <f t="shared" si="32"/>
        <v>EUR5F1Y_Quote</v>
      </c>
      <c r="I146" s="133">
        <v>0</v>
      </c>
      <c r="J146" s="67"/>
      <c r="L146" s="10" t="str">
        <f t="shared" si="29"/>
        <v>FwdSw</v>
      </c>
      <c r="M146" s="98" t="str">
        <f t="shared" si="30"/>
        <v>--</v>
      </c>
      <c r="N146" s="151" t="str">
        <f>IFERROR(_xll.qlRateHelperQuoteName(M146,Trigger),"--")</f>
        <v>--</v>
      </c>
      <c r="O146" s="102" t="str">
        <f>IFERROR(_xll.qlRateHelperQuoteValue($M146,Trigger),"--")</f>
        <v>--</v>
      </c>
      <c r="P146" s="146" t="b">
        <v>0</v>
      </c>
      <c r="Q146" s="98">
        <v>50</v>
      </c>
      <c r="R146" s="98">
        <v>1</v>
      </c>
      <c r="S146" s="103" t="str">
        <f>IFERROR(_xll.qlRateHelperEarliestDate(M146,Trigger),"--")</f>
        <v>--</v>
      </c>
      <c r="T146" s="103" t="str">
        <f>IFERROR(_xll.qlRateHelperPillarDate(M146,Trigger),"--")</f>
        <v>--</v>
      </c>
      <c r="V146" s="4" t="str">
        <f t="shared" si="28"/>
        <v/>
      </c>
      <c r="W146" s="4" t="e">
        <v>#N/A</v>
      </c>
      <c r="X146" s="4" t="str">
        <f>IFERROR(_xll.qlRateHelperQuoteName(W146,Trigger),"")</f>
        <v/>
      </c>
      <c r="Y146" s="73" t="str">
        <f>IFERROR(_xll.qlRateHelperRate(W146,Trigger),"")</f>
        <v/>
      </c>
      <c r="Z146" s="108" t="str">
        <f>IF(ISERROR(_xll.qlSwapRateHelperSpread($W146)),IF(ISERROR(_xll.qlFuturesRateHelperConvexityAdjustment($W146)),"",_xll.qlFuturesRateHelperConvexityAdjustment($W146)),_xll.qlSwapRateHelperSpread($W146))</f>
        <v/>
      </c>
      <c r="AA146" s="5" t="str">
        <f>IFERROR(_xll.qlRateHelperEarliestDate(W146,Trigger),"")</f>
        <v/>
      </c>
      <c r="AB146" s="5" t="str">
        <f>IFERROR(_xll.qlRateHelperPillarDate(W146,Trigger),"")</f>
        <v/>
      </c>
      <c r="AC146" s="81" t="e">
        <v>#NUM!</v>
      </c>
    </row>
    <row r="147" spans="1:29" x14ac:dyDescent="0.2">
      <c r="A147" s="62" t="s">
        <v>154</v>
      </c>
      <c r="B147" s="63" t="s">
        <v>54</v>
      </c>
      <c r="C147" s="64" t="s">
        <v>57</v>
      </c>
      <c r="D147" s="64" t="s">
        <v>8</v>
      </c>
      <c r="E147" s="64" t="s">
        <v>7</v>
      </c>
      <c r="F147" s="64" t="s">
        <v>149</v>
      </c>
      <c r="G147" s="64" t="str">
        <f t="shared" si="31"/>
        <v>Euribor6M</v>
      </c>
      <c r="H147" s="62" t="str">
        <f t="shared" si="32"/>
        <v>EUR5F2Y_Quote</v>
      </c>
      <c r="I147" s="133">
        <v>0</v>
      </c>
      <c r="J147" s="67"/>
      <c r="L147" s="10" t="str">
        <f t="shared" si="29"/>
        <v>FwdSw</v>
      </c>
      <c r="M147" s="98" t="str">
        <f t="shared" si="30"/>
        <v>--</v>
      </c>
      <c r="N147" s="151" t="str">
        <f>IFERROR(_xll.qlRateHelperQuoteName(M147,Trigger),"--")</f>
        <v>--</v>
      </c>
      <c r="O147" s="102" t="str">
        <f>IFERROR(_xll.qlRateHelperQuoteValue($M147,Trigger),"--")</f>
        <v>--</v>
      </c>
      <c r="P147" s="146" t="b">
        <v>0</v>
      </c>
      <c r="Q147" s="98">
        <v>50</v>
      </c>
      <c r="R147" s="98">
        <v>1</v>
      </c>
      <c r="S147" s="103" t="str">
        <f>IFERROR(_xll.qlRateHelperEarliestDate(M147,Trigger),"--")</f>
        <v>--</v>
      </c>
      <c r="T147" s="103" t="str">
        <f>IFERROR(_xll.qlRateHelperPillarDate(M147,Trigger),"--")</f>
        <v>--</v>
      </c>
      <c r="V147" s="4" t="str">
        <f t="shared" si="28"/>
        <v/>
      </c>
      <c r="W147" s="4" t="e">
        <v>#N/A</v>
      </c>
      <c r="X147" s="4" t="str">
        <f>IFERROR(_xll.qlRateHelperQuoteName(W147,Trigger),"")</f>
        <v/>
      </c>
      <c r="Y147" s="73" t="str">
        <f>IFERROR(_xll.qlRateHelperRate(W147,Trigger),"")</f>
        <v/>
      </c>
      <c r="Z147" s="108" t="str">
        <f>IF(ISERROR(_xll.qlSwapRateHelperSpread($W147)),IF(ISERROR(_xll.qlFuturesRateHelperConvexityAdjustment($W147)),"",_xll.qlFuturesRateHelperConvexityAdjustment($W147)),_xll.qlSwapRateHelperSpread($W147))</f>
        <v/>
      </c>
      <c r="AA147" s="5" t="str">
        <f>IFERROR(_xll.qlRateHelperEarliestDate(W147,Trigger),"")</f>
        <v/>
      </c>
      <c r="AB147" s="5" t="str">
        <f>IFERROR(_xll.qlRateHelperPillarDate(W147,Trigger),"")</f>
        <v/>
      </c>
      <c r="AC147" s="81" t="e">
        <v>#NUM!</v>
      </c>
    </row>
    <row r="148" spans="1:29" x14ac:dyDescent="0.2">
      <c r="A148" s="62" t="s">
        <v>154</v>
      </c>
      <c r="B148" s="63" t="s">
        <v>55</v>
      </c>
      <c r="C148" s="64" t="s">
        <v>57</v>
      </c>
      <c r="D148" s="64" t="s">
        <v>8</v>
      </c>
      <c r="E148" s="64" t="s">
        <v>7</v>
      </c>
      <c r="F148" s="64" t="s">
        <v>149</v>
      </c>
      <c r="G148" s="64" t="str">
        <f t="shared" si="31"/>
        <v>Euribor6M</v>
      </c>
      <c r="H148" s="62" t="str">
        <f t="shared" si="32"/>
        <v>EUR5F3Y_Quote</v>
      </c>
      <c r="I148" s="133">
        <v>0</v>
      </c>
      <c r="J148" s="67"/>
      <c r="L148" s="10" t="str">
        <f t="shared" si="29"/>
        <v>FwdSw</v>
      </c>
      <c r="M148" s="98" t="str">
        <f t="shared" si="30"/>
        <v>--</v>
      </c>
      <c r="N148" s="151" t="str">
        <f>IFERROR(_xll.qlRateHelperQuoteName(M148,Trigger),"--")</f>
        <v>--</v>
      </c>
      <c r="O148" s="102" t="str">
        <f>IFERROR(_xll.qlRateHelperQuoteValue($M148,Trigger),"--")</f>
        <v>--</v>
      </c>
      <c r="P148" s="146" t="b">
        <v>0</v>
      </c>
      <c r="Q148" s="98">
        <v>50</v>
      </c>
      <c r="R148" s="98">
        <v>1</v>
      </c>
      <c r="S148" s="103" t="str">
        <f>IFERROR(_xll.qlRateHelperEarliestDate(M148,Trigger),"--")</f>
        <v>--</v>
      </c>
      <c r="T148" s="103" t="str">
        <f>IFERROR(_xll.qlRateHelperPillarDate(M148,Trigger),"--")</f>
        <v>--</v>
      </c>
      <c r="V148" s="4" t="str">
        <f t="shared" si="28"/>
        <v/>
      </c>
      <c r="W148" s="4" t="e">
        <v>#N/A</v>
      </c>
      <c r="X148" s="4" t="str">
        <f>IFERROR(_xll.qlRateHelperQuoteName(W148,Trigger),"")</f>
        <v/>
      </c>
      <c r="Y148" s="73" t="str">
        <f>IFERROR(_xll.qlRateHelperRate(W148,Trigger),"")</f>
        <v/>
      </c>
      <c r="Z148" s="108" t="str">
        <f>IF(ISERROR(_xll.qlSwapRateHelperSpread($W148)),IF(ISERROR(_xll.qlFuturesRateHelperConvexityAdjustment($W148)),"",_xll.qlFuturesRateHelperConvexityAdjustment($W148)),_xll.qlSwapRateHelperSpread($W148))</f>
        <v/>
      </c>
      <c r="AA148" s="5" t="str">
        <f>IFERROR(_xll.qlRateHelperEarliestDate(W148,Trigger),"")</f>
        <v/>
      </c>
      <c r="AB148" s="5" t="str">
        <f>IFERROR(_xll.qlRateHelperPillarDate(W148,Trigger),"")</f>
        <v/>
      </c>
      <c r="AC148" s="81" t="e">
        <v>#NUM!</v>
      </c>
    </row>
    <row r="149" spans="1:29" x14ac:dyDescent="0.2">
      <c r="A149" s="62" t="s">
        <v>154</v>
      </c>
      <c r="B149" s="63" t="s">
        <v>56</v>
      </c>
      <c r="C149" s="64" t="s">
        <v>57</v>
      </c>
      <c r="D149" s="64" t="s">
        <v>8</v>
      </c>
      <c r="E149" s="64" t="s">
        <v>7</v>
      </c>
      <c r="F149" s="64" t="s">
        <v>149</v>
      </c>
      <c r="G149" s="64" t="str">
        <f t="shared" si="31"/>
        <v>Euribor6M</v>
      </c>
      <c r="H149" s="62" t="str">
        <f t="shared" si="32"/>
        <v>EUR5F4Y_Quote</v>
      </c>
      <c r="I149" s="133">
        <v>0</v>
      </c>
      <c r="J149" s="67"/>
      <c r="L149" s="10" t="str">
        <f t="shared" si="29"/>
        <v>FwdSw</v>
      </c>
      <c r="M149" s="98" t="str">
        <f t="shared" si="30"/>
        <v>--</v>
      </c>
      <c r="N149" s="151" t="str">
        <f>IFERROR(_xll.qlRateHelperQuoteName(M149,Trigger),"--")</f>
        <v>--</v>
      </c>
      <c r="O149" s="102" t="str">
        <f>IFERROR(_xll.qlRateHelperQuoteValue($M149,Trigger),"--")</f>
        <v>--</v>
      </c>
      <c r="P149" s="146" t="b">
        <v>0</v>
      </c>
      <c r="Q149" s="98">
        <v>50</v>
      </c>
      <c r="R149" s="98">
        <v>1</v>
      </c>
      <c r="S149" s="103" t="str">
        <f>IFERROR(_xll.qlRateHelperEarliestDate(M149,Trigger),"--")</f>
        <v>--</v>
      </c>
      <c r="T149" s="103" t="str">
        <f>IFERROR(_xll.qlRateHelperPillarDate(M149,Trigger),"--")</f>
        <v>--</v>
      </c>
      <c r="V149" s="4" t="str">
        <f t="shared" si="28"/>
        <v/>
      </c>
      <c r="W149" s="4" t="e">
        <v>#N/A</v>
      </c>
      <c r="X149" s="4" t="str">
        <f>IFERROR(_xll.qlRateHelperQuoteName(W149,Trigger),"")</f>
        <v/>
      </c>
      <c r="Y149" s="73" t="str">
        <f>IFERROR(_xll.qlRateHelperRate(W149,Trigger),"")</f>
        <v/>
      </c>
      <c r="Z149" s="108" t="str">
        <f>IF(ISERROR(_xll.qlSwapRateHelperSpread($W149)),IF(ISERROR(_xll.qlFuturesRateHelperConvexityAdjustment($W149)),"",_xll.qlFuturesRateHelperConvexityAdjustment($W149)),_xll.qlSwapRateHelperSpread($W149))</f>
        <v/>
      </c>
      <c r="AA149" s="5" t="str">
        <f>IFERROR(_xll.qlRateHelperEarliestDate(W149,Trigger),"")</f>
        <v/>
      </c>
      <c r="AB149" s="5" t="str">
        <f>IFERROR(_xll.qlRateHelperPillarDate(W149,Trigger),"")</f>
        <v/>
      </c>
      <c r="AC149" s="81" t="e">
        <v>#NUM!</v>
      </c>
    </row>
    <row r="150" spans="1:29" x14ac:dyDescent="0.2">
      <c r="A150" s="62" t="s">
        <v>154</v>
      </c>
      <c r="B150" s="63" t="s">
        <v>57</v>
      </c>
      <c r="C150" s="64" t="s">
        <v>57</v>
      </c>
      <c r="D150" s="64" t="s">
        <v>8</v>
      </c>
      <c r="E150" s="64" t="s">
        <v>7</v>
      </c>
      <c r="F150" s="64" t="s">
        <v>149</v>
      </c>
      <c r="G150" s="64" t="str">
        <f t="shared" si="31"/>
        <v>Euribor6M</v>
      </c>
      <c r="H150" s="62" t="str">
        <f t="shared" si="32"/>
        <v>EUR5F5Y_Quote</v>
      </c>
      <c r="I150" s="133">
        <v>0</v>
      </c>
      <c r="J150" s="67"/>
      <c r="L150" s="10" t="str">
        <f t="shared" si="29"/>
        <v>FwdSw</v>
      </c>
      <c r="M150" s="98" t="str">
        <f t="shared" si="30"/>
        <v>--</v>
      </c>
      <c r="N150" s="151" t="str">
        <f>IFERROR(_xll.qlRateHelperQuoteName(M150,Trigger),"--")</f>
        <v>--</v>
      </c>
      <c r="O150" s="102" t="str">
        <f>IFERROR(_xll.qlRateHelperQuoteValue($M150,Trigger),"--")</f>
        <v>--</v>
      </c>
      <c r="P150" s="146" t="b">
        <v>0</v>
      </c>
      <c r="Q150" s="98">
        <v>50</v>
      </c>
      <c r="R150" s="98">
        <v>1</v>
      </c>
      <c r="S150" s="103" t="str">
        <f>IFERROR(_xll.qlRateHelperEarliestDate(M150,Trigger),"--")</f>
        <v>--</v>
      </c>
      <c r="T150" s="103" t="str">
        <f>IFERROR(_xll.qlRateHelperPillarDate(M150,Trigger),"--")</f>
        <v>--</v>
      </c>
      <c r="V150" s="4" t="str">
        <f t="shared" si="28"/>
        <v/>
      </c>
      <c r="W150" s="4" t="e">
        <v>#N/A</v>
      </c>
      <c r="X150" s="4" t="str">
        <f>IFERROR(_xll.qlRateHelperQuoteName(W150,Trigger),"")</f>
        <v/>
      </c>
      <c r="Y150" s="73" t="str">
        <f>IFERROR(_xll.qlRateHelperRate(W150,Trigger),"")</f>
        <v/>
      </c>
      <c r="Z150" s="108" t="str">
        <f>IF(ISERROR(_xll.qlSwapRateHelperSpread($W150)),IF(ISERROR(_xll.qlFuturesRateHelperConvexityAdjustment($W150)),"",_xll.qlFuturesRateHelperConvexityAdjustment($W150)),_xll.qlSwapRateHelperSpread($W150))</f>
        <v/>
      </c>
      <c r="AA150" s="5" t="str">
        <f>IFERROR(_xll.qlRateHelperEarliestDate(W150,Trigger),"")</f>
        <v/>
      </c>
      <c r="AB150" s="5" t="str">
        <f>IFERROR(_xll.qlRateHelperPillarDate(W150,Trigger),"")</f>
        <v/>
      </c>
      <c r="AC150" s="81" t="e">
        <v>#NUM!</v>
      </c>
    </row>
    <row r="151" spans="1:29" x14ac:dyDescent="0.2">
      <c r="A151" s="62" t="s">
        <v>154</v>
      </c>
      <c r="B151" s="63" t="s">
        <v>58</v>
      </c>
      <c r="C151" s="64" t="s">
        <v>57</v>
      </c>
      <c r="D151" s="64" t="s">
        <v>8</v>
      </c>
      <c r="E151" s="64" t="s">
        <v>7</v>
      </c>
      <c r="F151" s="64" t="s">
        <v>149</v>
      </c>
      <c r="G151" s="64" t="str">
        <f t="shared" si="31"/>
        <v>Euribor6M</v>
      </c>
      <c r="H151" s="62" t="str">
        <f t="shared" si="32"/>
        <v>EUR5F6Y_Quote</v>
      </c>
      <c r="I151" s="133">
        <v>0</v>
      </c>
      <c r="J151" s="67"/>
      <c r="L151" s="10" t="str">
        <f t="shared" si="29"/>
        <v>FwdSw</v>
      </c>
      <c r="M151" s="98" t="str">
        <f t="shared" si="30"/>
        <v>--</v>
      </c>
      <c r="N151" s="151" t="str">
        <f>IFERROR(_xll.qlRateHelperQuoteName(M151,Trigger),"--")</f>
        <v>--</v>
      </c>
      <c r="O151" s="102" t="str">
        <f>IFERROR(_xll.qlRateHelperQuoteValue($M151,Trigger),"--")</f>
        <v>--</v>
      </c>
      <c r="P151" s="146" t="b">
        <v>0</v>
      </c>
      <c r="Q151" s="98">
        <v>50</v>
      </c>
      <c r="R151" s="98">
        <v>1</v>
      </c>
      <c r="S151" s="103" t="str">
        <f>IFERROR(_xll.qlRateHelperEarliestDate(M151,Trigger),"--")</f>
        <v>--</v>
      </c>
      <c r="T151" s="103" t="str">
        <f>IFERROR(_xll.qlRateHelperPillarDate(M151,Trigger),"--")</f>
        <v>--</v>
      </c>
      <c r="V151" s="4" t="str">
        <f t="shared" si="28"/>
        <v/>
      </c>
      <c r="W151" s="4" t="e">
        <v>#N/A</v>
      </c>
      <c r="X151" s="4" t="str">
        <f>IFERROR(_xll.qlRateHelperQuoteName(W151,Trigger),"")</f>
        <v/>
      </c>
      <c r="Y151" s="73" t="str">
        <f>IFERROR(_xll.qlRateHelperRate(W151,Trigger),"")</f>
        <v/>
      </c>
      <c r="Z151" s="108" t="str">
        <f>IF(ISERROR(_xll.qlSwapRateHelperSpread($W151)),IF(ISERROR(_xll.qlFuturesRateHelperConvexityAdjustment($W151)),"",_xll.qlFuturesRateHelperConvexityAdjustment($W151)),_xll.qlSwapRateHelperSpread($W151))</f>
        <v/>
      </c>
      <c r="AA151" s="5" t="str">
        <f>IFERROR(_xll.qlRateHelperEarliestDate(W151,Trigger),"")</f>
        <v/>
      </c>
      <c r="AB151" s="5" t="str">
        <f>IFERROR(_xll.qlRateHelperPillarDate(W151,Trigger),"")</f>
        <v/>
      </c>
      <c r="AC151" s="81" t="e">
        <v>#NUM!</v>
      </c>
    </row>
    <row r="152" spans="1:29" x14ac:dyDescent="0.2">
      <c r="A152" s="62" t="s">
        <v>154</v>
      </c>
      <c r="B152" s="63" t="s">
        <v>59</v>
      </c>
      <c r="C152" s="64" t="s">
        <v>57</v>
      </c>
      <c r="D152" s="64" t="s">
        <v>8</v>
      </c>
      <c r="E152" s="64" t="s">
        <v>7</v>
      </c>
      <c r="F152" s="64" t="s">
        <v>149</v>
      </c>
      <c r="G152" s="64" t="str">
        <f t="shared" si="31"/>
        <v>Euribor6M</v>
      </c>
      <c r="H152" s="62" t="str">
        <f t="shared" si="32"/>
        <v>EUR5F7Y_Quote</v>
      </c>
      <c r="I152" s="133">
        <v>0</v>
      </c>
      <c r="J152" s="67"/>
      <c r="L152" s="10" t="str">
        <f t="shared" si="29"/>
        <v>FwdSw</v>
      </c>
      <c r="M152" s="98" t="str">
        <f t="shared" si="30"/>
        <v>--</v>
      </c>
      <c r="N152" s="151" t="str">
        <f>IFERROR(_xll.qlRateHelperQuoteName(M152,Trigger),"--")</f>
        <v>--</v>
      </c>
      <c r="O152" s="102" t="str">
        <f>IFERROR(_xll.qlRateHelperQuoteValue($M152,Trigger),"--")</f>
        <v>--</v>
      </c>
      <c r="P152" s="146" t="b">
        <v>0</v>
      </c>
      <c r="Q152" s="98">
        <v>50</v>
      </c>
      <c r="R152" s="98">
        <v>1</v>
      </c>
      <c r="S152" s="103" t="str">
        <f>IFERROR(_xll.qlRateHelperEarliestDate(M152,Trigger),"--")</f>
        <v>--</v>
      </c>
      <c r="T152" s="103" t="str">
        <f>IFERROR(_xll.qlRateHelperPillarDate(M152,Trigger),"--")</f>
        <v>--</v>
      </c>
      <c r="V152" s="4" t="str">
        <f t="shared" si="28"/>
        <v/>
      </c>
      <c r="W152" s="4" t="e">
        <v>#N/A</v>
      </c>
      <c r="X152" s="4" t="str">
        <f>IFERROR(_xll.qlRateHelperQuoteName(W152,Trigger),"")</f>
        <v/>
      </c>
      <c r="Y152" s="73" t="str">
        <f>IFERROR(_xll.qlRateHelperRate(W152,Trigger),"")</f>
        <v/>
      </c>
      <c r="Z152" s="108" t="str">
        <f>IF(ISERROR(_xll.qlSwapRateHelperSpread($W152)),IF(ISERROR(_xll.qlFuturesRateHelperConvexityAdjustment($W152)),"",_xll.qlFuturesRateHelperConvexityAdjustment($W152)),_xll.qlSwapRateHelperSpread($W152))</f>
        <v/>
      </c>
      <c r="AA152" s="5" t="str">
        <f>IFERROR(_xll.qlRateHelperEarliestDate(W152,Trigger),"")</f>
        <v/>
      </c>
      <c r="AB152" s="5" t="str">
        <f>IFERROR(_xll.qlRateHelperPillarDate(W152,Trigger),"")</f>
        <v/>
      </c>
      <c r="AC152" s="81" t="e">
        <v>#NUM!</v>
      </c>
    </row>
    <row r="153" spans="1:29" x14ac:dyDescent="0.2">
      <c r="A153" s="62" t="s">
        <v>154</v>
      </c>
      <c r="B153" s="63" t="s">
        <v>60</v>
      </c>
      <c r="C153" s="64" t="s">
        <v>57</v>
      </c>
      <c r="D153" s="64" t="s">
        <v>8</v>
      </c>
      <c r="E153" s="64" t="s">
        <v>7</v>
      </c>
      <c r="F153" s="64" t="s">
        <v>149</v>
      </c>
      <c r="G153" s="64" t="str">
        <f t="shared" si="31"/>
        <v>Euribor6M</v>
      </c>
      <c r="H153" s="62" t="str">
        <f t="shared" si="32"/>
        <v>EUR5F8Y_Quote</v>
      </c>
      <c r="I153" s="133">
        <v>0</v>
      </c>
      <c r="J153" s="67"/>
      <c r="L153" s="10" t="str">
        <f t="shared" si="29"/>
        <v>FwdSw</v>
      </c>
      <c r="M153" s="98" t="str">
        <f t="shared" si="30"/>
        <v>--</v>
      </c>
      <c r="N153" s="151" t="str">
        <f>IFERROR(_xll.qlRateHelperQuoteName(M153,Trigger),"--")</f>
        <v>--</v>
      </c>
      <c r="O153" s="102" t="str">
        <f>IFERROR(_xll.qlRateHelperQuoteValue($M153,Trigger),"--")</f>
        <v>--</v>
      </c>
      <c r="P153" s="146" t="b">
        <v>0</v>
      </c>
      <c r="Q153" s="98">
        <v>50</v>
      </c>
      <c r="R153" s="98">
        <v>1</v>
      </c>
      <c r="S153" s="103" t="str">
        <f>IFERROR(_xll.qlRateHelperEarliestDate(M153,Trigger),"--")</f>
        <v>--</v>
      </c>
      <c r="T153" s="103" t="str">
        <f>IFERROR(_xll.qlRateHelperPillarDate(M153,Trigger),"--")</f>
        <v>--</v>
      </c>
      <c r="V153" s="4" t="str">
        <f t="shared" si="28"/>
        <v/>
      </c>
      <c r="W153" s="4" t="e">
        <v>#N/A</v>
      </c>
      <c r="X153" s="4" t="str">
        <f>IFERROR(_xll.qlRateHelperQuoteName(W153,Trigger),"")</f>
        <v/>
      </c>
      <c r="Y153" s="73" t="str">
        <f>IFERROR(_xll.qlRateHelperRate(W153,Trigger),"")</f>
        <v/>
      </c>
      <c r="Z153" s="108" t="str">
        <f>IF(ISERROR(_xll.qlSwapRateHelperSpread($W153)),IF(ISERROR(_xll.qlFuturesRateHelperConvexityAdjustment($W153)),"",_xll.qlFuturesRateHelperConvexityAdjustment($W153)),_xll.qlSwapRateHelperSpread($W153))</f>
        <v/>
      </c>
      <c r="AA153" s="5" t="str">
        <f>IFERROR(_xll.qlRateHelperEarliestDate(W153,Trigger),"")</f>
        <v/>
      </c>
      <c r="AB153" s="5" t="str">
        <f>IFERROR(_xll.qlRateHelperPillarDate(W153,Trigger),"")</f>
        <v/>
      </c>
      <c r="AC153" s="81" t="e">
        <v>#NUM!</v>
      </c>
    </row>
    <row r="154" spans="1:29" x14ac:dyDescent="0.2">
      <c r="A154" s="62" t="s">
        <v>154</v>
      </c>
      <c r="B154" s="63" t="s">
        <v>61</v>
      </c>
      <c r="C154" s="64" t="s">
        <v>57</v>
      </c>
      <c r="D154" s="64" t="s">
        <v>8</v>
      </c>
      <c r="E154" s="64" t="s">
        <v>7</v>
      </c>
      <c r="F154" s="64" t="s">
        <v>149</v>
      </c>
      <c r="G154" s="64" t="str">
        <f t="shared" si="31"/>
        <v>Euribor6M</v>
      </c>
      <c r="H154" s="62" t="str">
        <f t="shared" si="32"/>
        <v>EUR5F9Y_Quote</v>
      </c>
      <c r="I154" s="133">
        <v>0</v>
      </c>
      <c r="J154" s="67"/>
      <c r="L154" s="10" t="str">
        <f t="shared" si="29"/>
        <v>FwdSw</v>
      </c>
      <c r="M154" s="98" t="str">
        <f t="shared" si="30"/>
        <v>--</v>
      </c>
      <c r="N154" s="151" t="str">
        <f>IFERROR(_xll.qlRateHelperQuoteName(M154,Trigger),"--")</f>
        <v>--</v>
      </c>
      <c r="O154" s="102" t="str">
        <f>IFERROR(_xll.qlRateHelperQuoteValue($M154,Trigger),"--")</f>
        <v>--</v>
      </c>
      <c r="P154" s="146" t="b">
        <v>0</v>
      </c>
      <c r="Q154" s="98">
        <v>50</v>
      </c>
      <c r="R154" s="98">
        <v>1</v>
      </c>
      <c r="S154" s="103" t="str">
        <f>IFERROR(_xll.qlRateHelperEarliestDate(M154,Trigger),"--")</f>
        <v>--</v>
      </c>
      <c r="T154" s="103" t="str">
        <f>IFERROR(_xll.qlRateHelperPillarDate(M154,Trigger),"--")</f>
        <v>--</v>
      </c>
      <c r="V154" s="4" t="str">
        <f t="shared" si="28"/>
        <v/>
      </c>
      <c r="W154" s="4" t="e">
        <v>#N/A</v>
      </c>
      <c r="X154" s="4" t="str">
        <f>IFERROR(_xll.qlRateHelperQuoteName(W154,Trigger),"")</f>
        <v/>
      </c>
      <c r="Y154" s="73" t="str">
        <f>IFERROR(_xll.qlRateHelperRate(W154,Trigger),"")</f>
        <v/>
      </c>
      <c r="Z154" s="108" t="str">
        <f>IF(ISERROR(_xll.qlSwapRateHelperSpread($W154)),IF(ISERROR(_xll.qlFuturesRateHelperConvexityAdjustment($W154)),"",_xll.qlFuturesRateHelperConvexityAdjustment($W154)),_xll.qlSwapRateHelperSpread($W154))</f>
        <v/>
      </c>
      <c r="AA154" s="5" t="str">
        <f>IFERROR(_xll.qlRateHelperEarliestDate(W154,Trigger),"")</f>
        <v/>
      </c>
      <c r="AB154" s="5" t="str">
        <f>IFERROR(_xll.qlRateHelperPillarDate(W154,Trigger),"")</f>
        <v/>
      </c>
      <c r="AC154" s="81" t="e">
        <v>#NUM!</v>
      </c>
    </row>
    <row r="155" spans="1:29" x14ac:dyDescent="0.2">
      <c r="A155" s="62" t="s">
        <v>154</v>
      </c>
      <c r="B155" s="63" t="s">
        <v>62</v>
      </c>
      <c r="C155" s="64" t="s">
        <v>57</v>
      </c>
      <c r="D155" s="64" t="s">
        <v>8</v>
      </c>
      <c r="E155" s="64" t="s">
        <v>7</v>
      </c>
      <c r="F155" s="64" t="s">
        <v>149</v>
      </c>
      <c r="G155" s="64" t="str">
        <f t="shared" si="31"/>
        <v>Euribor6M</v>
      </c>
      <c r="H155" s="62" t="str">
        <f t="shared" si="32"/>
        <v>EUR5F10Y_Quote</v>
      </c>
      <c r="I155" s="133">
        <v>0</v>
      </c>
      <c r="J155" s="67"/>
      <c r="L155" s="10" t="str">
        <f t="shared" si="29"/>
        <v>FwdSw</v>
      </c>
      <c r="M155" s="98" t="str">
        <f t="shared" si="30"/>
        <v>--</v>
      </c>
      <c r="N155" s="151" t="str">
        <f>IFERROR(_xll.qlRateHelperQuoteName(M155,Trigger),"--")</f>
        <v>--</v>
      </c>
      <c r="O155" s="102" t="str">
        <f>IFERROR(_xll.qlRateHelperQuoteValue($M155,Trigger),"--")</f>
        <v>--</v>
      </c>
      <c r="P155" s="146" t="b">
        <v>0</v>
      </c>
      <c r="Q155" s="98">
        <v>50</v>
      </c>
      <c r="R155" s="98">
        <v>1</v>
      </c>
      <c r="S155" s="103" t="str">
        <f>IFERROR(_xll.qlRateHelperEarliestDate(M155,Trigger),"--")</f>
        <v>--</v>
      </c>
      <c r="T155" s="103" t="str">
        <f>IFERROR(_xll.qlRateHelperPillarDate(M155,Trigger),"--")</f>
        <v>--</v>
      </c>
      <c r="V155" s="4" t="str">
        <f t="shared" si="28"/>
        <v/>
      </c>
      <c r="W155" s="4" t="e">
        <v>#N/A</v>
      </c>
      <c r="X155" s="4" t="str">
        <f>IFERROR(_xll.qlRateHelperQuoteName(W155,Trigger),"")</f>
        <v/>
      </c>
      <c r="Y155" s="73" t="str">
        <f>IFERROR(_xll.qlRateHelperRate(W155,Trigger),"")</f>
        <v/>
      </c>
      <c r="Z155" s="108" t="str">
        <f>IF(ISERROR(_xll.qlSwapRateHelperSpread($W155)),IF(ISERROR(_xll.qlFuturesRateHelperConvexityAdjustment($W155)),"",_xll.qlFuturesRateHelperConvexityAdjustment($W155)),_xll.qlSwapRateHelperSpread($W155))</f>
        <v/>
      </c>
      <c r="AA155" s="5" t="str">
        <f>IFERROR(_xll.qlRateHelperEarliestDate(W155,Trigger),"")</f>
        <v/>
      </c>
      <c r="AB155" s="5" t="str">
        <f>IFERROR(_xll.qlRateHelperPillarDate(W155,Trigger),"")</f>
        <v/>
      </c>
      <c r="AC155" s="81" t="e">
        <v>#NUM!</v>
      </c>
    </row>
    <row r="156" spans="1:29" x14ac:dyDescent="0.2">
      <c r="A156" s="62" t="s">
        <v>154</v>
      </c>
      <c r="B156" s="63" t="s">
        <v>104</v>
      </c>
      <c r="C156" s="64" t="s">
        <v>57</v>
      </c>
      <c r="D156" s="64" t="s">
        <v>8</v>
      </c>
      <c r="E156" s="64" t="s">
        <v>7</v>
      </c>
      <c r="F156" s="64" t="s">
        <v>149</v>
      </c>
      <c r="G156" s="64" t="str">
        <f t="shared" si="31"/>
        <v>Euribor6M</v>
      </c>
      <c r="H156" s="62" t="str">
        <f t="shared" si="32"/>
        <v>EUR5F11Y_Quote</v>
      </c>
      <c r="I156" s="133">
        <v>0</v>
      </c>
      <c r="J156" s="67"/>
      <c r="L156" s="10" t="str">
        <f t="shared" si="29"/>
        <v>FwdSw</v>
      </c>
      <c r="M156" s="98" t="str">
        <f t="shared" si="30"/>
        <v>--</v>
      </c>
      <c r="N156" s="151" t="str">
        <f>IFERROR(_xll.qlRateHelperQuoteName(M156,Trigger),"--")</f>
        <v>--</v>
      </c>
      <c r="O156" s="102" t="str">
        <f>IFERROR(_xll.qlRateHelperQuoteValue($M156,Trigger),"--")</f>
        <v>--</v>
      </c>
      <c r="P156" s="146" t="b">
        <v>0</v>
      </c>
      <c r="Q156" s="98">
        <v>50</v>
      </c>
      <c r="R156" s="98">
        <v>1</v>
      </c>
      <c r="S156" s="103" t="str">
        <f>IFERROR(_xll.qlRateHelperEarliestDate(M156,Trigger),"--")</f>
        <v>--</v>
      </c>
      <c r="T156" s="103" t="str">
        <f>IFERROR(_xll.qlRateHelperPillarDate(M156,Trigger),"--")</f>
        <v>--</v>
      </c>
      <c r="V156" s="4" t="str">
        <f t="shared" si="28"/>
        <v/>
      </c>
      <c r="W156" s="4" t="e">
        <v>#N/A</v>
      </c>
      <c r="X156" s="4" t="str">
        <f>IFERROR(_xll.qlRateHelperQuoteName(W156,Trigger),"")</f>
        <v/>
      </c>
      <c r="Y156" s="73" t="str">
        <f>IFERROR(_xll.qlRateHelperRate(W156,Trigger),"")</f>
        <v/>
      </c>
      <c r="Z156" s="108" t="str">
        <f>IF(ISERROR(_xll.qlSwapRateHelperSpread($W156)),IF(ISERROR(_xll.qlFuturesRateHelperConvexityAdjustment($W156)),"",_xll.qlFuturesRateHelperConvexityAdjustment($W156)),_xll.qlSwapRateHelperSpread($W156))</f>
        <v/>
      </c>
      <c r="AA156" s="5" t="str">
        <f>IFERROR(_xll.qlRateHelperEarliestDate(W156,Trigger),"")</f>
        <v/>
      </c>
      <c r="AB156" s="5" t="str">
        <f>IFERROR(_xll.qlRateHelperPillarDate(W156,Trigger),"")</f>
        <v/>
      </c>
      <c r="AC156" s="81" t="e">
        <v>#NUM!</v>
      </c>
    </row>
    <row r="157" spans="1:29" x14ac:dyDescent="0.2">
      <c r="A157" s="62" t="s">
        <v>154</v>
      </c>
      <c r="B157" s="63" t="s">
        <v>63</v>
      </c>
      <c r="C157" s="64" t="s">
        <v>57</v>
      </c>
      <c r="D157" s="64" t="s">
        <v>8</v>
      </c>
      <c r="E157" s="64" t="s">
        <v>7</v>
      </c>
      <c r="F157" s="64" t="s">
        <v>149</v>
      </c>
      <c r="G157" s="64" t="str">
        <f t="shared" si="31"/>
        <v>Euribor6M</v>
      </c>
      <c r="H157" s="62" t="str">
        <f t="shared" si="32"/>
        <v>EUR5F12Y_Quote</v>
      </c>
      <c r="I157" s="133">
        <v>0</v>
      </c>
      <c r="J157" s="67"/>
      <c r="L157" s="10" t="str">
        <f t="shared" si="29"/>
        <v>FwdSw</v>
      </c>
      <c r="M157" s="98" t="str">
        <f t="shared" si="30"/>
        <v>--</v>
      </c>
      <c r="N157" s="151" t="str">
        <f>IFERROR(_xll.qlRateHelperQuoteName(M157,Trigger),"--")</f>
        <v>--</v>
      </c>
      <c r="O157" s="102" t="str">
        <f>IFERROR(_xll.qlRateHelperQuoteValue($M157,Trigger),"--")</f>
        <v>--</v>
      </c>
      <c r="P157" s="146" t="b">
        <v>0</v>
      </c>
      <c r="Q157" s="98">
        <v>50</v>
      </c>
      <c r="R157" s="98">
        <v>1</v>
      </c>
      <c r="S157" s="103" t="str">
        <f>IFERROR(_xll.qlRateHelperEarliestDate(M157,Trigger),"--")</f>
        <v>--</v>
      </c>
      <c r="T157" s="103" t="str">
        <f>IFERROR(_xll.qlRateHelperPillarDate(M157,Trigger),"--")</f>
        <v>--</v>
      </c>
      <c r="V157" s="4" t="str">
        <f t="shared" si="28"/>
        <v/>
      </c>
      <c r="W157" s="4" t="e">
        <v>#N/A</v>
      </c>
      <c r="X157" s="4" t="str">
        <f>IFERROR(_xll.qlRateHelperQuoteName(W157,Trigger),"")</f>
        <v/>
      </c>
      <c r="Y157" s="73" t="str">
        <f>IFERROR(_xll.qlRateHelperRate(W157,Trigger),"")</f>
        <v/>
      </c>
      <c r="Z157" s="108" t="str">
        <f>IF(ISERROR(_xll.qlSwapRateHelperSpread($W157)),IF(ISERROR(_xll.qlFuturesRateHelperConvexityAdjustment($W157)),"",_xll.qlFuturesRateHelperConvexityAdjustment($W157)),_xll.qlSwapRateHelperSpread($W157))</f>
        <v/>
      </c>
      <c r="AA157" s="5" t="str">
        <f>IFERROR(_xll.qlRateHelperEarliestDate(W157,Trigger),"")</f>
        <v/>
      </c>
      <c r="AB157" s="5" t="str">
        <f>IFERROR(_xll.qlRateHelperPillarDate(W157,Trigger),"")</f>
        <v/>
      </c>
      <c r="AC157" s="81" t="e">
        <v>#NUM!</v>
      </c>
    </row>
    <row r="158" spans="1:29" x14ac:dyDescent="0.2">
      <c r="A158" s="62" t="s">
        <v>154</v>
      </c>
      <c r="B158" s="63" t="s">
        <v>105</v>
      </c>
      <c r="C158" s="64" t="s">
        <v>57</v>
      </c>
      <c r="D158" s="64" t="s">
        <v>8</v>
      </c>
      <c r="E158" s="64" t="s">
        <v>7</v>
      </c>
      <c r="F158" s="64" t="s">
        <v>149</v>
      </c>
      <c r="G158" s="64" t="str">
        <f t="shared" si="31"/>
        <v>Euribor6M</v>
      </c>
      <c r="H158" s="62" t="str">
        <f t="shared" si="32"/>
        <v>EUR5F13Y_Quote</v>
      </c>
      <c r="I158" s="133">
        <v>0</v>
      </c>
      <c r="J158" s="67"/>
      <c r="L158" s="10" t="str">
        <f t="shared" si="29"/>
        <v>FwdSw</v>
      </c>
      <c r="M158" s="98" t="str">
        <f t="shared" si="30"/>
        <v>--</v>
      </c>
      <c r="N158" s="151" t="str">
        <f>IFERROR(_xll.qlRateHelperQuoteName(M158,Trigger),"--")</f>
        <v>--</v>
      </c>
      <c r="O158" s="102" t="str">
        <f>IFERROR(_xll.qlRateHelperQuoteValue($M158,Trigger),"--")</f>
        <v>--</v>
      </c>
      <c r="P158" s="146" t="b">
        <v>0</v>
      </c>
      <c r="Q158" s="98">
        <v>50</v>
      </c>
      <c r="R158" s="98">
        <v>1</v>
      </c>
      <c r="S158" s="103" t="str">
        <f>IFERROR(_xll.qlRateHelperEarliestDate(M158,Trigger),"--")</f>
        <v>--</v>
      </c>
      <c r="T158" s="103" t="str">
        <f>IFERROR(_xll.qlRateHelperPillarDate(M158,Trigger),"--")</f>
        <v>--</v>
      </c>
      <c r="V158" s="4" t="str">
        <f t="shared" si="28"/>
        <v/>
      </c>
      <c r="W158" s="4" t="e">
        <v>#N/A</v>
      </c>
      <c r="X158" s="4" t="str">
        <f>IFERROR(_xll.qlRateHelperQuoteName(W158,Trigger),"")</f>
        <v/>
      </c>
      <c r="Y158" s="73" t="str">
        <f>IFERROR(_xll.qlRateHelperRate(W158,Trigger),"")</f>
        <v/>
      </c>
      <c r="Z158" s="108" t="str">
        <f>IF(ISERROR(_xll.qlSwapRateHelperSpread($W158)),IF(ISERROR(_xll.qlFuturesRateHelperConvexityAdjustment($W158)),"",_xll.qlFuturesRateHelperConvexityAdjustment($W158)),_xll.qlSwapRateHelperSpread($W158))</f>
        <v/>
      </c>
      <c r="AA158" s="5" t="str">
        <f>IFERROR(_xll.qlRateHelperEarliestDate(W158,Trigger),"")</f>
        <v/>
      </c>
      <c r="AB158" s="5" t="str">
        <f>IFERROR(_xll.qlRateHelperPillarDate(W158,Trigger),"")</f>
        <v/>
      </c>
      <c r="AC158" s="81" t="e">
        <v>#NUM!</v>
      </c>
    </row>
    <row r="159" spans="1:29" x14ac:dyDescent="0.2">
      <c r="A159" s="62" t="s">
        <v>154</v>
      </c>
      <c r="B159" s="63" t="s">
        <v>106</v>
      </c>
      <c r="C159" s="64" t="s">
        <v>57</v>
      </c>
      <c r="D159" s="64" t="s">
        <v>8</v>
      </c>
      <c r="E159" s="64" t="s">
        <v>7</v>
      </c>
      <c r="F159" s="64" t="s">
        <v>149</v>
      </c>
      <c r="G159" s="64" t="str">
        <f t="shared" si="31"/>
        <v>Euribor6M</v>
      </c>
      <c r="H159" s="62" t="str">
        <f t="shared" si="32"/>
        <v>EUR5F14Y_Quote</v>
      </c>
      <c r="I159" s="133">
        <v>0</v>
      </c>
      <c r="J159" s="67"/>
      <c r="L159" s="10" t="str">
        <f t="shared" si="29"/>
        <v>FwdSw</v>
      </c>
      <c r="M159" s="98" t="str">
        <f t="shared" si="30"/>
        <v>--</v>
      </c>
      <c r="N159" s="151" t="str">
        <f>IFERROR(_xll.qlRateHelperQuoteName(M159,Trigger),"--")</f>
        <v>--</v>
      </c>
      <c r="O159" s="102" t="str">
        <f>IFERROR(_xll.qlRateHelperQuoteValue($M159,Trigger),"--")</f>
        <v>--</v>
      </c>
      <c r="P159" s="146" t="b">
        <v>0</v>
      </c>
      <c r="Q159" s="98">
        <v>50</v>
      </c>
      <c r="R159" s="98">
        <v>1</v>
      </c>
      <c r="S159" s="103" t="str">
        <f>IFERROR(_xll.qlRateHelperEarliestDate(M159,Trigger),"--")</f>
        <v>--</v>
      </c>
      <c r="T159" s="103" t="str">
        <f>IFERROR(_xll.qlRateHelperPillarDate(M159,Trigger),"--")</f>
        <v>--</v>
      </c>
      <c r="V159" s="4" t="str">
        <f t="shared" si="28"/>
        <v/>
      </c>
      <c r="W159" s="4" t="e">
        <v>#N/A</v>
      </c>
      <c r="X159" s="4" t="str">
        <f>IFERROR(_xll.qlRateHelperQuoteName(W159,Trigger),"")</f>
        <v/>
      </c>
      <c r="Y159" s="73" t="str">
        <f>IFERROR(_xll.qlRateHelperRate(W159,Trigger),"")</f>
        <v/>
      </c>
      <c r="Z159" s="108" t="str">
        <f>IF(ISERROR(_xll.qlSwapRateHelperSpread($W159)),IF(ISERROR(_xll.qlFuturesRateHelperConvexityAdjustment($W159)),"",_xll.qlFuturesRateHelperConvexityAdjustment($W159)),_xll.qlSwapRateHelperSpread($W159))</f>
        <v/>
      </c>
      <c r="AA159" s="5" t="str">
        <f>IFERROR(_xll.qlRateHelperEarliestDate(W159,Trigger),"")</f>
        <v/>
      </c>
      <c r="AB159" s="5" t="str">
        <f>IFERROR(_xll.qlRateHelperPillarDate(W159,Trigger),"")</f>
        <v/>
      </c>
      <c r="AC159" s="81" t="e">
        <v>#NUM!</v>
      </c>
    </row>
    <row r="160" spans="1:29" x14ac:dyDescent="0.2">
      <c r="A160" s="62" t="s">
        <v>154</v>
      </c>
      <c r="B160" s="63" t="s">
        <v>64</v>
      </c>
      <c r="C160" s="64" t="s">
        <v>57</v>
      </c>
      <c r="D160" s="64" t="s">
        <v>8</v>
      </c>
      <c r="E160" s="64" t="s">
        <v>7</v>
      </c>
      <c r="F160" s="64" t="s">
        <v>149</v>
      </c>
      <c r="G160" s="64" t="str">
        <f t="shared" si="31"/>
        <v>Euribor6M</v>
      </c>
      <c r="H160" s="62" t="str">
        <f t="shared" si="32"/>
        <v>EUR5F15Y_Quote</v>
      </c>
      <c r="I160" s="133">
        <v>0</v>
      </c>
      <c r="J160" s="67"/>
      <c r="L160" s="10" t="str">
        <f t="shared" si="29"/>
        <v>FwdSw</v>
      </c>
      <c r="M160" s="98" t="str">
        <f t="shared" si="30"/>
        <v>--</v>
      </c>
      <c r="N160" s="151" t="str">
        <f>IFERROR(_xll.qlRateHelperQuoteName(M160,Trigger),"--")</f>
        <v>--</v>
      </c>
      <c r="O160" s="102" t="str">
        <f>IFERROR(_xll.qlRateHelperQuoteValue($M160,Trigger),"--")</f>
        <v>--</v>
      </c>
      <c r="P160" s="146" t="b">
        <v>0</v>
      </c>
      <c r="Q160" s="98">
        <v>50</v>
      </c>
      <c r="R160" s="98">
        <v>1</v>
      </c>
      <c r="S160" s="103" t="str">
        <f>IFERROR(_xll.qlRateHelperEarliestDate(M160,Trigger),"--")</f>
        <v>--</v>
      </c>
      <c r="T160" s="103" t="str">
        <f>IFERROR(_xll.qlRateHelperPillarDate(M160,Trigger),"--")</f>
        <v>--</v>
      </c>
      <c r="V160" s="4" t="str">
        <f t="shared" si="28"/>
        <v/>
      </c>
      <c r="W160" s="4" t="e">
        <v>#N/A</v>
      </c>
      <c r="X160" s="4" t="str">
        <f>IFERROR(_xll.qlRateHelperQuoteName(W160,Trigger),"")</f>
        <v/>
      </c>
      <c r="Y160" s="73" t="str">
        <f>IFERROR(_xll.qlRateHelperRate(W160,Trigger),"")</f>
        <v/>
      </c>
      <c r="Z160" s="108" t="str">
        <f>IF(ISERROR(_xll.qlSwapRateHelperSpread($W160)),IF(ISERROR(_xll.qlFuturesRateHelperConvexityAdjustment($W160)),"",_xll.qlFuturesRateHelperConvexityAdjustment($W160)),_xll.qlSwapRateHelperSpread($W160))</f>
        <v/>
      </c>
      <c r="AA160" s="5" t="str">
        <f>IFERROR(_xll.qlRateHelperEarliestDate(W160,Trigger),"")</f>
        <v/>
      </c>
      <c r="AB160" s="5" t="str">
        <f>IFERROR(_xll.qlRateHelperPillarDate(W160,Trigger),"")</f>
        <v/>
      </c>
      <c r="AC160" s="81" t="e">
        <v>#NUM!</v>
      </c>
    </row>
    <row r="161" spans="1:29" x14ac:dyDescent="0.2">
      <c r="A161" s="62" t="s">
        <v>154</v>
      </c>
      <c r="B161" s="63" t="s">
        <v>65</v>
      </c>
      <c r="C161" s="64" t="s">
        <v>57</v>
      </c>
      <c r="D161" s="64" t="s">
        <v>8</v>
      </c>
      <c r="E161" s="64" t="s">
        <v>7</v>
      </c>
      <c r="F161" s="64" t="s">
        <v>149</v>
      </c>
      <c r="G161" s="64" t="str">
        <f t="shared" si="31"/>
        <v>Euribor6M</v>
      </c>
      <c r="H161" s="62" t="str">
        <f t="shared" si="32"/>
        <v>EUR5F20Y_Quote</v>
      </c>
      <c r="I161" s="133">
        <v>0</v>
      </c>
      <c r="J161" s="67"/>
      <c r="L161" s="10" t="str">
        <f t="shared" si="29"/>
        <v>FwdSw</v>
      </c>
      <c r="M161" s="98" t="str">
        <f t="shared" si="30"/>
        <v>--</v>
      </c>
      <c r="N161" s="151" t="str">
        <f>IFERROR(_xll.qlRateHelperQuoteName(M161,Trigger),"--")</f>
        <v>--</v>
      </c>
      <c r="O161" s="102" t="str">
        <f>IFERROR(_xll.qlRateHelperQuoteValue($M161,Trigger),"--")</f>
        <v>--</v>
      </c>
      <c r="P161" s="146" t="b">
        <v>0</v>
      </c>
      <c r="Q161" s="98">
        <v>50</v>
      </c>
      <c r="R161" s="98">
        <v>1</v>
      </c>
      <c r="S161" s="103" t="str">
        <f>IFERROR(_xll.qlRateHelperEarliestDate(M161,Trigger),"--")</f>
        <v>--</v>
      </c>
      <c r="T161" s="103" t="str">
        <f>IFERROR(_xll.qlRateHelperPillarDate(M161,Trigger),"--")</f>
        <v>--</v>
      </c>
      <c r="V161" s="4" t="str">
        <f t="shared" si="28"/>
        <v/>
      </c>
      <c r="W161" s="4" t="e">
        <v>#N/A</v>
      </c>
      <c r="X161" s="4" t="str">
        <f>IFERROR(_xll.qlRateHelperQuoteName(W161,Trigger),"")</f>
        <v/>
      </c>
      <c r="Y161" s="73" t="str">
        <f>IFERROR(_xll.qlRateHelperRate(W161,Trigger),"")</f>
        <v/>
      </c>
      <c r="Z161" s="108" t="str">
        <f>IF(ISERROR(_xll.qlSwapRateHelperSpread($W161)),IF(ISERROR(_xll.qlFuturesRateHelperConvexityAdjustment($W161)),"",_xll.qlFuturesRateHelperConvexityAdjustment($W161)),_xll.qlSwapRateHelperSpread($W161))</f>
        <v/>
      </c>
      <c r="AA161" s="5" t="str">
        <f>IFERROR(_xll.qlRateHelperEarliestDate(W161,Trigger),"")</f>
        <v/>
      </c>
      <c r="AB161" s="5" t="str">
        <f>IFERROR(_xll.qlRateHelperPillarDate(W161,Trigger),"")</f>
        <v/>
      </c>
      <c r="AC161" s="81" t="e">
        <v>#NUM!</v>
      </c>
    </row>
    <row r="162" spans="1:29" x14ac:dyDescent="0.2">
      <c r="A162" s="62" t="s">
        <v>154</v>
      </c>
      <c r="B162" s="63" t="s">
        <v>66</v>
      </c>
      <c r="C162" s="64" t="s">
        <v>57</v>
      </c>
      <c r="D162" s="64" t="s">
        <v>8</v>
      </c>
      <c r="E162" s="64" t="s">
        <v>7</v>
      </c>
      <c r="F162" s="64" t="s">
        <v>149</v>
      </c>
      <c r="G162" s="64" t="str">
        <f t="shared" si="31"/>
        <v>Euribor6M</v>
      </c>
      <c r="H162" s="62" t="str">
        <f t="shared" si="32"/>
        <v>EUR5F25Y_Quote</v>
      </c>
      <c r="I162" s="133">
        <v>0</v>
      </c>
      <c r="J162" s="67"/>
      <c r="L162" s="10" t="str">
        <f t="shared" si="29"/>
        <v>FwdSw</v>
      </c>
      <c r="M162" s="98" t="str">
        <f t="shared" si="30"/>
        <v>--</v>
      </c>
      <c r="N162" s="151" t="str">
        <f>IFERROR(_xll.qlRateHelperQuoteName(M162,Trigger),"--")</f>
        <v>--</v>
      </c>
      <c r="O162" s="102" t="str">
        <f>IFERROR(_xll.qlRateHelperQuoteValue($M162,Trigger),"--")</f>
        <v>--</v>
      </c>
      <c r="P162" s="146" t="b">
        <v>0</v>
      </c>
      <c r="Q162" s="98">
        <v>50</v>
      </c>
      <c r="R162" s="98">
        <v>1</v>
      </c>
      <c r="S162" s="103" t="str">
        <f>IFERROR(_xll.qlRateHelperEarliestDate(M162,Trigger),"--")</f>
        <v>--</v>
      </c>
      <c r="T162" s="103" t="str">
        <f>IFERROR(_xll.qlRateHelperPillarDate(M162,Trigger),"--")</f>
        <v>--</v>
      </c>
      <c r="V162" s="4" t="str">
        <f t="shared" si="28"/>
        <v/>
      </c>
      <c r="W162" s="4" t="e">
        <v>#N/A</v>
      </c>
      <c r="X162" s="4" t="str">
        <f>IFERROR(_xll.qlRateHelperQuoteName(W162,Trigger),"")</f>
        <v/>
      </c>
      <c r="Y162" s="73" t="str">
        <f>IFERROR(_xll.qlRateHelperRate(W162,Trigger),"")</f>
        <v/>
      </c>
      <c r="Z162" s="108" t="str">
        <f>IF(ISERROR(_xll.qlSwapRateHelperSpread($W162)),IF(ISERROR(_xll.qlFuturesRateHelperConvexityAdjustment($W162)),"",_xll.qlFuturesRateHelperConvexityAdjustment($W162)),_xll.qlSwapRateHelperSpread($W162))</f>
        <v/>
      </c>
      <c r="AA162" s="5" t="str">
        <f>IFERROR(_xll.qlRateHelperEarliestDate(W162,Trigger),"")</f>
        <v/>
      </c>
      <c r="AB162" s="5" t="str">
        <f>IFERROR(_xll.qlRateHelperPillarDate(W162,Trigger),"")</f>
        <v/>
      </c>
      <c r="AC162" s="81" t="e">
        <v>#NUM!</v>
      </c>
    </row>
    <row r="163" spans="1:29" x14ac:dyDescent="0.2">
      <c r="A163" s="62" t="s">
        <v>154</v>
      </c>
      <c r="B163" s="63" t="s">
        <v>68</v>
      </c>
      <c r="C163" s="64" t="s">
        <v>57</v>
      </c>
      <c r="D163" s="64" t="s">
        <v>8</v>
      </c>
      <c r="E163" s="64" t="s">
        <v>7</v>
      </c>
      <c r="F163" s="64" t="s">
        <v>149</v>
      </c>
      <c r="G163" s="64" t="str">
        <f t="shared" si="31"/>
        <v>Euribor6M</v>
      </c>
      <c r="H163" s="62" t="str">
        <f t="shared" si="32"/>
        <v>EUR5F30Y_Quote</v>
      </c>
      <c r="I163" s="133">
        <v>0</v>
      </c>
      <c r="J163" s="67"/>
      <c r="L163" s="10" t="str">
        <f t="shared" si="29"/>
        <v>FwdSw</v>
      </c>
      <c r="M163" s="98" t="str">
        <f t="shared" si="30"/>
        <v>--</v>
      </c>
      <c r="N163" s="151" t="str">
        <f>IFERROR(_xll.qlRateHelperQuoteName(M163,Trigger),"--")</f>
        <v>--</v>
      </c>
      <c r="O163" s="102" t="str">
        <f>IFERROR(_xll.qlRateHelperQuoteValue($M163,Trigger),"--")</f>
        <v>--</v>
      </c>
      <c r="P163" s="146" t="b">
        <v>0</v>
      </c>
      <c r="Q163" s="98">
        <v>50</v>
      </c>
      <c r="R163" s="98">
        <v>1</v>
      </c>
      <c r="S163" s="103" t="str">
        <f>IFERROR(_xll.qlRateHelperEarliestDate(M163,Trigger),"--")</f>
        <v>--</v>
      </c>
      <c r="T163" s="103" t="str">
        <f>IFERROR(_xll.qlRateHelperPillarDate(M163,Trigger),"--")</f>
        <v>--</v>
      </c>
      <c r="V163" s="4" t="str">
        <f t="shared" si="28"/>
        <v/>
      </c>
      <c r="W163" s="4" t="e">
        <v>#N/A</v>
      </c>
      <c r="X163" s="4" t="str">
        <f>IFERROR(_xll.qlRateHelperQuoteName(W163,Trigger),"")</f>
        <v/>
      </c>
      <c r="Y163" s="73" t="str">
        <f>IFERROR(_xll.qlRateHelperRate(W163,Trigger),"")</f>
        <v/>
      </c>
      <c r="Z163" s="108" t="str">
        <f>IF(ISERROR(_xll.qlSwapRateHelperSpread($W163)),IF(ISERROR(_xll.qlFuturesRateHelperConvexityAdjustment($W163)),"",_xll.qlFuturesRateHelperConvexityAdjustment($W163)),_xll.qlSwapRateHelperSpread($W163))</f>
        <v/>
      </c>
      <c r="AA163" s="5" t="str">
        <f>IFERROR(_xll.qlRateHelperEarliestDate(W163,Trigger),"")</f>
        <v/>
      </c>
      <c r="AB163" s="5" t="str">
        <f>IFERROR(_xll.qlRateHelperPillarDate(W163,Trigger),"")</f>
        <v/>
      </c>
      <c r="AC163" s="81" t="e">
        <v>#NUM!</v>
      </c>
    </row>
    <row r="164" spans="1:29" x14ac:dyDescent="0.2">
      <c r="A164" s="56" t="s">
        <v>154</v>
      </c>
      <c r="B164" s="57" t="s">
        <v>29</v>
      </c>
      <c r="C164" s="58" t="s">
        <v>58</v>
      </c>
      <c r="D164" s="58" t="s">
        <v>8</v>
      </c>
      <c r="E164" s="58" t="s">
        <v>7</v>
      </c>
      <c r="F164" s="58" t="s">
        <v>149</v>
      </c>
      <c r="G164" s="58" t="str">
        <f t="shared" si="31"/>
        <v>Euribor6M</v>
      </c>
      <c r="H164" s="56" t="str">
        <f t="shared" si="32"/>
        <v>EUR6F1Y_Quote</v>
      </c>
      <c r="I164" s="132">
        <v>0</v>
      </c>
      <c r="J164" s="61"/>
      <c r="L164" s="10" t="str">
        <f t="shared" si="29"/>
        <v>FwdSw</v>
      </c>
      <c r="M164" s="98" t="str">
        <f t="shared" si="30"/>
        <v>--</v>
      </c>
      <c r="N164" s="151" t="str">
        <f>IFERROR(_xll.qlRateHelperQuoteName(M164,Trigger),"--")</f>
        <v>--</v>
      </c>
      <c r="O164" s="102" t="str">
        <f>IFERROR(_xll.qlRateHelperQuoteValue($M164,Trigger),"--")</f>
        <v>--</v>
      </c>
      <c r="P164" s="146" t="b">
        <v>0</v>
      </c>
      <c r="Q164" s="98">
        <v>50</v>
      </c>
      <c r="R164" s="98">
        <v>1</v>
      </c>
      <c r="S164" s="103" t="str">
        <f>IFERROR(_xll.qlRateHelperEarliestDate(M164,Trigger),"--")</f>
        <v>--</v>
      </c>
      <c r="T164" s="103" t="str">
        <f>IFERROR(_xll.qlRateHelperPillarDate(M164,Trigger),"--")</f>
        <v>--</v>
      </c>
      <c r="V164" s="4" t="str">
        <f t="shared" si="28"/>
        <v/>
      </c>
      <c r="W164" s="4" t="e">
        <v>#N/A</v>
      </c>
      <c r="X164" s="4" t="str">
        <f>IFERROR(_xll.qlRateHelperQuoteName(W164,Trigger),"")</f>
        <v/>
      </c>
      <c r="Y164" s="73" t="str">
        <f>IFERROR(_xll.qlRateHelperRate(W164,Trigger),"")</f>
        <v/>
      </c>
      <c r="Z164" s="108" t="str">
        <f>IF(ISERROR(_xll.qlSwapRateHelperSpread($W164)),IF(ISERROR(_xll.qlFuturesRateHelperConvexityAdjustment($W164)),"",_xll.qlFuturesRateHelperConvexityAdjustment($W164)),_xll.qlSwapRateHelperSpread($W164))</f>
        <v/>
      </c>
      <c r="AA164" s="5" t="str">
        <f>IFERROR(_xll.qlRateHelperEarliestDate(W164,Trigger),"")</f>
        <v/>
      </c>
      <c r="AB164" s="5" t="str">
        <f>IFERROR(_xll.qlRateHelperPillarDate(W164,Trigger),"")</f>
        <v/>
      </c>
      <c r="AC164" s="81" t="e">
        <v>#NUM!</v>
      </c>
    </row>
    <row r="165" spans="1:29" x14ac:dyDescent="0.2">
      <c r="A165" s="62" t="s">
        <v>154</v>
      </c>
      <c r="B165" s="63" t="s">
        <v>54</v>
      </c>
      <c r="C165" s="64" t="s">
        <v>58</v>
      </c>
      <c r="D165" s="64" t="s">
        <v>8</v>
      </c>
      <c r="E165" s="64" t="s">
        <v>7</v>
      </c>
      <c r="F165" s="64" t="s">
        <v>149</v>
      </c>
      <c r="G165" s="64" t="str">
        <f t="shared" si="31"/>
        <v>Euribor6M</v>
      </c>
      <c r="H165" s="62" t="str">
        <f t="shared" si="32"/>
        <v>EUR6F2Y_Quote</v>
      </c>
      <c r="I165" s="133">
        <v>0</v>
      </c>
      <c r="J165" s="67"/>
      <c r="L165" s="10" t="str">
        <f t="shared" si="29"/>
        <v>FwdSw</v>
      </c>
      <c r="M165" s="98" t="str">
        <f t="shared" si="30"/>
        <v>--</v>
      </c>
      <c r="N165" s="151" t="str">
        <f>IFERROR(_xll.qlRateHelperQuoteName(M165,Trigger),"--")</f>
        <v>--</v>
      </c>
      <c r="O165" s="102" t="str">
        <f>IFERROR(_xll.qlRateHelperQuoteValue($M165,Trigger),"--")</f>
        <v>--</v>
      </c>
      <c r="P165" s="146" t="b">
        <v>0</v>
      </c>
      <c r="Q165" s="98">
        <v>50</v>
      </c>
      <c r="R165" s="98">
        <v>1</v>
      </c>
      <c r="S165" s="103" t="str">
        <f>IFERROR(_xll.qlRateHelperEarliestDate(M165,Trigger),"--")</f>
        <v>--</v>
      </c>
      <c r="T165" s="103" t="str">
        <f>IFERROR(_xll.qlRateHelperPillarDate(M165,Trigger),"--")</f>
        <v>--</v>
      </c>
      <c r="V165" s="4" t="str">
        <f t="shared" si="28"/>
        <v/>
      </c>
      <c r="W165" s="4" t="e">
        <v>#N/A</v>
      </c>
      <c r="X165" s="4" t="str">
        <f>IFERROR(_xll.qlRateHelperQuoteName(W165,Trigger),"")</f>
        <v/>
      </c>
      <c r="Y165" s="73" t="str">
        <f>IFERROR(_xll.qlRateHelperRate(W165,Trigger),"")</f>
        <v/>
      </c>
      <c r="Z165" s="108" t="str">
        <f>IF(ISERROR(_xll.qlSwapRateHelperSpread($W165)),IF(ISERROR(_xll.qlFuturesRateHelperConvexityAdjustment($W165)),"",_xll.qlFuturesRateHelperConvexityAdjustment($W165)),_xll.qlSwapRateHelperSpread($W165))</f>
        <v/>
      </c>
      <c r="AA165" s="5" t="str">
        <f>IFERROR(_xll.qlRateHelperEarliestDate(W165,Trigger),"")</f>
        <v/>
      </c>
      <c r="AB165" s="5" t="str">
        <f>IFERROR(_xll.qlRateHelperPillarDate(W165,Trigger),"")</f>
        <v/>
      </c>
      <c r="AC165" s="81" t="e">
        <v>#NUM!</v>
      </c>
    </row>
    <row r="166" spans="1:29" x14ac:dyDescent="0.2">
      <c r="A166" s="62" t="s">
        <v>154</v>
      </c>
      <c r="B166" s="63" t="s">
        <v>55</v>
      </c>
      <c r="C166" s="64" t="s">
        <v>58</v>
      </c>
      <c r="D166" s="64" t="s">
        <v>8</v>
      </c>
      <c r="E166" s="64" t="s">
        <v>7</v>
      </c>
      <c r="F166" s="64" t="s">
        <v>149</v>
      </c>
      <c r="G166" s="64" t="str">
        <f t="shared" si="31"/>
        <v>Euribor6M</v>
      </c>
      <c r="H166" s="62" t="str">
        <f t="shared" si="32"/>
        <v>EUR6F3Y_Quote</v>
      </c>
      <c r="I166" s="133">
        <v>0</v>
      </c>
      <c r="J166" s="67"/>
      <c r="L166" s="10" t="str">
        <f t="shared" si="29"/>
        <v>FwdSw</v>
      </c>
      <c r="M166" s="98" t="str">
        <f t="shared" si="30"/>
        <v>--</v>
      </c>
      <c r="N166" s="151" t="str">
        <f>IFERROR(_xll.qlRateHelperQuoteName(M166,Trigger),"--")</f>
        <v>--</v>
      </c>
      <c r="O166" s="102" t="str">
        <f>IFERROR(_xll.qlRateHelperQuoteValue($M166,Trigger),"--")</f>
        <v>--</v>
      </c>
      <c r="P166" s="146" t="b">
        <v>0</v>
      </c>
      <c r="Q166" s="98">
        <v>50</v>
      </c>
      <c r="R166" s="98">
        <v>1</v>
      </c>
      <c r="S166" s="103" t="str">
        <f>IFERROR(_xll.qlRateHelperEarliestDate(M166,Trigger),"--")</f>
        <v>--</v>
      </c>
      <c r="T166" s="103" t="str">
        <f>IFERROR(_xll.qlRateHelperPillarDate(M166,Trigger),"--")</f>
        <v>--</v>
      </c>
      <c r="V166" s="4" t="str">
        <f t="shared" si="28"/>
        <v/>
      </c>
      <c r="W166" s="4" t="e">
        <v>#N/A</v>
      </c>
      <c r="X166" s="4" t="str">
        <f>IFERROR(_xll.qlRateHelperQuoteName(W166,Trigger),"")</f>
        <v/>
      </c>
      <c r="Y166" s="73" t="str">
        <f>IFERROR(_xll.qlRateHelperRate(W166,Trigger),"")</f>
        <v/>
      </c>
      <c r="Z166" s="108" t="str">
        <f>IF(ISERROR(_xll.qlSwapRateHelperSpread($W166)),IF(ISERROR(_xll.qlFuturesRateHelperConvexityAdjustment($W166)),"",_xll.qlFuturesRateHelperConvexityAdjustment($W166)),_xll.qlSwapRateHelperSpread($W166))</f>
        <v/>
      </c>
      <c r="AA166" s="5" t="str">
        <f>IFERROR(_xll.qlRateHelperEarliestDate(W166,Trigger),"")</f>
        <v/>
      </c>
      <c r="AB166" s="5" t="str">
        <f>IFERROR(_xll.qlRateHelperPillarDate(W166,Trigger),"")</f>
        <v/>
      </c>
      <c r="AC166" s="81" t="e">
        <v>#NUM!</v>
      </c>
    </row>
    <row r="167" spans="1:29" x14ac:dyDescent="0.2">
      <c r="A167" s="62" t="s">
        <v>154</v>
      </c>
      <c r="B167" s="63" t="s">
        <v>56</v>
      </c>
      <c r="C167" s="64" t="s">
        <v>58</v>
      </c>
      <c r="D167" s="64" t="s">
        <v>8</v>
      </c>
      <c r="E167" s="64" t="s">
        <v>7</v>
      </c>
      <c r="F167" s="64" t="s">
        <v>149</v>
      </c>
      <c r="G167" s="64" t="str">
        <f t="shared" si="31"/>
        <v>Euribor6M</v>
      </c>
      <c r="H167" s="62" t="str">
        <f t="shared" si="32"/>
        <v>EUR6F4Y_Quote</v>
      </c>
      <c r="I167" s="133">
        <v>0</v>
      </c>
      <c r="J167" s="67"/>
      <c r="L167" s="10" t="str">
        <f t="shared" si="29"/>
        <v>FwdSw</v>
      </c>
      <c r="M167" s="98" t="str">
        <f t="shared" si="30"/>
        <v>--</v>
      </c>
      <c r="N167" s="151" t="str">
        <f>IFERROR(_xll.qlRateHelperQuoteName(M167,Trigger),"--")</f>
        <v>--</v>
      </c>
      <c r="O167" s="102" t="str">
        <f>IFERROR(_xll.qlRateHelperQuoteValue($M167,Trigger),"--")</f>
        <v>--</v>
      </c>
      <c r="P167" s="146" t="b">
        <v>0</v>
      </c>
      <c r="Q167" s="98">
        <v>50</v>
      </c>
      <c r="R167" s="98">
        <v>1</v>
      </c>
      <c r="S167" s="103" t="str">
        <f>IFERROR(_xll.qlRateHelperEarliestDate(M167,Trigger),"--")</f>
        <v>--</v>
      </c>
      <c r="T167" s="103" t="str">
        <f>IFERROR(_xll.qlRateHelperPillarDate(M167,Trigger),"--")</f>
        <v>--</v>
      </c>
      <c r="V167" s="4" t="str">
        <f t="shared" si="28"/>
        <v/>
      </c>
      <c r="W167" s="4" t="e">
        <v>#N/A</v>
      </c>
      <c r="X167" s="4" t="str">
        <f>IFERROR(_xll.qlRateHelperQuoteName(W167,Trigger),"")</f>
        <v/>
      </c>
      <c r="Y167" s="73" t="str">
        <f>IFERROR(_xll.qlRateHelperRate(W167,Trigger),"")</f>
        <v/>
      </c>
      <c r="Z167" s="108" t="str">
        <f>IF(ISERROR(_xll.qlSwapRateHelperSpread($W167)),IF(ISERROR(_xll.qlFuturesRateHelperConvexityAdjustment($W167)),"",_xll.qlFuturesRateHelperConvexityAdjustment($W167)),_xll.qlSwapRateHelperSpread($W167))</f>
        <v/>
      </c>
      <c r="AA167" s="5" t="str">
        <f>IFERROR(_xll.qlRateHelperEarliestDate(W167,Trigger),"")</f>
        <v/>
      </c>
      <c r="AB167" s="5" t="str">
        <f>IFERROR(_xll.qlRateHelperPillarDate(W167,Trigger),"")</f>
        <v/>
      </c>
      <c r="AC167" s="81" t="e">
        <v>#NUM!</v>
      </c>
    </row>
    <row r="168" spans="1:29" x14ac:dyDescent="0.2">
      <c r="A168" s="62" t="s">
        <v>154</v>
      </c>
      <c r="B168" s="63" t="s">
        <v>57</v>
      </c>
      <c r="C168" s="64" t="s">
        <v>58</v>
      </c>
      <c r="D168" s="64" t="s">
        <v>8</v>
      </c>
      <c r="E168" s="64" t="s">
        <v>7</v>
      </c>
      <c r="F168" s="64" t="s">
        <v>149</v>
      </c>
      <c r="G168" s="64" t="str">
        <f t="shared" si="31"/>
        <v>Euribor6M</v>
      </c>
      <c r="H168" s="62" t="str">
        <f t="shared" si="32"/>
        <v>EUR6F5Y_Quote</v>
      </c>
      <c r="I168" s="133">
        <v>0</v>
      </c>
      <c r="J168" s="67"/>
      <c r="L168" s="10" t="str">
        <f t="shared" si="29"/>
        <v>FwdSw</v>
      </c>
      <c r="M168" s="98" t="str">
        <f t="shared" si="30"/>
        <v>--</v>
      </c>
      <c r="N168" s="151" t="str">
        <f>IFERROR(_xll.qlRateHelperQuoteName(M168,Trigger),"--")</f>
        <v>--</v>
      </c>
      <c r="O168" s="102" t="str">
        <f>IFERROR(_xll.qlRateHelperQuoteValue($M168,Trigger),"--")</f>
        <v>--</v>
      </c>
      <c r="P168" s="146" t="b">
        <v>0</v>
      </c>
      <c r="Q168" s="98">
        <v>50</v>
      </c>
      <c r="R168" s="98">
        <v>1</v>
      </c>
      <c r="S168" s="103" t="str">
        <f>IFERROR(_xll.qlRateHelperEarliestDate(M168,Trigger),"--")</f>
        <v>--</v>
      </c>
      <c r="T168" s="103" t="str">
        <f>IFERROR(_xll.qlRateHelperPillarDate(M168,Trigger),"--")</f>
        <v>--</v>
      </c>
      <c r="V168" s="4" t="str">
        <f t="shared" si="28"/>
        <v/>
      </c>
      <c r="W168" s="4" t="e">
        <v>#N/A</v>
      </c>
      <c r="X168" s="4" t="str">
        <f>IFERROR(_xll.qlRateHelperQuoteName(W168,Trigger),"")</f>
        <v/>
      </c>
      <c r="Y168" s="73" t="str">
        <f>IFERROR(_xll.qlRateHelperRate(W168,Trigger),"")</f>
        <v/>
      </c>
      <c r="Z168" s="108" t="str">
        <f>IF(ISERROR(_xll.qlSwapRateHelperSpread($W168)),IF(ISERROR(_xll.qlFuturesRateHelperConvexityAdjustment($W168)),"",_xll.qlFuturesRateHelperConvexityAdjustment($W168)),_xll.qlSwapRateHelperSpread($W168))</f>
        <v/>
      </c>
      <c r="AA168" s="5" t="str">
        <f>IFERROR(_xll.qlRateHelperEarliestDate(W168,Trigger),"")</f>
        <v/>
      </c>
      <c r="AB168" s="5" t="str">
        <f>IFERROR(_xll.qlRateHelperPillarDate(W168,Trigger),"")</f>
        <v/>
      </c>
      <c r="AC168" s="81" t="e">
        <v>#NUM!</v>
      </c>
    </row>
    <row r="169" spans="1:29" x14ac:dyDescent="0.2">
      <c r="A169" s="62" t="s">
        <v>154</v>
      </c>
      <c r="B169" s="63" t="s">
        <v>58</v>
      </c>
      <c r="C169" s="64" t="s">
        <v>58</v>
      </c>
      <c r="D169" s="64" t="s">
        <v>8</v>
      </c>
      <c r="E169" s="64" t="s">
        <v>7</v>
      </c>
      <c r="F169" s="64" t="s">
        <v>149</v>
      </c>
      <c r="G169" s="64" t="str">
        <f t="shared" si="31"/>
        <v>Euribor6M</v>
      </c>
      <c r="H169" s="62" t="str">
        <f t="shared" si="32"/>
        <v>EUR6F6Y_Quote</v>
      </c>
      <c r="I169" s="133">
        <v>0</v>
      </c>
      <c r="J169" s="67"/>
      <c r="L169" s="10" t="str">
        <f t="shared" si="29"/>
        <v>FwdSw</v>
      </c>
      <c r="M169" s="98" t="str">
        <f t="shared" si="30"/>
        <v>--</v>
      </c>
      <c r="N169" s="151" t="str">
        <f>IFERROR(_xll.qlRateHelperQuoteName(M169,Trigger),"--")</f>
        <v>--</v>
      </c>
      <c r="O169" s="102" t="str">
        <f>IFERROR(_xll.qlRateHelperQuoteValue($M169,Trigger),"--")</f>
        <v>--</v>
      </c>
      <c r="P169" s="146" t="b">
        <v>0</v>
      </c>
      <c r="Q169" s="98">
        <v>50</v>
      </c>
      <c r="R169" s="98">
        <v>1</v>
      </c>
      <c r="S169" s="103" t="str">
        <f>IFERROR(_xll.qlRateHelperEarliestDate(M169,Trigger),"--")</f>
        <v>--</v>
      </c>
      <c r="T169" s="103" t="str">
        <f>IFERROR(_xll.qlRateHelperPillarDate(M169,Trigger),"--")</f>
        <v>--</v>
      </c>
      <c r="V169" s="4" t="str">
        <f t="shared" si="28"/>
        <v/>
      </c>
      <c r="W169" s="4" t="e">
        <v>#N/A</v>
      </c>
      <c r="X169" s="4" t="str">
        <f>IFERROR(_xll.qlRateHelperQuoteName(W169,Trigger),"")</f>
        <v/>
      </c>
      <c r="Y169" s="73" t="str">
        <f>IFERROR(_xll.qlRateHelperRate(W169,Trigger),"")</f>
        <v/>
      </c>
      <c r="Z169" s="108" t="str">
        <f>IF(ISERROR(_xll.qlSwapRateHelperSpread($W169)),IF(ISERROR(_xll.qlFuturesRateHelperConvexityAdjustment($W169)),"",_xll.qlFuturesRateHelperConvexityAdjustment($W169)),_xll.qlSwapRateHelperSpread($W169))</f>
        <v/>
      </c>
      <c r="AA169" s="5" t="str">
        <f>IFERROR(_xll.qlRateHelperEarliestDate(W169,Trigger),"")</f>
        <v/>
      </c>
      <c r="AB169" s="5" t="str">
        <f>IFERROR(_xll.qlRateHelperPillarDate(W169,Trigger),"")</f>
        <v/>
      </c>
      <c r="AC169" s="81" t="e">
        <v>#NUM!</v>
      </c>
    </row>
    <row r="170" spans="1:29" x14ac:dyDescent="0.2">
      <c r="A170" s="62" t="s">
        <v>154</v>
      </c>
      <c r="B170" s="63" t="s">
        <v>59</v>
      </c>
      <c r="C170" s="64" t="s">
        <v>58</v>
      </c>
      <c r="D170" s="64" t="s">
        <v>8</v>
      </c>
      <c r="E170" s="64" t="s">
        <v>7</v>
      </c>
      <c r="F170" s="64" t="s">
        <v>149</v>
      </c>
      <c r="G170" s="64" t="str">
        <f t="shared" si="31"/>
        <v>Euribor6M</v>
      </c>
      <c r="H170" s="62" t="str">
        <f t="shared" si="32"/>
        <v>EUR6F7Y_Quote</v>
      </c>
      <c r="I170" s="133">
        <v>0</v>
      </c>
      <c r="J170" s="67"/>
      <c r="L170" s="10" t="str">
        <f t="shared" si="29"/>
        <v>FwdSw</v>
      </c>
      <c r="M170" s="98" t="str">
        <f t="shared" si="30"/>
        <v>--</v>
      </c>
      <c r="N170" s="151" t="str">
        <f>IFERROR(_xll.qlRateHelperQuoteName(M170,Trigger),"--")</f>
        <v>--</v>
      </c>
      <c r="O170" s="102" t="str">
        <f>IFERROR(_xll.qlRateHelperQuoteValue($M170,Trigger),"--")</f>
        <v>--</v>
      </c>
      <c r="P170" s="146" t="b">
        <v>0</v>
      </c>
      <c r="Q170" s="98">
        <v>50</v>
      </c>
      <c r="R170" s="98">
        <v>1</v>
      </c>
      <c r="S170" s="103" t="str">
        <f>IFERROR(_xll.qlRateHelperEarliestDate(M170,Trigger),"--")</f>
        <v>--</v>
      </c>
      <c r="T170" s="103" t="str">
        <f>IFERROR(_xll.qlRateHelperPillarDate(M170,Trigger),"--")</f>
        <v>--</v>
      </c>
      <c r="V170" s="4" t="str">
        <f t="shared" si="28"/>
        <v/>
      </c>
      <c r="W170" s="4" t="e">
        <v>#N/A</v>
      </c>
      <c r="X170" s="4" t="str">
        <f>IFERROR(_xll.qlRateHelperQuoteName(W170,Trigger),"")</f>
        <v/>
      </c>
      <c r="Y170" s="73" t="str">
        <f>IFERROR(_xll.qlRateHelperRate(W170,Trigger),"")</f>
        <v/>
      </c>
      <c r="Z170" s="108" t="str">
        <f>IF(ISERROR(_xll.qlSwapRateHelperSpread($W170)),IF(ISERROR(_xll.qlFuturesRateHelperConvexityAdjustment($W170)),"",_xll.qlFuturesRateHelperConvexityAdjustment($W170)),_xll.qlSwapRateHelperSpread($W170))</f>
        <v/>
      </c>
      <c r="AA170" s="5" t="str">
        <f>IFERROR(_xll.qlRateHelperEarliestDate(W170,Trigger),"")</f>
        <v/>
      </c>
      <c r="AB170" s="5" t="str">
        <f>IFERROR(_xll.qlRateHelperPillarDate(W170,Trigger),"")</f>
        <v/>
      </c>
      <c r="AC170" s="81" t="e">
        <v>#NUM!</v>
      </c>
    </row>
    <row r="171" spans="1:29" x14ac:dyDescent="0.2">
      <c r="A171" s="62" t="s">
        <v>154</v>
      </c>
      <c r="B171" s="63" t="s">
        <v>60</v>
      </c>
      <c r="C171" s="64" t="s">
        <v>58</v>
      </c>
      <c r="D171" s="64" t="s">
        <v>8</v>
      </c>
      <c r="E171" s="64" t="s">
        <v>7</v>
      </c>
      <c r="F171" s="64" t="s">
        <v>149</v>
      </c>
      <c r="G171" s="64" t="str">
        <f t="shared" si="31"/>
        <v>Euribor6M</v>
      </c>
      <c r="H171" s="62" t="str">
        <f t="shared" si="32"/>
        <v>EUR6F8Y_Quote</v>
      </c>
      <c r="I171" s="133">
        <v>0</v>
      </c>
      <c r="J171" s="67"/>
      <c r="L171" s="10" t="str">
        <f t="shared" si="29"/>
        <v>FwdSw</v>
      </c>
      <c r="M171" s="98" t="str">
        <f t="shared" si="30"/>
        <v>--</v>
      </c>
      <c r="N171" s="151" t="str">
        <f>IFERROR(_xll.qlRateHelperQuoteName(M171,Trigger),"--")</f>
        <v>--</v>
      </c>
      <c r="O171" s="102" t="str">
        <f>IFERROR(_xll.qlRateHelperQuoteValue($M171,Trigger),"--")</f>
        <v>--</v>
      </c>
      <c r="P171" s="146" t="b">
        <v>0</v>
      </c>
      <c r="Q171" s="98">
        <v>50</v>
      </c>
      <c r="R171" s="98">
        <v>1</v>
      </c>
      <c r="S171" s="103" t="str">
        <f>IFERROR(_xll.qlRateHelperEarliestDate(M171,Trigger),"--")</f>
        <v>--</v>
      </c>
      <c r="T171" s="103" t="str">
        <f>IFERROR(_xll.qlRateHelperPillarDate(M171,Trigger),"--")</f>
        <v>--</v>
      </c>
      <c r="V171" s="4" t="str">
        <f t="shared" si="28"/>
        <v/>
      </c>
      <c r="W171" s="4" t="e">
        <v>#N/A</v>
      </c>
      <c r="X171" s="4" t="str">
        <f>IFERROR(_xll.qlRateHelperQuoteName(W171,Trigger),"")</f>
        <v/>
      </c>
      <c r="Y171" s="73" t="str">
        <f>IFERROR(_xll.qlRateHelperRate(W171,Trigger),"")</f>
        <v/>
      </c>
      <c r="Z171" s="108" t="str">
        <f>IF(ISERROR(_xll.qlSwapRateHelperSpread($W171)),IF(ISERROR(_xll.qlFuturesRateHelperConvexityAdjustment($W171)),"",_xll.qlFuturesRateHelperConvexityAdjustment($W171)),_xll.qlSwapRateHelperSpread($W171))</f>
        <v/>
      </c>
      <c r="AA171" s="5" t="str">
        <f>IFERROR(_xll.qlRateHelperEarliestDate(W171,Trigger),"")</f>
        <v/>
      </c>
      <c r="AB171" s="5" t="str">
        <f>IFERROR(_xll.qlRateHelperPillarDate(W171,Trigger),"")</f>
        <v/>
      </c>
      <c r="AC171" s="81" t="e">
        <v>#NUM!</v>
      </c>
    </row>
    <row r="172" spans="1:29" x14ac:dyDescent="0.2">
      <c r="A172" s="62" t="s">
        <v>154</v>
      </c>
      <c r="B172" s="63" t="s">
        <v>61</v>
      </c>
      <c r="C172" s="64" t="s">
        <v>58</v>
      </c>
      <c r="D172" s="64" t="s">
        <v>8</v>
      </c>
      <c r="E172" s="64" t="s">
        <v>7</v>
      </c>
      <c r="F172" s="64" t="s">
        <v>149</v>
      </c>
      <c r="G172" s="64" t="str">
        <f t="shared" si="31"/>
        <v>Euribor6M</v>
      </c>
      <c r="H172" s="62" t="str">
        <f t="shared" si="32"/>
        <v>EUR6F9Y_Quote</v>
      </c>
      <c r="I172" s="133">
        <v>0</v>
      </c>
      <c r="J172" s="67"/>
      <c r="L172" s="10" t="str">
        <f t="shared" si="29"/>
        <v>FwdSw</v>
      </c>
      <c r="M172" s="98" t="str">
        <f t="shared" si="30"/>
        <v>--</v>
      </c>
      <c r="N172" s="151" t="str">
        <f>IFERROR(_xll.qlRateHelperQuoteName(M172,Trigger),"--")</f>
        <v>--</v>
      </c>
      <c r="O172" s="102" t="str">
        <f>IFERROR(_xll.qlRateHelperQuoteValue($M172,Trigger),"--")</f>
        <v>--</v>
      </c>
      <c r="P172" s="146" t="b">
        <v>0</v>
      </c>
      <c r="Q172" s="98">
        <v>50</v>
      </c>
      <c r="R172" s="98">
        <v>1</v>
      </c>
      <c r="S172" s="103" t="str">
        <f>IFERROR(_xll.qlRateHelperEarliestDate(M172,Trigger),"--")</f>
        <v>--</v>
      </c>
      <c r="T172" s="103" t="str">
        <f>IFERROR(_xll.qlRateHelperPillarDate(M172,Trigger),"--")</f>
        <v>--</v>
      </c>
      <c r="V172" s="4" t="str">
        <f t="shared" si="28"/>
        <v/>
      </c>
      <c r="W172" s="4" t="e">
        <v>#N/A</v>
      </c>
      <c r="X172" s="4" t="str">
        <f>IFERROR(_xll.qlRateHelperQuoteName(W172,Trigger),"")</f>
        <v/>
      </c>
      <c r="Y172" s="73" t="str">
        <f>IFERROR(_xll.qlRateHelperRate(W172,Trigger),"")</f>
        <v/>
      </c>
      <c r="Z172" s="108" t="str">
        <f>IF(ISERROR(_xll.qlSwapRateHelperSpread($W172)),IF(ISERROR(_xll.qlFuturesRateHelperConvexityAdjustment($W172)),"",_xll.qlFuturesRateHelperConvexityAdjustment($W172)),_xll.qlSwapRateHelperSpread($W172))</f>
        <v/>
      </c>
      <c r="AA172" s="5" t="str">
        <f>IFERROR(_xll.qlRateHelperEarliestDate(W172,Trigger),"")</f>
        <v/>
      </c>
      <c r="AB172" s="5" t="str">
        <f>IFERROR(_xll.qlRateHelperPillarDate(W172,Trigger),"")</f>
        <v/>
      </c>
      <c r="AC172" s="81" t="e">
        <v>#NUM!</v>
      </c>
    </row>
    <row r="173" spans="1:29" x14ac:dyDescent="0.2">
      <c r="A173" s="62" t="s">
        <v>154</v>
      </c>
      <c r="B173" s="63" t="s">
        <v>62</v>
      </c>
      <c r="C173" s="64" t="s">
        <v>58</v>
      </c>
      <c r="D173" s="64" t="s">
        <v>8</v>
      </c>
      <c r="E173" s="64" t="s">
        <v>7</v>
      </c>
      <c r="F173" s="64" t="s">
        <v>149</v>
      </c>
      <c r="G173" s="64" t="str">
        <f t="shared" si="31"/>
        <v>Euribor6M</v>
      </c>
      <c r="H173" s="62" t="str">
        <f t="shared" si="32"/>
        <v>EUR6F10Y_Quote</v>
      </c>
      <c r="I173" s="133">
        <v>0</v>
      </c>
      <c r="J173" s="67"/>
      <c r="L173" s="10" t="str">
        <f t="shared" si="29"/>
        <v>FwdSw</v>
      </c>
      <c r="M173" s="98" t="str">
        <f t="shared" si="30"/>
        <v>--</v>
      </c>
      <c r="N173" s="151" t="str">
        <f>IFERROR(_xll.qlRateHelperQuoteName(M173,Trigger),"--")</f>
        <v>--</v>
      </c>
      <c r="O173" s="102" t="str">
        <f>IFERROR(_xll.qlRateHelperQuoteValue($M173,Trigger),"--")</f>
        <v>--</v>
      </c>
      <c r="P173" s="146" t="b">
        <v>0</v>
      </c>
      <c r="Q173" s="98">
        <v>50</v>
      </c>
      <c r="R173" s="98">
        <v>1</v>
      </c>
      <c r="S173" s="103" t="str">
        <f>IFERROR(_xll.qlRateHelperEarliestDate(M173,Trigger),"--")</f>
        <v>--</v>
      </c>
      <c r="T173" s="103" t="str">
        <f>IFERROR(_xll.qlRateHelperPillarDate(M173,Trigger),"--")</f>
        <v>--</v>
      </c>
      <c r="V173" s="4" t="str">
        <f t="shared" si="28"/>
        <v/>
      </c>
      <c r="W173" s="4" t="e">
        <v>#N/A</v>
      </c>
      <c r="X173" s="4" t="str">
        <f>IFERROR(_xll.qlRateHelperQuoteName(W173,Trigger),"")</f>
        <v/>
      </c>
      <c r="Y173" s="73" t="str">
        <f>IFERROR(_xll.qlRateHelperRate(W173,Trigger),"")</f>
        <v/>
      </c>
      <c r="Z173" s="108" t="str">
        <f>IF(ISERROR(_xll.qlSwapRateHelperSpread($W173)),IF(ISERROR(_xll.qlFuturesRateHelperConvexityAdjustment($W173)),"",_xll.qlFuturesRateHelperConvexityAdjustment($W173)),_xll.qlSwapRateHelperSpread($W173))</f>
        <v/>
      </c>
      <c r="AA173" s="5" t="str">
        <f>IFERROR(_xll.qlRateHelperEarliestDate(W173,Trigger),"")</f>
        <v/>
      </c>
      <c r="AB173" s="5" t="str">
        <f>IFERROR(_xll.qlRateHelperPillarDate(W173,Trigger),"")</f>
        <v/>
      </c>
      <c r="AC173" s="81" t="e">
        <v>#NUM!</v>
      </c>
    </row>
    <row r="174" spans="1:29" x14ac:dyDescent="0.2">
      <c r="A174" s="62" t="s">
        <v>154</v>
      </c>
      <c r="B174" s="63" t="s">
        <v>104</v>
      </c>
      <c r="C174" s="64" t="s">
        <v>58</v>
      </c>
      <c r="D174" s="64" t="s">
        <v>8</v>
      </c>
      <c r="E174" s="64" t="s">
        <v>7</v>
      </c>
      <c r="F174" s="64" t="s">
        <v>149</v>
      </c>
      <c r="G174" s="64" t="str">
        <f t="shared" si="31"/>
        <v>Euribor6M</v>
      </c>
      <c r="H174" s="62" t="str">
        <f t="shared" si="32"/>
        <v>EUR6F11Y_Quote</v>
      </c>
      <c r="I174" s="133">
        <v>0</v>
      </c>
      <c r="J174" s="67"/>
      <c r="L174" s="10" t="str">
        <f t="shared" si="29"/>
        <v>FwdSw</v>
      </c>
      <c r="M174" s="98" t="str">
        <f t="shared" si="30"/>
        <v>--</v>
      </c>
      <c r="N174" s="151" t="str">
        <f>IFERROR(_xll.qlRateHelperQuoteName(M174,Trigger),"--")</f>
        <v>--</v>
      </c>
      <c r="O174" s="102" t="str">
        <f>IFERROR(_xll.qlRateHelperQuoteValue($M174,Trigger),"--")</f>
        <v>--</v>
      </c>
      <c r="P174" s="146" t="b">
        <v>0</v>
      </c>
      <c r="Q174" s="98">
        <v>50</v>
      </c>
      <c r="R174" s="98">
        <v>1</v>
      </c>
      <c r="S174" s="103" t="str">
        <f>IFERROR(_xll.qlRateHelperEarliestDate(M174,Trigger),"--")</f>
        <v>--</v>
      </c>
      <c r="T174" s="103" t="str">
        <f>IFERROR(_xll.qlRateHelperPillarDate(M174,Trigger),"--")</f>
        <v>--</v>
      </c>
      <c r="V174" s="4" t="str">
        <f t="shared" si="28"/>
        <v/>
      </c>
      <c r="W174" s="4" t="e">
        <v>#N/A</v>
      </c>
      <c r="X174" s="4" t="str">
        <f>IFERROR(_xll.qlRateHelperQuoteName(W174,Trigger),"")</f>
        <v/>
      </c>
      <c r="Y174" s="73" t="str">
        <f>IFERROR(_xll.qlRateHelperRate(W174,Trigger),"")</f>
        <v/>
      </c>
      <c r="Z174" s="108" t="str">
        <f>IF(ISERROR(_xll.qlSwapRateHelperSpread($W174)),IF(ISERROR(_xll.qlFuturesRateHelperConvexityAdjustment($W174)),"",_xll.qlFuturesRateHelperConvexityAdjustment($W174)),_xll.qlSwapRateHelperSpread($W174))</f>
        <v/>
      </c>
      <c r="AA174" s="5" t="str">
        <f>IFERROR(_xll.qlRateHelperEarliestDate(W174,Trigger),"")</f>
        <v/>
      </c>
      <c r="AB174" s="5" t="str">
        <f>IFERROR(_xll.qlRateHelperPillarDate(W174,Trigger),"")</f>
        <v/>
      </c>
      <c r="AC174" s="81" t="e">
        <v>#NUM!</v>
      </c>
    </row>
    <row r="175" spans="1:29" x14ac:dyDescent="0.2">
      <c r="A175" s="62" t="s">
        <v>154</v>
      </c>
      <c r="B175" s="63" t="s">
        <v>63</v>
      </c>
      <c r="C175" s="64" t="s">
        <v>58</v>
      </c>
      <c r="D175" s="64" t="s">
        <v>8</v>
      </c>
      <c r="E175" s="64" t="s">
        <v>7</v>
      </c>
      <c r="F175" s="64" t="s">
        <v>149</v>
      </c>
      <c r="G175" s="64" t="str">
        <f t="shared" si="31"/>
        <v>Euribor6M</v>
      </c>
      <c r="H175" s="62" t="str">
        <f t="shared" si="32"/>
        <v>EUR6F12Y_Quote</v>
      </c>
      <c r="I175" s="133">
        <v>0</v>
      </c>
      <c r="J175" s="67"/>
      <c r="L175" s="10" t="str">
        <f t="shared" si="29"/>
        <v>FwdSw</v>
      </c>
      <c r="M175" s="98" t="str">
        <f t="shared" si="30"/>
        <v>--</v>
      </c>
      <c r="N175" s="151" t="str">
        <f>IFERROR(_xll.qlRateHelperQuoteName(M175,Trigger),"--")</f>
        <v>--</v>
      </c>
      <c r="O175" s="102" t="str">
        <f>IFERROR(_xll.qlRateHelperQuoteValue($M175,Trigger),"--")</f>
        <v>--</v>
      </c>
      <c r="P175" s="146" t="b">
        <v>0</v>
      </c>
      <c r="Q175" s="98">
        <v>50</v>
      </c>
      <c r="R175" s="98">
        <v>1</v>
      </c>
      <c r="S175" s="103" t="str">
        <f>IFERROR(_xll.qlRateHelperEarliestDate(M175,Trigger),"--")</f>
        <v>--</v>
      </c>
      <c r="T175" s="103" t="str">
        <f>IFERROR(_xll.qlRateHelperPillarDate(M175,Trigger),"--")</f>
        <v>--</v>
      </c>
      <c r="V175" s="4" t="str">
        <f t="shared" si="28"/>
        <v/>
      </c>
      <c r="W175" s="4" t="e">
        <v>#N/A</v>
      </c>
      <c r="X175" s="4" t="str">
        <f>IFERROR(_xll.qlRateHelperQuoteName(W175,Trigger),"")</f>
        <v/>
      </c>
      <c r="Y175" s="73" t="str">
        <f>IFERROR(_xll.qlRateHelperRate(W175,Trigger),"")</f>
        <v/>
      </c>
      <c r="Z175" s="108" t="str">
        <f>IF(ISERROR(_xll.qlSwapRateHelperSpread($W175)),IF(ISERROR(_xll.qlFuturesRateHelperConvexityAdjustment($W175)),"",_xll.qlFuturesRateHelperConvexityAdjustment($W175)),_xll.qlSwapRateHelperSpread($W175))</f>
        <v/>
      </c>
      <c r="AA175" s="5" t="str">
        <f>IFERROR(_xll.qlRateHelperEarliestDate(W175,Trigger),"")</f>
        <v/>
      </c>
      <c r="AB175" s="5" t="str">
        <f>IFERROR(_xll.qlRateHelperPillarDate(W175,Trigger),"")</f>
        <v/>
      </c>
      <c r="AC175" s="81" t="e">
        <v>#NUM!</v>
      </c>
    </row>
    <row r="176" spans="1:29" x14ac:dyDescent="0.2">
      <c r="A176" s="62" t="s">
        <v>154</v>
      </c>
      <c r="B176" s="63" t="s">
        <v>105</v>
      </c>
      <c r="C176" s="64" t="s">
        <v>58</v>
      </c>
      <c r="D176" s="64" t="s">
        <v>8</v>
      </c>
      <c r="E176" s="64" t="s">
        <v>7</v>
      </c>
      <c r="F176" s="64" t="s">
        <v>149</v>
      </c>
      <c r="G176" s="64" t="str">
        <f t="shared" si="31"/>
        <v>Euribor6M</v>
      </c>
      <c r="H176" s="62" t="str">
        <f t="shared" si="32"/>
        <v>EUR6F13Y_Quote</v>
      </c>
      <c r="I176" s="133">
        <v>0</v>
      </c>
      <c r="J176" s="67"/>
      <c r="L176" s="10" t="str">
        <f t="shared" si="29"/>
        <v>FwdSw</v>
      </c>
      <c r="M176" s="98" t="str">
        <f t="shared" si="30"/>
        <v>--</v>
      </c>
      <c r="N176" s="151" t="str">
        <f>IFERROR(_xll.qlRateHelperQuoteName(M176,Trigger),"--")</f>
        <v>--</v>
      </c>
      <c r="O176" s="102" t="str">
        <f>IFERROR(_xll.qlRateHelperQuoteValue($M176,Trigger),"--")</f>
        <v>--</v>
      </c>
      <c r="P176" s="146" t="b">
        <v>0</v>
      </c>
      <c r="Q176" s="98">
        <v>50</v>
      </c>
      <c r="R176" s="98">
        <v>1</v>
      </c>
      <c r="S176" s="103" t="str">
        <f>IFERROR(_xll.qlRateHelperEarliestDate(M176,Trigger),"--")</f>
        <v>--</v>
      </c>
      <c r="T176" s="103" t="str">
        <f>IFERROR(_xll.qlRateHelperPillarDate(M176,Trigger),"--")</f>
        <v>--</v>
      </c>
      <c r="V176" s="4" t="str">
        <f t="shared" si="28"/>
        <v/>
      </c>
      <c r="W176" s="4" t="e">
        <v>#N/A</v>
      </c>
      <c r="X176" s="4" t="str">
        <f>IFERROR(_xll.qlRateHelperQuoteName(W176,Trigger),"")</f>
        <v/>
      </c>
      <c r="Y176" s="73" t="str">
        <f>IFERROR(_xll.qlRateHelperRate(W176,Trigger),"")</f>
        <v/>
      </c>
      <c r="Z176" s="108" t="str">
        <f>IF(ISERROR(_xll.qlSwapRateHelperSpread($W176)),IF(ISERROR(_xll.qlFuturesRateHelperConvexityAdjustment($W176)),"",_xll.qlFuturesRateHelperConvexityAdjustment($W176)),_xll.qlSwapRateHelperSpread($W176))</f>
        <v/>
      </c>
      <c r="AA176" s="5" t="str">
        <f>IFERROR(_xll.qlRateHelperEarliestDate(W176,Trigger),"")</f>
        <v/>
      </c>
      <c r="AB176" s="5" t="str">
        <f>IFERROR(_xll.qlRateHelperPillarDate(W176,Trigger),"")</f>
        <v/>
      </c>
      <c r="AC176" s="81" t="e">
        <v>#NUM!</v>
      </c>
    </row>
    <row r="177" spans="1:29" x14ac:dyDescent="0.2">
      <c r="A177" s="62" t="s">
        <v>154</v>
      </c>
      <c r="B177" s="63" t="s">
        <v>106</v>
      </c>
      <c r="C177" s="64" t="s">
        <v>58</v>
      </c>
      <c r="D177" s="64" t="s">
        <v>8</v>
      </c>
      <c r="E177" s="64" t="s">
        <v>7</v>
      </c>
      <c r="F177" s="64" t="s">
        <v>149</v>
      </c>
      <c r="G177" s="64" t="str">
        <f t="shared" si="31"/>
        <v>Euribor6M</v>
      </c>
      <c r="H177" s="62" t="str">
        <f t="shared" si="32"/>
        <v>EUR6F14Y_Quote</v>
      </c>
      <c r="I177" s="133">
        <v>0</v>
      </c>
      <c r="J177" s="67"/>
      <c r="L177" s="10" t="str">
        <f t="shared" si="29"/>
        <v>FwdSw</v>
      </c>
      <c r="M177" s="98" t="str">
        <f t="shared" si="30"/>
        <v>--</v>
      </c>
      <c r="N177" s="151" t="str">
        <f>IFERROR(_xll.qlRateHelperQuoteName(M177,Trigger),"--")</f>
        <v>--</v>
      </c>
      <c r="O177" s="102" t="str">
        <f>IFERROR(_xll.qlRateHelperQuoteValue($M177,Trigger),"--")</f>
        <v>--</v>
      </c>
      <c r="P177" s="146" t="b">
        <v>0</v>
      </c>
      <c r="Q177" s="98">
        <v>50</v>
      </c>
      <c r="R177" s="98">
        <v>1</v>
      </c>
      <c r="S177" s="103" t="str">
        <f>IFERROR(_xll.qlRateHelperEarliestDate(M177,Trigger),"--")</f>
        <v>--</v>
      </c>
      <c r="T177" s="103" t="str">
        <f>IFERROR(_xll.qlRateHelperPillarDate(M177,Trigger),"--")</f>
        <v>--</v>
      </c>
      <c r="V177" s="4" t="str">
        <f t="shared" si="28"/>
        <v/>
      </c>
      <c r="W177" s="4" t="e">
        <v>#N/A</v>
      </c>
      <c r="X177" s="4" t="str">
        <f>IFERROR(_xll.qlRateHelperQuoteName(W177,Trigger),"")</f>
        <v/>
      </c>
      <c r="Y177" s="73" t="str">
        <f>IFERROR(_xll.qlRateHelperRate(W177,Trigger),"")</f>
        <v/>
      </c>
      <c r="Z177" s="108" t="str">
        <f>IF(ISERROR(_xll.qlSwapRateHelperSpread($W177)),IF(ISERROR(_xll.qlFuturesRateHelperConvexityAdjustment($W177)),"",_xll.qlFuturesRateHelperConvexityAdjustment($W177)),_xll.qlSwapRateHelperSpread($W177))</f>
        <v/>
      </c>
      <c r="AA177" s="5" t="str">
        <f>IFERROR(_xll.qlRateHelperEarliestDate(W177,Trigger),"")</f>
        <v/>
      </c>
      <c r="AB177" s="5" t="str">
        <f>IFERROR(_xll.qlRateHelperPillarDate(W177,Trigger),"")</f>
        <v/>
      </c>
      <c r="AC177" s="81" t="e">
        <v>#NUM!</v>
      </c>
    </row>
    <row r="178" spans="1:29" x14ac:dyDescent="0.2">
      <c r="A178" s="62" t="s">
        <v>154</v>
      </c>
      <c r="B178" s="63" t="s">
        <v>64</v>
      </c>
      <c r="C178" s="64" t="s">
        <v>58</v>
      </c>
      <c r="D178" s="64" t="s">
        <v>8</v>
      </c>
      <c r="E178" s="64" t="s">
        <v>7</v>
      </c>
      <c r="F178" s="64" t="s">
        <v>149</v>
      </c>
      <c r="G178" s="64" t="str">
        <f t="shared" si="31"/>
        <v>Euribor6M</v>
      </c>
      <c r="H178" s="62" t="str">
        <f t="shared" si="32"/>
        <v>EUR6F15Y_Quote</v>
      </c>
      <c r="I178" s="133">
        <v>0</v>
      </c>
      <c r="J178" s="67"/>
      <c r="L178" s="10" t="str">
        <f t="shared" si="29"/>
        <v>FwdSw</v>
      </c>
      <c r="M178" s="98" t="str">
        <f t="shared" si="30"/>
        <v>--</v>
      </c>
      <c r="N178" s="151" t="str">
        <f>IFERROR(_xll.qlRateHelperQuoteName(M178,Trigger),"--")</f>
        <v>--</v>
      </c>
      <c r="O178" s="102" t="str">
        <f>IFERROR(_xll.qlRateHelperQuoteValue($M178,Trigger),"--")</f>
        <v>--</v>
      </c>
      <c r="P178" s="146" t="b">
        <v>0</v>
      </c>
      <c r="Q178" s="98">
        <v>50</v>
      </c>
      <c r="R178" s="98">
        <v>1</v>
      </c>
      <c r="S178" s="103" t="str">
        <f>IFERROR(_xll.qlRateHelperEarliestDate(M178,Trigger),"--")</f>
        <v>--</v>
      </c>
      <c r="T178" s="103" t="str">
        <f>IFERROR(_xll.qlRateHelperPillarDate(M178,Trigger),"--")</f>
        <v>--</v>
      </c>
      <c r="V178" s="4" t="str">
        <f t="shared" si="28"/>
        <v/>
      </c>
      <c r="W178" s="4" t="e">
        <v>#N/A</v>
      </c>
      <c r="X178" s="4" t="str">
        <f>IFERROR(_xll.qlRateHelperQuoteName(W178,Trigger),"")</f>
        <v/>
      </c>
      <c r="Y178" s="73" t="str">
        <f>IFERROR(_xll.qlRateHelperRate(W178,Trigger),"")</f>
        <v/>
      </c>
      <c r="Z178" s="108" t="str">
        <f>IF(ISERROR(_xll.qlSwapRateHelperSpread($W178)),IF(ISERROR(_xll.qlFuturesRateHelperConvexityAdjustment($W178)),"",_xll.qlFuturesRateHelperConvexityAdjustment($W178)),_xll.qlSwapRateHelperSpread($W178))</f>
        <v/>
      </c>
      <c r="AA178" s="5" t="str">
        <f>IFERROR(_xll.qlRateHelperEarliestDate(W178,Trigger),"")</f>
        <v/>
      </c>
      <c r="AB178" s="5" t="str">
        <f>IFERROR(_xll.qlRateHelperPillarDate(W178,Trigger),"")</f>
        <v/>
      </c>
      <c r="AC178" s="81" t="e">
        <v>#NUM!</v>
      </c>
    </row>
    <row r="179" spans="1:29" x14ac:dyDescent="0.2">
      <c r="A179" s="62" t="s">
        <v>154</v>
      </c>
      <c r="B179" s="63" t="s">
        <v>65</v>
      </c>
      <c r="C179" s="64" t="s">
        <v>58</v>
      </c>
      <c r="D179" s="64" t="s">
        <v>8</v>
      </c>
      <c r="E179" s="64" t="s">
        <v>7</v>
      </c>
      <c r="F179" s="64" t="s">
        <v>149</v>
      </c>
      <c r="G179" s="64" t="str">
        <f t="shared" si="31"/>
        <v>Euribor6M</v>
      </c>
      <c r="H179" s="62" t="str">
        <f t="shared" si="32"/>
        <v>EUR6F20Y_Quote</v>
      </c>
      <c r="I179" s="133">
        <v>0</v>
      </c>
      <c r="J179" s="67"/>
      <c r="L179" s="10" t="str">
        <f t="shared" si="29"/>
        <v>FwdSw</v>
      </c>
      <c r="M179" s="98" t="str">
        <f t="shared" si="30"/>
        <v>--</v>
      </c>
      <c r="N179" s="151" t="str">
        <f>IFERROR(_xll.qlRateHelperQuoteName(M179,Trigger),"--")</f>
        <v>--</v>
      </c>
      <c r="O179" s="102" t="str">
        <f>IFERROR(_xll.qlRateHelperQuoteValue($M179,Trigger),"--")</f>
        <v>--</v>
      </c>
      <c r="P179" s="146" t="b">
        <v>0</v>
      </c>
      <c r="Q179" s="98">
        <v>50</v>
      </c>
      <c r="R179" s="98">
        <v>1</v>
      </c>
      <c r="S179" s="103" t="str">
        <f>IFERROR(_xll.qlRateHelperEarliestDate(M179,Trigger),"--")</f>
        <v>--</v>
      </c>
      <c r="T179" s="103" t="str">
        <f>IFERROR(_xll.qlRateHelperPillarDate(M179,Trigger),"--")</f>
        <v>--</v>
      </c>
      <c r="V179" s="4" t="str">
        <f t="shared" si="28"/>
        <v/>
      </c>
      <c r="W179" s="4" t="e">
        <v>#N/A</v>
      </c>
      <c r="X179" s="4" t="str">
        <f>IFERROR(_xll.qlRateHelperQuoteName(W179,Trigger),"")</f>
        <v/>
      </c>
      <c r="Y179" s="73" t="str">
        <f>IFERROR(_xll.qlRateHelperRate(W179,Trigger),"")</f>
        <v/>
      </c>
      <c r="Z179" s="108" t="str">
        <f>IF(ISERROR(_xll.qlSwapRateHelperSpread($W179)),IF(ISERROR(_xll.qlFuturesRateHelperConvexityAdjustment($W179)),"",_xll.qlFuturesRateHelperConvexityAdjustment($W179)),_xll.qlSwapRateHelperSpread($W179))</f>
        <v/>
      </c>
      <c r="AA179" s="5" t="str">
        <f>IFERROR(_xll.qlRateHelperEarliestDate(W179,Trigger),"")</f>
        <v/>
      </c>
      <c r="AB179" s="5" t="str">
        <f>IFERROR(_xll.qlRateHelperPillarDate(W179,Trigger),"")</f>
        <v/>
      </c>
      <c r="AC179" s="81" t="e">
        <v>#NUM!</v>
      </c>
    </row>
    <row r="180" spans="1:29" x14ac:dyDescent="0.2">
      <c r="A180" s="62" t="s">
        <v>154</v>
      </c>
      <c r="B180" s="63" t="s">
        <v>66</v>
      </c>
      <c r="C180" s="64" t="s">
        <v>58</v>
      </c>
      <c r="D180" s="64" t="s">
        <v>8</v>
      </c>
      <c r="E180" s="64" t="s">
        <v>7</v>
      </c>
      <c r="F180" s="64" t="s">
        <v>149</v>
      </c>
      <c r="G180" s="64" t="str">
        <f t="shared" si="31"/>
        <v>Euribor6M</v>
      </c>
      <c r="H180" s="62" t="str">
        <f t="shared" si="32"/>
        <v>EUR6F25Y_Quote</v>
      </c>
      <c r="I180" s="133">
        <v>0</v>
      </c>
      <c r="J180" s="67"/>
      <c r="L180" s="10" t="str">
        <f t="shared" si="29"/>
        <v>FwdSw</v>
      </c>
      <c r="M180" s="98" t="str">
        <f t="shared" si="30"/>
        <v>--</v>
      </c>
      <c r="N180" s="151" t="str">
        <f>IFERROR(_xll.qlRateHelperQuoteName(M180,Trigger),"--")</f>
        <v>--</v>
      </c>
      <c r="O180" s="102" t="str">
        <f>IFERROR(_xll.qlRateHelperQuoteValue($M180,Trigger),"--")</f>
        <v>--</v>
      </c>
      <c r="P180" s="146" t="b">
        <v>0</v>
      </c>
      <c r="Q180" s="98">
        <v>50</v>
      </c>
      <c r="R180" s="98">
        <v>1</v>
      </c>
      <c r="S180" s="103" t="str">
        <f>IFERROR(_xll.qlRateHelperEarliestDate(M180,Trigger),"--")</f>
        <v>--</v>
      </c>
      <c r="T180" s="103" t="str">
        <f>IFERROR(_xll.qlRateHelperPillarDate(M180,Trigger),"--")</f>
        <v>--</v>
      </c>
      <c r="V180" s="4" t="str">
        <f t="shared" si="28"/>
        <v/>
      </c>
      <c r="W180" s="4" t="e">
        <v>#N/A</v>
      </c>
      <c r="X180" s="4" t="str">
        <f>IFERROR(_xll.qlRateHelperQuoteName(W180,Trigger),"")</f>
        <v/>
      </c>
      <c r="Y180" s="73" t="str">
        <f>IFERROR(_xll.qlRateHelperRate(W180,Trigger),"")</f>
        <v/>
      </c>
      <c r="Z180" s="108" t="str">
        <f>IF(ISERROR(_xll.qlSwapRateHelperSpread($W180)),IF(ISERROR(_xll.qlFuturesRateHelperConvexityAdjustment($W180)),"",_xll.qlFuturesRateHelperConvexityAdjustment($W180)),_xll.qlSwapRateHelperSpread($W180))</f>
        <v/>
      </c>
      <c r="AA180" s="5" t="str">
        <f>IFERROR(_xll.qlRateHelperEarliestDate(W180,Trigger),"")</f>
        <v/>
      </c>
      <c r="AB180" s="5" t="str">
        <f>IFERROR(_xll.qlRateHelperPillarDate(W180,Trigger),"")</f>
        <v/>
      </c>
      <c r="AC180" s="81" t="e">
        <v>#NUM!</v>
      </c>
    </row>
    <row r="181" spans="1:29" x14ac:dyDescent="0.2">
      <c r="A181" s="1" t="s">
        <v>154</v>
      </c>
      <c r="B181" s="8" t="s">
        <v>68</v>
      </c>
      <c r="C181" s="7" t="s">
        <v>58</v>
      </c>
      <c r="D181" s="7" t="s">
        <v>8</v>
      </c>
      <c r="E181" s="7" t="s">
        <v>7</v>
      </c>
      <c r="F181" s="7" t="s">
        <v>149</v>
      </c>
      <c r="G181" s="7" t="str">
        <f t="shared" si="31"/>
        <v>Euribor6M</v>
      </c>
      <c r="H181" s="1" t="str">
        <f t="shared" si="32"/>
        <v>EUR6F30Y_Quote</v>
      </c>
      <c r="I181" s="136">
        <v>0</v>
      </c>
      <c r="J181" s="3"/>
      <c r="L181" s="10" t="str">
        <f t="shared" si="29"/>
        <v>FwdSw</v>
      </c>
      <c r="M181" s="98" t="str">
        <f t="shared" si="30"/>
        <v>--</v>
      </c>
      <c r="N181" s="151" t="str">
        <f>IFERROR(_xll.qlRateHelperQuoteName(M181,Trigger),"--")</f>
        <v>--</v>
      </c>
      <c r="O181" s="102" t="str">
        <f>IFERROR(_xll.qlRateHelperQuoteValue($M181,Trigger),"--")</f>
        <v>--</v>
      </c>
      <c r="P181" s="146" t="b">
        <v>0</v>
      </c>
      <c r="Q181" s="98">
        <v>50</v>
      </c>
      <c r="R181" s="98">
        <v>1</v>
      </c>
      <c r="S181" s="103" t="str">
        <f>IFERROR(_xll.qlRateHelperEarliestDate(M181,Trigger),"--")</f>
        <v>--</v>
      </c>
      <c r="T181" s="103" t="str">
        <f>IFERROR(_xll.qlRateHelperPillarDate(M181,Trigger),"--")</f>
        <v>--</v>
      </c>
      <c r="V181" s="4" t="str">
        <f t="shared" si="28"/>
        <v/>
      </c>
      <c r="W181" s="4" t="e">
        <v>#N/A</v>
      </c>
      <c r="X181" s="4" t="str">
        <f>IFERROR(_xll.qlRateHelperQuoteName(W181,Trigger),"")</f>
        <v/>
      </c>
      <c r="Y181" s="73" t="str">
        <f>IFERROR(_xll.qlRateHelperRate(W181,Trigger),"")</f>
        <v/>
      </c>
      <c r="Z181" s="108" t="str">
        <f>IF(ISERROR(_xll.qlSwapRateHelperSpread($W181)),IF(ISERROR(_xll.qlFuturesRateHelperConvexityAdjustment($W181)),"",_xll.qlFuturesRateHelperConvexityAdjustment($W181)),_xll.qlSwapRateHelperSpread($W181))</f>
        <v/>
      </c>
      <c r="AA181" s="5" t="str">
        <f>IFERROR(_xll.qlRateHelperEarliestDate(W181,Trigger),"")</f>
        <v/>
      </c>
      <c r="AB181" s="5" t="str">
        <f>IFERROR(_xll.qlRateHelperPillarDate(W181,Trigger),"")</f>
        <v/>
      </c>
      <c r="AC181" s="81" t="e">
        <v>#NUM!</v>
      </c>
    </row>
    <row r="182" spans="1:29" x14ac:dyDescent="0.2">
      <c r="A182" s="62" t="s">
        <v>154</v>
      </c>
      <c r="B182" s="63" t="s">
        <v>29</v>
      </c>
      <c r="C182" s="64" t="s">
        <v>59</v>
      </c>
      <c r="D182" s="64" t="s">
        <v>8</v>
      </c>
      <c r="E182" s="64" t="s">
        <v>7</v>
      </c>
      <c r="F182" s="64" t="s">
        <v>149</v>
      </c>
      <c r="G182" s="64" t="str">
        <f t="shared" si="31"/>
        <v>Euribor6M</v>
      </c>
      <c r="H182" s="62" t="str">
        <f t="shared" si="32"/>
        <v>EUR7F1Y_Quote</v>
      </c>
      <c r="I182" s="133">
        <v>0</v>
      </c>
      <c r="J182" s="67"/>
      <c r="L182" s="10" t="str">
        <f t="shared" si="29"/>
        <v>FwdSw</v>
      </c>
      <c r="M182" s="98" t="str">
        <f t="shared" si="30"/>
        <v>--</v>
      </c>
      <c r="N182" s="151" t="str">
        <f>IFERROR(_xll.qlRateHelperQuoteName(M182,Trigger),"--")</f>
        <v>--</v>
      </c>
      <c r="O182" s="102" t="str">
        <f>IFERROR(_xll.qlRateHelperQuoteValue($M182,Trigger),"--")</f>
        <v>--</v>
      </c>
      <c r="P182" s="146" t="b">
        <v>0</v>
      </c>
      <c r="Q182" s="98">
        <v>50</v>
      </c>
      <c r="R182" s="98">
        <v>1</v>
      </c>
      <c r="S182" s="103" t="str">
        <f>IFERROR(_xll.qlRateHelperEarliestDate(M182,Trigger),"--")</f>
        <v>--</v>
      </c>
      <c r="T182" s="103" t="str">
        <f>IFERROR(_xll.qlRateHelperPillarDate(M182,Trigger),"--")</f>
        <v>--</v>
      </c>
      <c r="V182" s="4" t="str">
        <f t="shared" si="28"/>
        <v/>
      </c>
      <c r="W182" s="4" t="e">
        <v>#N/A</v>
      </c>
      <c r="X182" s="4" t="str">
        <f>IFERROR(_xll.qlRateHelperQuoteName(W182,Trigger),"")</f>
        <v/>
      </c>
      <c r="Y182" s="73" t="str">
        <f>IFERROR(_xll.qlRateHelperRate(W182,Trigger),"")</f>
        <v/>
      </c>
      <c r="Z182" s="108" t="str">
        <f>IF(ISERROR(_xll.qlSwapRateHelperSpread($W182)),IF(ISERROR(_xll.qlFuturesRateHelperConvexityAdjustment($W182)),"",_xll.qlFuturesRateHelperConvexityAdjustment($W182)),_xll.qlSwapRateHelperSpread($W182))</f>
        <v/>
      </c>
      <c r="AA182" s="5" t="str">
        <f>IFERROR(_xll.qlRateHelperEarliestDate(W182,Trigger),"")</f>
        <v/>
      </c>
      <c r="AB182" s="5" t="str">
        <f>IFERROR(_xll.qlRateHelperPillarDate(W182,Trigger),"")</f>
        <v/>
      </c>
      <c r="AC182" s="81" t="e">
        <v>#NUM!</v>
      </c>
    </row>
    <row r="183" spans="1:29" x14ac:dyDescent="0.2">
      <c r="A183" s="62" t="s">
        <v>154</v>
      </c>
      <c r="B183" s="63" t="s">
        <v>54</v>
      </c>
      <c r="C183" s="64" t="s">
        <v>59</v>
      </c>
      <c r="D183" s="64" t="s">
        <v>8</v>
      </c>
      <c r="E183" s="64" t="s">
        <v>7</v>
      </c>
      <c r="F183" s="64" t="s">
        <v>149</v>
      </c>
      <c r="G183" s="64" t="str">
        <f t="shared" si="31"/>
        <v>Euribor6M</v>
      </c>
      <c r="H183" s="62" t="str">
        <f t="shared" si="32"/>
        <v>EUR7F2Y_Quote</v>
      </c>
      <c r="I183" s="133">
        <v>0</v>
      </c>
      <c r="J183" s="67"/>
      <c r="L183" s="10" t="str">
        <f t="shared" si="29"/>
        <v>FwdSw</v>
      </c>
      <c r="M183" s="98" t="str">
        <f t="shared" si="30"/>
        <v>--</v>
      </c>
      <c r="N183" s="151" t="str">
        <f>IFERROR(_xll.qlRateHelperQuoteName(M183,Trigger),"--")</f>
        <v>--</v>
      </c>
      <c r="O183" s="102" t="str">
        <f>IFERROR(_xll.qlRateHelperQuoteValue($M183,Trigger),"--")</f>
        <v>--</v>
      </c>
      <c r="P183" s="146" t="b">
        <v>0</v>
      </c>
      <c r="Q183" s="98">
        <v>50</v>
      </c>
      <c r="R183" s="98">
        <v>1</v>
      </c>
      <c r="S183" s="103" t="str">
        <f>IFERROR(_xll.qlRateHelperEarliestDate(M183,Trigger),"--")</f>
        <v>--</v>
      </c>
      <c r="T183" s="103" t="str">
        <f>IFERROR(_xll.qlRateHelperPillarDate(M183,Trigger),"--")</f>
        <v>--</v>
      </c>
      <c r="V183" s="4" t="str">
        <f t="shared" si="28"/>
        <v/>
      </c>
      <c r="W183" s="4" t="e">
        <v>#N/A</v>
      </c>
      <c r="X183" s="4" t="str">
        <f>IFERROR(_xll.qlRateHelperQuoteName(W183,Trigger),"")</f>
        <v/>
      </c>
      <c r="Y183" s="73" t="str">
        <f>IFERROR(_xll.qlRateHelperRate(W183,Trigger),"")</f>
        <v/>
      </c>
      <c r="Z183" s="108" t="str">
        <f>IF(ISERROR(_xll.qlSwapRateHelperSpread($W183)),IF(ISERROR(_xll.qlFuturesRateHelperConvexityAdjustment($W183)),"",_xll.qlFuturesRateHelperConvexityAdjustment($W183)),_xll.qlSwapRateHelperSpread($W183))</f>
        <v/>
      </c>
      <c r="AA183" s="5" t="str">
        <f>IFERROR(_xll.qlRateHelperEarliestDate(W183,Trigger),"")</f>
        <v/>
      </c>
      <c r="AB183" s="5" t="str">
        <f>IFERROR(_xll.qlRateHelperPillarDate(W183,Trigger),"")</f>
        <v/>
      </c>
      <c r="AC183" s="81" t="e">
        <v>#NUM!</v>
      </c>
    </row>
    <row r="184" spans="1:29" x14ac:dyDescent="0.2">
      <c r="A184" s="62" t="s">
        <v>154</v>
      </c>
      <c r="B184" s="63" t="s">
        <v>55</v>
      </c>
      <c r="C184" s="64" t="s">
        <v>59</v>
      </c>
      <c r="D184" s="64" t="s">
        <v>8</v>
      </c>
      <c r="E184" s="64" t="s">
        <v>7</v>
      </c>
      <c r="F184" s="64" t="s">
        <v>149</v>
      </c>
      <c r="G184" s="64" t="str">
        <f t="shared" si="31"/>
        <v>Euribor6M</v>
      </c>
      <c r="H184" s="62" t="str">
        <f t="shared" si="32"/>
        <v>EUR7F3Y_Quote</v>
      </c>
      <c r="I184" s="133">
        <v>0</v>
      </c>
      <c r="J184" s="67"/>
      <c r="L184" s="10" t="str">
        <f t="shared" si="29"/>
        <v>FwdSw</v>
      </c>
      <c r="M184" s="98" t="str">
        <f t="shared" si="30"/>
        <v>--</v>
      </c>
      <c r="N184" s="151" t="str">
        <f>IFERROR(_xll.qlRateHelperQuoteName(M184,Trigger),"--")</f>
        <v>--</v>
      </c>
      <c r="O184" s="102" t="str">
        <f>IFERROR(_xll.qlRateHelperQuoteValue($M184,Trigger),"--")</f>
        <v>--</v>
      </c>
      <c r="P184" s="146" t="b">
        <v>0</v>
      </c>
      <c r="Q184" s="98">
        <v>50</v>
      </c>
      <c r="R184" s="98">
        <v>1</v>
      </c>
      <c r="S184" s="103" t="str">
        <f>IFERROR(_xll.qlRateHelperEarliestDate(M184,Trigger),"--")</f>
        <v>--</v>
      </c>
      <c r="T184" s="103" t="str">
        <f>IFERROR(_xll.qlRateHelperPillarDate(M184,Trigger),"--")</f>
        <v>--</v>
      </c>
      <c r="V184" s="4" t="str">
        <f t="shared" si="28"/>
        <v/>
      </c>
      <c r="W184" s="4" t="e">
        <v>#N/A</v>
      </c>
      <c r="X184" s="4" t="str">
        <f>IFERROR(_xll.qlRateHelperQuoteName(W184,Trigger),"")</f>
        <v/>
      </c>
      <c r="Y184" s="73" t="str">
        <f>IFERROR(_xll.qlRateHelperRate(W184,Trigger),"")</f>
        <v/>
      </c>
      <c r="Z184" s="108" t="str">
        <f>IF(ISERROR(_xll.qlSwapRateHelperSpread($W184)),IF(ISERROR(_xll.qlFuturesRateHelperConvexityAdjustment($W184)),"",_xll.qlFuturesRateHelperConvexityAdjustment($W184)),_xll.qlSwapRateHelperSpread($W184))</f>
        <v/>
      </c>
      <c r="AA184" s="5" t="str">
        <f>IFERROR(_xll.qlRateHelperEarliestDate(W184,Trigger),"")</f>
        <v/>
      </c>
      <c r="AB184" s="5" t="str">
        <f>IFERROR(_xll.qlRateHelperPillarDate(W184,Trigger),"")</f>
        <v/>
      </c>
      <c r="AC184" s="81" t="e">
        <v>#NUM!</v>
      </c>
    </row>
    <row r="185" spans="1:29" x14ac:dyDescent="0.2">
      <c r="A185" s="62" t="s">
        <v>154</v>
      </c>
      <c r="B185" s="63" t="s">
        <v>56</v>
      </c>
      <c r="C185" s="64" t="s">
        <v>59</v>
      </c>
      <c r="D185" s="64" t="s">
        <v>8</v>
      </c>
      <c r="E185" s="64" t="s">
        <v>7</v>
      </c>
      <c r="F185" s="64" t="s">
        <v>149</v>
      </c>
      <c r="G185" s="64" t="str">
        <f t="shared" si="31"/>
        <v>Euribor6M</v>
      </c>
      <c r="H185" s="62" t="str">
        <f t="shared" si="32"/>
        <v>EUR7F4Y_Quote</v>
      </c>
      <c r="I185" s="133">
        <v>0</v>
      </c>
      <c r="J185" s="67"/>
      <c r="L185" s="10" t="str">
        <f t="shared" si="29"/>
        <v>FwdSw</v>
      </c>
      <c r="M185" s="98" t="str">
        <f t="shared" si="30"/>
        <v>--</v>
      </c>
      <c r="N185" s="151" t="str">
        <f>IFERROR(_xll.qlRateHelperQuoteName(M185,Trigger),"--")</f>
        <v>--</v>
      </c>
      <c r="O185" s="102" t="str">
        <f>IFERROR(_xll.qlRateHelperQuoteValue($M185,Trigger),"--")</f>
        <v>--</v>
      </c>
      <c r="P185" s="146" t="b">
        <v>0</v>
      </c>
      <c r="Q185" s="98">
        <v>50</v>
      </c>
      <c r="R185" s="98">
        <v>1</v>
      </c>
      <c r="S185" s="103" t="str">
        <f>IFERROR(_xll.qlRateHelperEarliestDate(M185,Trigger),"--")</f>
        <v>--</v>
      </c>
      <c r="T185" s="103" t="str">
        <f>IFERROR(_xll.qlRateHelperPillarDate(M185,Trigger),"--")</f>
        <v>--</v>
      </c>
      <c r="V185" s="4" t="str">
        <f t="shared" si="28"/>
        <v/>
      </c>
      <c r="W185" s="4" t="e">
        <v>#N/A</v>
      </c>
      <c r="X185" s="4" t="str">
        <f>IFERROR(_xll.qlRateHelperQuoteName(W185,Trigger),"")</f>
        <v/>
      </c>
      <c r="Y185" s="73" t="str">
        <f>IFERROR(_xll.qlRateHelperRate(W185,Trigger),"")</f>
        <v/>
      </c>
      <c r="Z185" s="108" t="str">
        <f>IF(ISERROR(_xll.qlSwapRateHelperSpread($W185)),IF(ISERROR(_xll.qlFuturesRateHelperConvexityAdjustment($W185)),"",_xll.qlFuturesRateHelperConvexityAdjustment($W185)),_xll.qlSwapRateHelperSpread($W185))</f>
        <v/>
      </c>
      <c r="AA185" s="5" t="str">
        <f>IFERROR(_xll.qlRateHelperEarliestDate(W185,Trigger),"")</f>
        <v/>
      </c>
      <c r="AB185" s="5" t="str">
        <f>IFERROR(_xll.qlRateHelperPillarDate(W185,Trigger),"")</f>
        <v/>
      </c>
      <c r="AC185" s="81" t="e">
        <v>#NUM!</v>
      </c>
    </row>
    <row r="186" spans="1:29" x14ac:dyDescent="0.2">
      <c r="A186" s="62" t="s">
        <v>154</v>
      </c>
      <c r="B186" s="63" t="s">
        <v>57</v>
      </c>
      <c r="C186" s="64" t="s">
        <v>59</v>
      </c>
      <c r="D186" s="64" t="s">
        <v>8</v>
      </c>
      <c r="E186" s="64" t="s">
        <v>7</v>
      </c>
      <c r="F186" s="64" t="s">
        <v>149</v>
      </c>
      <c r="G186" s="64" t="str">
        <f t="shared" si="31"/>
        <v>Euribor6M</v>
      </c>
      <c r="H186" s="62" t="str">
        <f t="shared" si="32"/>
        <v>EUR7F5Y_Quote</v>
      </c>
      <c r="I186" s="133">
        <v>0</v>
      </c>
      <c r="J186" s="67"/>
      <c r="L186" s="10" t="str">
        <f t="shared" si="29"/>
        <v>FwdSw</v>
      </c>
      <c r="M186" s="98" t="str">
        <f t="shared" si="30"/>
        <v>--</v>
      </c>
      <c r="N186" s="151" t="str">
        <f>IFERROR(_xll.qlRateHelperQuoteName(M186,Trigger),"--")</f>
        <v>--</v>
      </c>
      <c r="O186" s="102" t="str">
        <f>IFERROR(_xll.qlRateHelperQuoteValue($M186,Trigger),"--")</f>
        <v>--</v>
      </c>
      <c r="P186" s="146" t="b">
        <v>0</v>
      </c>
      <c r="Q186" s="98">
        <v>50</v>
      </c>
      <c r="R186" s="98">
        <v>1</v>
      </c>
      <c r="S186" s="103" t="str">
        <f>IFERROR(_xll.qlRateHelperEarliestDate(M186,Trigger),"--")</f>
        <v>--</v>
      </c>
      <c r="T186" s="103" t="str">
        <f>IFERROR(_xll.qlRateHelperPillarDate(M186,Trigger),"--")</f>
        <v>--</v>
      </c>
      <c r="V186" s="4" t="str">
        <f t="shared" si="28"/>
        <v/>
      </c>
      <c r="W186" s="4" t="e">
        <v>#N/A</v>
      </c>
      <c r="X186" s="4" t="str">
        <f>IFERROR(_xll.qlRateHelperQuoteName(W186,Trigger),"")</f>
        <v/>
      </c>
      <c r="Y186" s="73" t="str">
        <f>IFERROR(_xll.qlRateHelperRate(W186,Trigger),"")</f>
        <v/>
      </c>
      <c r="Z186" s="108" t="str">
        <f>IF(ISERROR(_xll.qlSwapRateHelperSpread($W186)),IF(ISERROR(_xll.qlFuturesRateHelperConvexityAdjustment($W186)),"",_xll.qlFuturesRateHelperConvexityAdjustment($W186)),_xll.qlSwapRateHelperSpread($W186))</f>
        <v/>
      </c>
      <c r="AA186" s="5" t="str">
        <f>IFERROR(_xll.qlRateHelperEarliestDate(W186,Trigger),"")</f>
        <v/>
      </c>
      <c r="AB186" s="5" t="str">
        <f>IFERROR(_xll.qlRateHelperPillarDate(W186,Trigger),"")</f>
        <v/>
      </c>
      <c r="AC186" s="81" t="e">
        <v>#NUM!</v>
      </c>
    </row>
    <row r="187" spans="1:29" x14ac:dyDescent="0.2">
      <c r="A187" s="62" t="s">
        <v>154</v>
      </c>
      <c r="B187" s="63" t="s">
        <v>58</v>
      </c>
      <c r="C187" s="64" t="s">
        <v>59</v>
      </c>
      <c r="D187" s="64" t="s">
        <v>8</v>
      </c>
      <c r="E187" s="64" t="s">
        <v>7</v>
      </c>
      <c r="F187" s="64" t="s">
        <v>149</v>
      </c>
      <c r="G187" s="64" t="str">
        <f t="shared" si="31"/>
        <v>Euribor6M</v>
      </c>
      <c r="H187" s="62" t="str">
        <f t="shared" si="32"/>
        <v>EUR7F6Y_Quote</v>
      </c>
      <c r="I187" s="133">
        <v>0</v>
      </c>
      <c r="J187" s="67"/>
      <c r="L187" s="10" t="str">
        <f t="shared" si="29"/>
        <v>FwdSw</v>
      </c>
      <c r="M187" s="98" t="str">
        <f t="shared" si="30"/>
        <v>--</v>
      </c>
      <c r="N187" s="151" t="str">
        <f>IFERROR(_xll.qlRateHelperQuoteName(M187,Trigger),"--")</f>
        <v>--</v>
      </c>
      <c r="O187" s="102" t="str">
        <f>IFERROR(_xll.qlRateHelperQuoteValue($M187,Trigger),"--")</f>
        <v>--</v>
      </c>
      <c r="P187" s="146" t="b">
        <v>0</v>
      </c>
      <c r="Q187" s="98">
        <v>50</v>
      </c>
      <c r="R187" s="98">
        <v>1</v>
      </c>
      <c r="S187" s="103" t="str">
        <f>IFERROR(_xll.qlRateHelperEarliestDate(M187,Trigger),"--")</f>
        <v>--</v>
      </c>
      <c r="T187" s="103" t="str">
        <f>IFERROR(_xll.qlRateHelperPillarDate(M187,Trigger),"--")</f>
        <v>--</v>
      </c>
      <c r="V187" s="4" t="str">
        <f t="shared" si="28"/>
        <v/>
      </c>
      <c r="W187" s="4" t="e">
        <v>#N/A</v>
      </c>
      <c r="X187" s="4" t="str">
        <f>IFERROR(_xll.qlRateHelperQuoteName(W187,Trigger),"")</f>
        <v/>
      </c>
      <c r="Y187" s="73" t="str">
        <f>IFERROR(_xll.qlRateHelperRate(W187,Trigger),"")</f>
        <v/>
      </c>
      <c r="Z187" s="108" t="str">
        <f>IF(ISERROR(_xll.qlSwapRateHelperSpread($W187)),IF(ISERROR(_xll.qlFuturesRateHelperConvexityAdjustment($W187)),"",_xll.qlFuturesRateHelperConvexityAdjustment($W187)),_xll.qlSwapRateHelperSpread($W187))</f>
        <v/>
      </c>
      <c r="AA187" s="5" t="str">
        <f>IFERROR(_xll.qlRateHelperEarliestDate(W187,Trigger),"")</f>
        <v/>
      </c>
      <c r="AB187" s="5" t="str">
        <f>IFERROR(_xll.qlRateHelperPillarDate(W187,Trigger),"")</f>
        <v/>
      </c>
      <c r="AC187" s="81" t="e">
        <v>#NUM!</v>
      </c>
    </row>
    <row r="188" spans="1:29" x14ac:dyDescent="0.2">
      <c r="A188" s="62" t="s">
        <v>154</v>
      </c>
      <c r="B188" s="63" t="s">
        <v>59</v>
      </c>
      <c r="C188" s="64" t="s">
        <v>59</v>
      </c>
      <c r="D188" s="64" t="s">
        <v>8</v>
      </c>
      <c r="E188" s="64" t="s">
        <v>7</v>
      </c>
      <c r="F188" s="64" t="s">
        <v>149</v>
      </c>
      <c r="G188" s="64" t="str">
        <f t="shared" si="31"/>
        <v>Euribor6M</v>
      </c>
      <c r="H188" s="62" t="str">
        <f t="shared" si="32"/>
        <v>EUR7F7Y_Quote</v>
      </c>
      <c r="I188" s="133">
        <v>0</v>
      </c>
      <c r="J188" s="67"/>
      <c r="L188" s="10" t="str">
        <f t="shared" si="29"/>
        <v>FwdSw</v>
      </c>
      <c r="M188" s="98" t="str">
        <f t="shared" si="30"/>
        <v>--</v>
      </c>
      <c r="N188" s="151" t="str">
        <f>IFERROR(_xll.qlRateHelperQuoteName(M188,Trigger),"--")</f>
        <v>--</v>
      </c>
      <c r="O188" s="102" t="str">
        <f>IFERROR(_xll.qlRateHelperQuoteValue($M188,Trigger),"--")</f>
        <v>--</v>
      </c>
      <c r="P188" s="146" t="b">
        <v>0</v>
      </c>
      <c r="Q188" s="98">
        <v>50</v>
      </c>
      <c r="R188" s="98">
        <v>1</v>
      </c>
      <c r="S188" s="103" t="str">
        <f>IFERROR(_xll.qlRateHelperEarliestDate(M188,Trigger),"--")</f>
        <v>--</v>
      </c>
      <c r="T188" s="103" t="str">
        <f>IFERROR(_xll.qlRateHelperPillarDate(M188,Trigger),"--")</f>
        <v>--</v>
      </c>
      <c r="V188" s="4" t="str">
        <f t="shared" si="28"/>
        <v/>
      </c>
      <c r="W188" s="4" t="e">
        <v>#N/A</v>
      </c>
      <c r="X188" s="4" t="str">
        <f>IFERROR(_xll.qlRateHelperQuoteName(W188,Trigger),"")</f>
        <v/>
      </c>
      <c r="Y188" s="73" t="str">
        <f>IFERROR(_xll.qlRateHelperRate(W188,Trigger),"")</f>
        <v/>
      </c>
      <c r="Z188" s="108" t="str">
        <f>IF(ISERROR(_xll.qlSwapRateHelperSpread($W188)),IF(ISERROR(_xll.qlFuturesRateHelperConvexityAdjustment($W188)),"",_xll.qlFuturesRateHelperConvexityAdjustment($W188)),_xll.qlSwapRateHelperSpread($W188))</f>
        <v/>
      </c>
      <c r="AA188" s="5" t="str">
        <f>IFERROR(_xll.qlRateHelperEarliestDate(W188,Trigger),"")</f>
        <v/>
      </c>
      <c r="AB188" s="5" t="str">
        <f>IFERROR(_xll.qlRateHelperPillarDate(W188,Trigger),"")</f>
        <v/>
      </c>
      <c r="AC188" s="81" t="e">
        <v>#NUM!</v>
      </c>
    </row>
    <row r="189" spans="1:29" x14ac:dyDescent="0.2">
      <c r="A189" s="62" t="s">
        <v>154</v>
      </c>
      <c r="B189" s="63" t="s">
        <v>60</v>
      </c>
      <c r="C189" s="64" t="s">
        <v>59</v>
      </c>
      <c r="D189" s="64" t="s">
        <v>8</v>
      </c>
      <c r="E189" s="64" t="s">
        <v>7</v>
      </c>
      <c r="F189" s="64" t="s">
        <v>149</v>
      </c>
      <c r="G189" s="64" t="str">
        <f t="shared" si="31"/>
        <v>Euribor6M</v>
      </c>
      <c r="H189" s="62" t="str">
        <f t="shared" si="32"/>
        <v>EUR7F8Y_Quote</v>
      </c>
      <c r="I189" s="133">
        <v>0</v>
      </c>
      <c r="J189" s="67"/>
      <c r="L189" s="10" t="str">
        <f t="shared" si="29"/>
        <v>FwdSw</v>
      </c>
      <c r="M189" s="98" t="str">
        <f t="shared" si="30"/>
        <v>--</v>
      </c>
      <c r="N189" s="151" t="str">
        <f>IFERROR(_xll.qlRateHelperQuoteName(M189,Trigger),"--")</f>
        <v>--</v>
      </c>
      <c r="O189" s="102" t="str">
        <f>IFERROR(_xll.qlRateHelperQuoteValue($M189,Trigger),"--")</f>
        <v>--</v>
      </c>
      <c r="P189" s="146" t="b">
        <v>0</v>
      </c>
      <c r="Q189" s="98">
        <v>50</v>
      </c>
      <c r="R189" s="98">
        <v>1</v>
      </c>
      <c r="S189" s="103" t="str">
        <f>IFERROR(_xll.qlRateHelperEarliestDate(M189,Trigger),"--")</f>
        <v>--</v>
      </c>
      <c r="T189" s="103" t="str">
        <f>IFERROR(_xll.qlRateHelperPillarDate(M189,Trigger),"--")</f>
        <v>--</v>
      </c>
      <c r="V189" s="4" t="str">
        <f t="shared" si="28"/>
        <v/>
      </c>
      <c r="W189" s="4" t="e">
        <v>#N/A</v>
      </c>
      <c r="X189" s="4" t="str">
        <f>IFERROR(_xll.qlRateHelperQuoteName(W189,Trigger),"")</f>
        <v/>
      </c>
      <c r="Y189" s="73" t="str">
        <f>IFERROR(_xll.qlRateHelperRate(W189,Trigger),"")</f>
        <v/>
      </c>
      <c r="Z189" s="108" t="str">
        <f>IF(ISERROR(_xll.qlSwapRateHelperSpread($W189)),IF(ISERROR(_xll.qlFuturesRateHelperConvexityAdjustment($W189)),"",_xll.qlFuturesRateHelperConvexityAdjustment($W189)),_xll.qlSwapRateHelperSpread($W189))</f>
        <v/>
      </c>
      <c r="AA189" s="5" t="str">
        <f>IFERROR(_xll.qlRateHelperEarliestDate(W189,Trigger),"")</f>
        <v/>
      </c>
      <c r="AB189" s="5" t="str">
        <f>IFERROR(_xll.qlRateHelperPillarDate(W189,Trigger),"")</f>
        <v/>
      </c>
      <c r="AC189" s="81" t="e">
        <v>#NUM!</v>
      </c>
    </row>
    <row r="190" spans="1:29" x14ac:dyDescent="0.2">
      <c r="A190" s="62" t="s">
        <v>154</v>
      </c>
      <c r="B190" s="63" t="s">
        <v>61</v>
      </c>
      <c r="C190" s="64" t="s">
        <v>59</v>
      </c>
      <c r="D190" s="64" t="s">
        <v>8</v>
      </c>
      <c r="E190" s="64" t="s">
        <v>7</v>
      </c>
      <c r="F190" s="64" t="s">
        <v>149</v>
      </c>
      <c r="G190" s="64" t="str">
        <f t="shared" si="31"/>
        <v>Euribor6M</v>
      </c>
      <c r="H190" s="62" t="str">
        <f t="shared" si="32"/>
        <v>EUR7F9Y_Quote</v>
      </c>
      <c r="I190" s="133">
        <v>0</v>
      </c>
      <c r="J190" s="67"/>
      <c r="L190" s="10" t="str">
        <f t="shared" si="29"/>
        <v>FwdSw</v>
      </c>
      <c r="M190" s="98" t="str">
        <f t="shared" si="30"/>
        <v>--</v>
      </c>
      <c r="N190" s="151" t="str">
        <f>IFERROR(_xll.qlRateHelperQuoteName(M190,Trigger),"--")</f>
        <v>--</v>
      </c>
      <c r="O190" s="102" t="str">
        <f>IFERROR(_xll.qlRateHelperQuoteValue($M190,Trigger),"--")</f>
        <v>--</v>
      </c>
      <c r="P190" s="146" t="b">
        <v>0</v>
      </c>
      <c r="Q190" s="98">
        <v>50</v>
      </c>
      <c r="R190" s="98">
        <v>1</v>
      </c>
      <c r="S190" s="103" t="str">
        <f>IFERROR(_xll.qlRateHelperEarliestDate(M190,Trigger),"--")</f>
        <v>--</v>
      </c>
      <c r="T190" s="103" t="str">
        <f>IFERROR(_xll.qlRateHelperPillarDate(M190,Trigger),"--")</f>
        <v>--</v>
      </c>
      <c r="V190" s="4" t="str">
        <f t="shared" si="28"/>
        <v/>
      </c>
      <c r="W190" s="4" t="e">
        <v>#N/A</v>
      </c>
      <c r="X190" s="4" t="str">
        <f>IFERROR(_xll.qlRateHelperQuoteName(W190,Trigger),"")</f>
        <v/>
      </c>
      <c r="Y190" s="73" t="str">
        <f>IFERROR(_xll.qlRateHelperRate(W190,Trigger),"")</f>
        <v/>
      </c>
      <c r="Z190" s="108" t="str">
        <f>IF(ISERROR(_xll.qlSwapRateHelperSpread($W190)),IF(ISERROR(_xll.qlFuturesRateHelperConvexityAdjustment($W190)),"",_xll.qlFuturesRateHelperConvexityAdjustment($W190)),_xll.qlSwapRateHelperSpread($W190))</f>
        <v/>
      </c>
      <c r="AA190" s="5" t="str">
        <f>IFERROR(_xll.qlRateHelperEarliestDate(W190,Trigger),"")</f>
        <v/>
      </c>
      <c r="AB190" s="5" t="str">
        <f>IFERROR(_xll.qlRateHelperPillarDate(W190,Trigger),"")</f>
        <v/>
      </c>
      <c r="AC190" s="81" t="e">
        <v>#NUM!</v>
      </c>
    </row>
    <row r="191" spans="1:29" x14ac:dyDescent="0.2">
      <c r="A191" s="62" t="s">
        <v>154</v>
      </c>
      <c r="B191" s="63" t="s">
        <v>62</v>
      </c>
      <c r="C191" s="64" t="s">
        <v>59</v>
      </c>
      <c r="D191" s="64" t="s">
        <v>8</v>
      </c>
      <c r="E191" s="64" t="s">
        <v>7</v>
      </c>
      <c r="F191" s="64" t="s">
        <v>149</v>
      </c>
      <c r="G191" s="64" t="str">
        <f t="shared" si="31"/>
        <v>Euribor6M</v>
      </c>
      <c r="H191" s="62" t="str">
        <f t="shared" si="32"/>
        <v>EUR7F10Y_Quote</v>
      </c>
      <c r="I191" s="133">
        <v>0</v>
      </c>
      <c r="J191" s="67"/>
      <c r="L191" s="10" t="str">
        <f t="shared" si="29"/>
        <v>FwdSw</v>
      </c>
      <c r="M191" s="98" t="str">
        <f t="shared" si="30"/>
        <v>--</v>
      </c>
      <c r="N191" s="151" t="str">
        <f>IFERROR(_xll.qlRateHelperQuoteName(M191,Trigger),"--")</f>
        <v>--</v>
      </c>
      <c r="O191" s="102" t="str">
        <f>IFERROR(_xll.qlRateHelperQuoteValue($M191,Trigger),"--")</f>
        <v>--</v>
      </c>
      <c r="P191" s="146" t="b">
        <v>0</v>
      </c>
      <c r="Q191" s="98">
        <v>50</v>
      </c>
      <c r="R191" s="98">
        <v>1</v>
      </c>
      <c r="S191" s="103" t="str">
        <f>IFERROR(_xll.qlRateHelperEarliestDate(M191,Trigger),"--")</f>
        <v>--</v>
      </c>
      <c r="T191" s="103" t="str">
        <f>IFERROR(_xll.qlRateHelperPillarDate(M191,Trigger),"--")</f>
        <v>--</v>
      </c>
      <c r="V191" s="4" t="str">
        <f t="shared" si="28"/>
        <v/>
      </c>
      <c r="W191" s="4" t="e">
        <v>#N/A</v>
      </c>
      <c r="X191" s="4" t="str">
        <f>IFERROR(_xll.qlRateHelperQuoteName(W191,Trigger),"")</f>
        <v/>
      </c>
      <c r="Y191" s="73" t="str">
        <f>IFERROR(_xll.qlRateHelperRate(W191,Trigger),"")</f>
        <v/>
      </c>
      <c r="Z191" s="108" t="str">
        <f>IF(ISERROR(_xll.qlSwapRateHelperSpread($W191)),IF(ISERROR(_xll.qlFuturesRateHelperConvexityAdjustment($W191)),"",_xll.qlFuturesRateHelperConvexityAdjustment($W191)),_xll.qlSwapRateHelperSpread($W191))</f>
        <v/>
      </c>
      <c r="AA191" s="5" t="str">
        <f>IFERROR(_xll.qlRateHelperEarliestDate(W191,Trigger),"")</f>
        <v/>
      </c>
      <c r="AB191" s="5" t="str">
        <f>IFERROR(_xll.qlRateHelperPillarDate(W191,Trigger),"")</f>
        <v/>
      </c>
      <c r="AC191" s="81" t="e">
        <v>#NUM!</v>
      </c>
    </row>
    <row r="192" spans="1:29" x14ac:dyDescent="0.2">
      <c r="A192" s="62" t="s">
        <v>154</v>
      </c>
      <c r="B192" s="63" t="s">
        <v>104</v>
      </c>
      <c r="C192" s="64" t="s">
        <v>59</v>
      </c>
      <c r="D192" s="64" t="s">
        <v>8</v>
      </c>
      <c r="E192" s="64" t="s">
        <v>7</v>
      </c>
      <c r="F192" s="64" t="s">
        <v>149</v>
      </c>
      <c r="G192" s="64" t="str">
        <f t="shared" si="31"/>
        <v>Euribor6M</v>
      </c>
      <c r="H192" s="62" t="str">
        <f t="shared" si="32"/>
        <v>EUR7F11Y_Quote</v>
      </c>
      <c r="I192" s="133">
        <v>0</v>
      </c>
      <c r="J192" s="67"/>
      <c r="L192" s="10" t="str">
        <f t="shared" si="29"/>
        <v>FwdSw</v>
      </c>
      <c r="M192" s="98" t="str">
        <f t="shared" si="30"/>
        <v>--</v>
      </c>
      <c r="N192" s="151" t="str">
        <f>IFERROR(_xll.qlRateHelperQuoteName(M192,Trigger),"--")</f>
        <v>--</v>
      </c>
      <c r="O192" s="102" t="str">
        <f>IFERROR(_xll.qlRateHelperQuoteValue($M192,Trigger),"--")</f>
        <v>--</v>
      </c>
      <c r="P192" s="146" t="b">
        <v>0</v>
      </c>
      <c r="Q192" s="98">
        <v>50</v>
      </c>
      <c r="R192" s="98">
        <v>1</v>
      </c>
      <c r="S192" s="103" t="str">
        <f>IFERROR(_xll.qlRateHelperEarliestDate(M192,Trigger),"--")</f>
        <v>--</v>
      </c>
      <c r="T192" s="103" t="str">
        <f>IFERROR(_xll.qlRateHelperPillarDate(M192,Trigger),"--")</f>
        <v>--</v>
      </c>
      <c r="V192" s="4" t="str">
        <f t="shared" si="28"/>
        <v/>
      </c>
      <c r="W192" s="4" t="e">
        <v>#N/A</v>
      </c>
      <c r="X192" s="4" t="str">
        <f>IFERROR(_xll.qlRateHelperQuoteName(W192,Trigger),"")</f>
        <v/>
      </c>
      <c r="Y192" s="73" t="str">
        <f>IFERROR(_xll.qlRateHelperRate(W192,Trigger),"")</f>
        <v/>
      </c>
      <c r="Z192" s="108" t="str">
        <f>IF(ISERROR(_xll.qlSwapRateHelperSpread($W192)),IF(ISERROR(_xll.qlFuturesRateHelperConvexityAdjustment($W192)),"",_xll.qlFuturesRateHelperConvexityAdjustment($W192)),_xll.qlSwapRateHelperSpread($W192))</f>
        <v/>
      </c>
      <c r="AA192" s="5" t="str">
        <f>IFERROR(_xll.qlRateHelperEarliestDate(W192,Trigger),"")</f>
        <v/>
      </c>
      <c r="AB192" s="5" t="str">
        <f>IFERROR(_xll.qlRateHelperPillarDate(W192,Trigger),"")</f>
        <v/>
      </c>
      <c r="AC192" s="81" t="e">
        <v>#NUM!</v>
      </c>
    </row>
    <row r="193" spans="1:29" x14ac:dyDescent="0.2">
      <c r="A193" s="62" t="s">
        <v>154</v>
      </c>
      <c r="B193" s="63" t="s">
        <v>63</v>
      </c>
      <c r="C193" s="64" t="s">
        <v>59</v>
      </c>
      <c r="D193" s="64" t="s">
        <v>8</v>
      </c>
      <c r="E193" s="64" t="s">
        <v>7</v>
      </c>
      <c r="F193" s="64" t="s">
        <v>149</v>
      </c>
      <c r="G193" s="64" t="str">
        <f t="shared" si="31"/>
        <v>Euribor6M</v>
      </c>
      <c r="H193" s="62" t="str">
        <f t="shared" si="32"/>
        <v>EUR7F12Y_Quote</v>
      </c>
      <c r="I193" s="133">
        <v>0</v>
      </c>
      <c r="J193" s="67"/>
      <c r="L193" s="10" t="str">
        <f t="shared" si="29"/>
        <v>FwdSw</v>
      </c>
      <c r="M193" s="98" t="str">
        <f t="shared" si="30"/>
        <v>--</v>
      </c>
      <c r="N193" s="151" t="str">
        <f>IFERROR(_xll.qlRateHelperQuoteName(M193,Trigger),"--")</f>
        <v>--</v>
      </c>
      <c r="O193" s="102" t="str">
        <f>IFERROR(_xll.qlRateHelperQuoteValue($M193,Trigger),"--")</f>
        <v>--</v>
      </c>
      <c r="P193" s="146" t="b">
        <v>0</v>
      </c>
      <c r="Q193" s="98">
        <v>50</v>
      </c>
      <c r="R193" s="98">
        <v>1</v>
      </c>
      <c r="S193" s="103" t="str">
        <f>IFERROR(_xll.qlRateHelperEarliestDate(M193,Trigger),"--")</f>
        <v>--</v>
      </c>
      <c r="T193" s="103" t="str">
        <f>IFERROR(_xll.qlRateHelperPillarDate(M193,Trigger),"--")</f>
        <v>--</v>
      </c>
      <c r="V193" s="4" t="str">
        <f t="shared" si="28"/>
        <v/>
      </c>
      <c r="W193" s="4" t="e">
        <v>#N/A</v>
      </c>
      <c r="X193" s="4" t="str">
        <f>IFERROR(_xll.qlRateHelperQuoteName(W193,Trigger),"")</f>
        <v/>
      </c>
      <c r="Y193" s="73" t="str">
        <f>IFERROR(_xll.qlRateHelperRate(W193,Trigger),"")</f>
        <v/>
      </c>
      <c r="Z193" s="108" t="str">
        <f>IF(ISERROR(_xll.qlSwapRateHelperSpread($W193)),IF(ISERROR(_xll.qlFuturesRateHelperConvexityAdjustment($W193)),"",_xll.qlFuturesRateHelperConvexityAdjustment($W193)),_xll.qlSwapRateHelperSpread($W193))</f>
        <v/>
      </c>
      <c r="AA193" s="5" t="str">
        <f>IFERROR(_xll.qlRateHelperEarliestDate(W193,Trigger),"")</f>
        <v/>
      </c>
      <c r="AB193" s="5" t="str">
        <f>IFERROR(_xll.qlRateHelperPillarDate(W193,Trigger),"")</f>
        <v/>
      </c>
      <c r="AC193" s="81" t="e">
        <v>#NUM!</v>
      </c>
    </row>
    <row r="194" spans="1:29" x14ac:dyDescent="0.2">
      <c r="A194" s="62" t="s">
        <v>154</v>
      </c>
      <c r="B194" s="63" t="s">
        <v>105</v>
      </c>
      <c r="C194" s="64" t="s">
        <v>59</v>
      </c>
      <c r="D194" s="64" t="s">
        <v>8</v>
      </c>
      <c r="E194" s="64" t="s">
        <v>7</v>
      </c>
      <c r="F194" s="64" t="s">
        <v>149</v>
      </c>
      <c r="G194" s="64" t="str">
        <f t="shared" si="31"/>
        <v>Euribor6M</v>
      </c>
      <c r="H194" s="62" t="str">
        <f t="shared" si="32"/>
        <v>EUR7F13Y_Quote</v>
      </c>
      <c r="I194" s="133">
        <v>0</v>
      </c>
      <c r="J194" s="67"/>
      <c r="L194" s="10" t="str">
        <f t="shared" si="29"/>
        <v>FwdSw</v>
      </c>
      <c r="M194" s="98" t="str">
        <f t="shared" si="30"/>
        <v>--</v>
      </c>
      <c r="N194" s="151" t="str">
        <f>IFERROR(_xll.qlRateHelperQuoteName(M194,Trigger),"--")</f>
        <v>--</v>
      </c>
      <c r="O194" s="102" t="str">
        <f>IFERROR(_xll.qlRateHelperQuoteValue($M194,Trigger),"--")</f>
        <v>--</v>
      </c>
      <c r="P194" s="146" t="b">
        <v>0</v>
      </c>
      <c r="Q194" s="98">
        <v>50</v>
      </c>
      <c r="R194" s="98">
        <v>1</v>
      </c>
      <c r="S194" s="103" t="str">
        <f>IFERROR(_xll.qlRateHelperEarliestDate(M194,Trigger),"--")</f>
        <v>--</v>
      </c>
      <c r="T194" s="103" t="str">
        <f>IFERROR(_xll.qlRateHelperPillarDate(M194,Trigger),"--")</f>
        <v>--</v>
      </c>
      <c r="V194" s="4" t="str">
        <f t="shared" si="28"/>
        <v/>
      </c>
      <c r="W194" s="4" t="e">
        <v>#N/A</v>
      </c>
      <c r="X194" s="4" t="str">
        <f>IFERROR(_xll.qlRateHelperQuoteName(W194,Trigger),"")</f>
        <v/>
      </c>
      <c r="Y194" s="73" t="str">
        <f>IFERROR(_xll.qlRateHelperRate(W194,Trigger),"")</f>
        <v/>
      </c>
      <c r="Z194" s="108" t="str">
        <f>IF(ISERROR(_xll.qlSwapRateHelperSpread($W194)),IF(ISERROR(_xll.qlFuturesRateHelperConvexityAdjustment($W194)),"",_xll.qlFuturesRateHelperConvexityAdjustment($W194)),_xll.qlSwapRateHelperSpread($W194))</f>
        <v/>
      </c>
      <c r="AA194" s="5" t="str">
        <f>IFERROR(_xll.qlRateHelperEarliestDate(W194,Trigger),"")</f>
        <v/>
      </c>
      <c r="AB194" s="5" t="str">
        <f>IFERROR(_xll.qlRateHelperPillarDate(W194,Trigger),"")</f>
        <v/>
      </c>
      <c r="AC194" s="81" t="e">
        <v>#NUM!</v>
      </c>
    </row>
    <row r="195" spans="1:29" x14ac:dyDescent="0.2">
      <c r="A195" s="62" t="s">
        <v>154</v>
      </c>
      <c r="B195" s="63" t="s">
        <v>106</v>
      </c>
      <c r="C195" s="64" t="s">
        <v>59</v>
      </c>
      <c r="D195" s="64" t="s">
        <v>8</v>
      </c>
      <c r="E195" s="64" t="s">
        <v>7</v>
      </c>
      <c r="F195" s="64" t="s">
        <v>149</v>
      </c>
      <c r="G195" s="64" t="str">
        <f t="shared" si="31"/>
        <v>Euribor6M</v>
      </c>
      <c r="H195" s="62" t="str">
        <f t="shared" si="32"/>
        <v>EUR7F14Y_Quote</v>
      </c>
      <c r="I195" s="133">
        <v>0</v>
      </c>
      <c r="J195" s="67"/>
      <c r="L195" s="10" t="str">
        <f t="shared" si="29"/>
        <v>FwdSw</v>
      </c>
      <c r="M195" s="98" t="str">
        <f t="shared" si="30"/>
        <v>--</v>
      </c>
      <c r="N195" s="151" t="str">
        <f>IFERROR(_xll.qlRateHelperQuoteName(M195,Trigger),"--")</f>
        <v>--</v>
      </c>
      <c r="O195" s="102" t="str">
        <f>IFERROR(_xll.qlRateHelperQuoteValue($M195,Trigger),"--")</f>
        <v>--</v>
      </c>
      <c r="P195" s="146" t="b">
        <v>0</v>
      </c>
      <c r="Q195" s="98">
        <v>50</v>
      </c>
      <c r="R195" s="98">
        <v>1</v>
      </c>
      <c r="S195" s="103" t="str">
        <f>IFERROR(_xll.qlRateHelperEarliestDate(M195,Trigger),"--")</f>
        <v>--</v>
      </c>
      <c r="T195" s="103" t="str">
        <f>IFERROR(_xll.qlRateHelperPillarDate(M195,Trigger),"--")</f>
        <v>--</v>
      </c>
      <c r="V195" s="4" t="str">
        <f t="shared" si="28"/>
        <v/>
      </c>
      <c r="W195" s="4" t="e">
        <v>#N/A</v>
      </c>
      <c r="X195" s="4" t="str">
        <f>IFERROR(_xll.qlRateHelperQuoteName(W195,Trigger),"")</f>
        <v/>
      </c>
      <c r="Y195" s="73" t="str">
        <f>IFERROR(_xll.qlRateHelperRate(W195,Trigger),"")</f>
        <v/>
      </c>
      <c r="Z195" s="108" t="str">
        <f>IF(ISERROR(_xll.qlSwapRateHelperSpread($W195)),IF(ISERROR(_xll.qlFuturesRateHelperConvexityAdjustment($W195)),"",_xll.qlFuturesRateHelperConvexityAdjustment($W195)),_xll.qlSwapRateHelperSpread($W195))</f>
        <v/>
      </c>
      <c r="AA195" s="5" t="str">
        <f>IFERROR(_xll.qlRateHelperEarliestDate(W195,Trigger),"")</f>
        <v/>
      </c>
      <c r="AB195" s="5" t="str">
        <f>IFERROR(_xll.qlRateHelperPillarDate(W195,Trigger),"")</f>
        <v/>
      </c>
      <c r="AC195" s="81" t="e">
        <v>#NUM!</v>
      </c>
    </row>
    <row r="196" spans="1:29" x14ac:dyDescent="0.2">
      <c r="A196" s="62" t="s">
        <v>154</v>
      </c>
      <c r="B196" s="63" t="s">
        <v>64</v>
      </c>
      <c r="C196" s="64" t="s">
        <v>59</v>
      </c>
      <c r="D196" s="64" t="s">
        <v>8</v>
      </c>
      <c r="E196" s="64" t="s">
        <v>7</v>
      </c>
      <c r="F196" s="64" t="s">
        <v>149</v>
      </c>
      <c r="G196" s="64" t="str">
        <f t="shared" si="31"/>
        <v>Euribor6M</v>
      </c>
      <c r="H196" s="62" t="str">
        <f t="shared" si="32"/>
        <v>EUR7F15Y_Quote</v>
      </c>
      <c r="I196" s="133">
        <v>0</v>
      </c>
      <c r="J196" s="67"/>
      <c r="L196" s="10" t="str">
        <f t="shared" si="29"/>
        <v>FwdSw</v>
      </c>
      <c r="M196" s="98" t="str">
        <f t="shared" si="30"/>
        <v>--</v>
      </c>
      <c r="N196" s="151" t="str">
        <f>IFERROR(_xll.qlRateHelperQuoteName(M196,Trigger),"--")</f>
        <v>--</v>
      </c>
      <c r="O196" s="102" t="str">
        <f>IFERROR(_xll.qlRateHelperQuoteValue($M196,Trigger),"--")</f>
        <v>--</v>
      </c>
      <c r="P196" s="146" t="b">
        <v>0</v>
      </c>
      <c r="Q196" s="98">
        <v>50</v>
      </c>
      <c r="R196" s="98">
        <v>1</v>
      </c>
      <c r="S196" s="103" t="str">
        <f>IFERROR(_xll.qlRateHelperEarliestDate(M196,Trigger),"--")</f>
        <v>--</v>
      </c>
      <c r="T196" s="103" t="str">
        <f>IFERROR(_xll.qlRateHelperPillarDate(M196,Trigger),"--")</f>
        <v>--</v>
      </c>
      <c r="V196" s="4" t="str">
        <f t="shared" ref="V196:V259" si="33">IFERROR(INDEX($L$3:$L$391,MATCH(X196,$N$3:$N$391,0),1),"")</f>
        <v/>
      </c>
      <c r="W196" s="4" t="e">
        <v>#N/A</v>
      </c>
      <c r="X196" s="4" t="str">
        <f>IFERROR(_xll.qlRateHelperQuoteName(W196,Trigger),"")</f>
        <v/>
      </c>
      <c r="Y196" s="73" t="str">
        <f>IFERROR(_xll.qlRateHelperRate(W196,Trigger),"")</f>
        <v/>
      </c>
      <c r="Z196" s="108" t="str">
        <f>IF(ISERROR(_xll.qlSwapRateHelperSpread($W196)),IF(ISERROR(_xll.qlFuturesRateHelperConvexityAdjustment($W196)),"",_xll.qlFuturesRateHelperConvexityAdjustment($W196)),_xll.qlSwapRateHelperSpread($W196))</f>
        <v/>
      </c>
      <c r="AA196" s="5" t="str">
        <f>IFERROR(_xll.qlRateHelperEarliestDate(W196,Trigger),"")</f>
        <v/>
      </c>
      <c r="AB196" s="5" t="str">
        <f>IFERROR(_xll.qlRateHelperPillarDate(W196,Trigger),"")</f>
        <v/>
      </c>
      <c r="AC196" s="81" t="e">
        <v>#NUM!</v>
      </c>
    </row>
    <row r="197" spans="1:29" x14ac:dyDescent="0.2">
      <c r="A197" s="62" t="s">
        <v>154</v>
      </c>
      <c r="B197" s="63" t="s">
        <v>65</v>
      </c>
      <c r="C197" s="64" t="s">
        <v>59</v>
      </c>
      <c r="D197" s="64" t="s">
        <v>8</v>
      </c>
      <c r="E197" s="64" t="s">
        <v>7</v>
      </c>
      <c r="F197" s="64" t="s">
        <v>149</v>
      </c>
      <c r="G197" s="64" t="str">
        <f t="shared" si="31"/>
        <v>Euribor6M</v>
      </c>
      <c r="H197" s="62" t="str">
        <f t="shared" si="32"/>
        <v>EUR7F20Y_Quote</v>
      </c>
      <c r="I197" s="133">
        <v>0</v>
      </c>
      <c r="J197" s="67"/>
      <c r="L197" s="10" t="str">
        <f t="shared" ref="L197:L260" si="34">A203</f>
        <v>FwdSw</v>
      </c>
      <c r="M197" s="98" t="str">
        <f t="shared" ref="M197:M260" si="35">IF(ISBLANK(J203),"--",J203)</f>
        <v>--</v>
      </c>
      <c r="N197" s="151" t="str">
        <f>IFERROR(_xll.qlRateHelperQuoteName(M197,Trigger),"--")</f>
        <v>--</v>
      </c>
      <c r="O197" s="102" t="str">
        <f>IFERROR(_xll.qlRateHelperQuoteValue($M197,Trigger),"--")</f>
        <v>--</v>
      </c>
      <c r="P197" s="146" t="b">
        <v>0</v>
      </c>
      <c r="Q197" s="98">
        <v>50</v>
      </c>
      <c r="R197" s="98">
        <v>1</v>
      </c>
      <c r="S197" s="103" t="str">
        <f>IFERROR(_xll.qlRateHelperEarliestDate(M197,Trigger),"--")</f>
        <v>--</v>
      </c>
      <c r="T197" s="103" t="str">
        <f>IFERROR(_xll.qlRateHelperPillarDate(M197,Trigger),"--")</f>
        <v>--</v>
      </c>
      <c r="V197" s="4" t="str">
        <f t="shared" si="33"/>
        <v/>
      </c>
      <c r="W197" s="4" t="e">
        <v>#N/A</v>
      </c>
      <c r="X197" s="4" t="str">
        <f>IFERROR(_xll.qlRateHelperQuoteName(W197,Trigger),"")</f>
        <v/>
      </c>
      <c r="Y197" s="73" t="str">
        <f>IFERROR(_xll.qlRateHelperRate(W197,Trigger),"")</f>
        <v/>
      </c>
      <c r="Z197" s="108" t="str">
        <f>IF(ISERROR(_xll.qlSwapRateHelperSpread($W197)),IF(ISERROR(_xll.qlFuturesRateHelperConvexityAdjustment($W197)),"",_xll.qlFuturesRateHelperConvexityAdjustment($W197)),_xll.qlSwapRateHelperSpread($W197))</f>
        <v/>
      </c>
      <c r="AA197" s="5" t="str">
        <f>IFERROR(_xll.qlRateHelperEarliestDate(W197,Trigger),"")</f>
        <v/>
      </c>
      <c r="AB197" s="5" t="str">
        <f>IFERROR(_xll.qlRateHelperPillarDate(W197,Trigger),"")</f>
        <v/>
      </c>
      <c r="AC197" s="81" t="e">
        <v>#NUM!</v>
      </c>
    </row>
    <row r="198" spans="1:29" x14ac:dyDescent="0.2">
      <c r="A198" s="62" t="s">
        <v>154</v>
      </c>
      <c r="B198" s="63" t="s">
        <v>66</v>
      </c>
      <c r="C198" s="64" t="s">
        <v>59</v>
      </c>
      <c r="D198" s="64" t="s">
        <v>8</v>
      </c>
      <c r="E198" s="64" t="s">
        <v>7</v>
      </c>
      <c r="F198" s="64" t="s">
        <v>149</v>
      </c>
      <c r="G198" s="64" t="str">
        <f t="shared" si="31"/>
        <v>Euribor6M</v>
      </c>
      <c r="H198" s="62" t="str">
        <f t="shared" si="32"/>
        <v>EUR7F25Y_Quote</v>
      </c>
      <c r="I198" s="133">
        <v>0</v>
      </c>
      <c r="J198" s="67"/>
      <c r="L198" s="10" t="str">
        <f t="shared" si="34"/>
        <v>FwdSw</v>
      </c>
      <c r="M198" s="98" t="str">
        <f t="shared" si="35"/>
        <v>--</v>
      </c>
      <c r="N198" s="151" t="str">
        <f>IFERROR(_xll.qlRateHelperQuoteName(M198,Trigger),"--")</f>
        <v>--</v>
      </c>
      <c r="O198" s="102" t="str">
        <f>IFERROR(_xll.qlRateHelperQuoteValue($M198,Trigger),"--")</f>
        <v>--</v>
      </c>
      <c r="P198" s="146" t="b">
        <v>0</v>
      </c>
      <c r="Q198" s="98">
        <v>50</v>
      </c>
      <c r="R198" s="98">
        <v>1</v>
      </c>
      <c r="S198" s="103" t="str">
        <f>IFERROR(_xll.qlRateHelperEarliestDate(M198,Trigger),"--")</f>
        <v>--</v>
      </c>
      <c r="T198" s="103" t="str">
        <f>IFERROR(_xll.qlRateHelperPillarDate(M198,Trigger),"--")</f>
        <v>--</v>
      </c>
      <c r="V198" s="4" t="str">
        <f t="shared" si="33"/>
        <v/>
      </c>
      <c r="W198" s="4" t="e">
        <v>#N/A</v>
      </c>
      <c r="X198" s="4" t="str">
        <f>IFERROR(_xll.qlRateHelperQuoteName(W198,Trigger),"")</f>
        <v/>
      </c>
      <c r="Y198" s="73" t="str">
        <f>IFERROR(_xll.qlRateHelperRate(W198,Trigger),"")</f>
        <v/>
      </c>
      <c r="Z198" s="108" t="str">
        <f>IF(ISERROR(_xll.qlSwapRateHelperSpread($W198)),IF(ISERROR(_xll.qlFuturesRateHelperConvexityAdjustment($W198)),"",_xll.qlFuturesRateHelperConvexityAdjustment($W198)),_xll.qlSwapRateHelperSpread($W198))</f>
        <v/>
      </c>
      <c r="AA198" s="5" t="str">
        <f>IFERROR(_xll.qlRateHelperEarliestDate(W198,Trigger),"")</f>
        <v/>
      </c>
      <c r="AB198" s="5" t="str">
        <f>IFERROR(_xll.qlRateHelperPillarDate(W198,Trigger),"")</f>
        <v/>
      </c>
      <c r="AC198" s="81" t="e">
        <v>#NUM!</v>
      </c>
    </row>
    <row r="199" spans="1:29" x14ac:dyDescent="0.2">
      <c r="A199" s="62" t="s">
        <v>154</v>
      </c>
      <c r="B199" s="63" t="s">
        <v>68</v>
      </c>
      <c r="C199" s="64" t="s">
        <v>59</v>
      </c>
      <c r="D199" s="64" t="s">
        <v>8</v>
      </c>
      <c r="E199" s="64" t="s">
        <v>7</v>
      </c>
      <c r="F199" s="64" t="s">
        <v>149</v>
      </c>
      <c r="G199" s="64" t="str">
        <f t="shared" si="31"/>
        <v>Euribor6M</v>
      </c>
      <c r="H199" s="62" t="str">
        <f t="shared" si="32"/>
        <v>EUR7F30Y_Quote</v>
      </c>
      <c r="I199" s="133">
        <v>0</v>
      </c>
      <c r="J199" s="67"/>
      <c r="L199" s="10" t="str">
        <f t="shared" si="34"/>
        <v>FwdSw</v>
      </c>
      <c r="M199" s="98" t="str">
        <f t="shared" si="35"/>
        <v>--</v>
      </c>
      <c r="N199" s="151" t="str">
        <f>IFERROR(_xll.qlRateHelperQuoteName(M199,Trigger),"--")</f>
        <v>--</v>
      </c>
      <c r="O199" s="102" t="str">
        <f>IFERROR(_xll.qlRateHelperQuoteValue($M199,Trigger),"--")</f>
        <v>--</v>
      </c>
      <c r="P199" s="146" t="b">
        <v>0</v>
      </c>
      <c r="Q199" s="98">
        <v>50</v>
      </c>
      <c r="R199" s="98">
        <v>1</v>
      </c>
      <c r="S199" s="103" t="str">
        <f>IFERROR(_xll.qlRateHelperEarliestDate(M199,Trigger),"--")</f>
        <v>--</v>
      </c>
      <c r="T199" s="103" t="str">
        <f>IFERROR(_xll.qlRateHelperPillarDate(M199,Trigger),"--")</f>
        <v>--</v>
      </c>
      <c r="V199" s="4" t="str">
        <f t="shared" si="33"/>
        <v/>
      </c>
      <c r="W199" s="4" t="e">
        <v>#N/A</v>
      </c>
      <c r="X199" s="4" t="str">
        <f>IFERROR(_xll.qlRateHelperQuoteName(W199,Trigger),"")</f>
        <v/>
      </c>
      <c r="Y199" s="73" t="str">
        <f>IFERROR(_xll.qlRateHelperRate(W199,Trigger),"")</f>
        <v/>
      </c>
      <c r="Z199" s="108" t="str">
        <f>IF(ISERROR(_xll.qlSwapRateHelperSpread($W199)),IF(ISERROR(_xll.qlFuturesRateHelperConvexityAdjustment($W199)),"",_xll.qlFuturesRateHelperConvexityAdjustment($W199)),_xll.qlSwapRateHelperSpread($W199))</f>
        <v/>
      </c>
      <c r="AA199" s="5" t="str">
        <f>IFERROR(_xll.qlRateHelperEarliestDate(W199,Trigger),"")</f>
        <v/>
      </c>
      <c r="AB199" s="5" t="str">
        <f>IFERROR(_xll.qlRateHelperPillarDate(W199,Trigger),"")</f>
        <v/>
      </c>
      <c r="AC199" s="81" t="e">
        <v>#NUM!</v>
      </c>
    </row>
    <row r="200" spans="1:29" x14ac:dyDescent="0.2">
      <c r="A200" s="56" t="s">
        <v>154</v>
      </c>
      <c r="B200" s="57" t="s">
        <v>29</v>
      </c>
      <c r="C200" s="58" t="s">
        <v>60</v>
      </c>
      <c r="D200" s="58" t="s">
        <v>8</v>
      </c>
      <c r="E200" s="58" t="s">
        <v>7</v>
      </c>
      <c r="F200" s="58" t="s">
        <v>149</v>
      </c>
      <c r="G200" s="58" t="str">
        <f t="shared" si="31"/>
        <v>Euribor6M</v>
      </c>
      <c r="H200" s="56" t="str">
        <f t="shared" si="32"/>
        <v>EUR8F1Y_Quote</v>
      </c>
      <c r="I200" s="132">
        <v>0</v>
      </c>
      <c r="J200" s="61"/>
      <c r="L200" s="10" t="str">
        <f t="shared" si="34"/>
        <v>FwdSw</v>
      </c>
      <c r="M200" s="98" t="str">
        <f t="shared" si="35"/>
        <v>--</v>
      </c>
      <c r="N200" s="151" t="str">
        <f>IFERROR(_xll.qlRateHelperQuoteName(M200,Trigger),"--")</f>
        <v>--</v>
      </c>
      <c r="O200" s="102" t="str">
        <f>IFERROR(_xll.qlRateHelperQuoteValue($M200,Trigger),"--")</f>
        <v>--</v>
      </c>
      <c r="P200" s="146" t="b">
        <v>0</v>
      </c>
      <c r="Q200" s="98">
        <v>50</v>
      </c>
      <c r="R200" s="98">
        <v>1</v>
      </c>
      <c r="S200" s="103" t="str">
        <f>IFERROR(_xll.qlRateHelperEarliestDate(M200,Trigger),"--")</f>
        <v>--</v>
      </c>
      <c r="T200" s="103" t="str">
        <f>IFERROR(_xll.qlRateHelperPillarDate(M200,Trigger),"--")</f>
        <v>--</v>
      </c>
      <c r="V200" s="4" t="str">
        <f t="shared" si="33"/>
        <v/>
      </c>
      <c r="W200" s="4" t="e">
        <v>#N/A</v>
      </c>
      <c r="X200" s="4" t="str">
        <f>IFERROR(_xll.qlRateHelperQuoteName(W200,Trigger),"")</f>
        <v/>
      </c>
      <c r="Y200" s="73" t="str">
        <f>IFERROR(_xll.qlRateHelperRate(W200,Trigger),"")</f>
        <v/>
      </c>
      <c r="Z200" s="108" t="str">
        <f>IF(ISERROR(_xll.qlSwapRateHelperSpread($W200)),IF(ISERROR(_xll.qlFuturesRateHelperConvexityAdjustment($W200)),"",_xll.qlFuturesRateHelperConvexityAdjustment($W200)),_xll.qlSwapRateHelperSpread($W200))</f>
        <v/>
      </c>
      <c r="AA200" s="5" t="str">
        <f>IFERROR(_xll.qlRateHelperEarliestDate(W200,Trigger),"")</f>
        <v/>
      </c>
      <c r="AB200" s="5" t="str">
        <f>IFERROR(_xll.qlRateHelperPillarDate(W200,Trigger),"")</f>
        <v/>
      </c>
      <c r="AC200" s="81" t="e">
        <v>#NUM!</v>
      </c>
    </row>
    <row r="201" spans="1:29" x14ac:dyDescent="0.2">
      <c r="A201" s="62" t="s">
        <v>154</v>
      </c>
      <c r="B201" s="63" t="s">
        <v>54</v>
      </c>
      <c r="C201" s="64" t="s">
        <v>60</v>
      </c>
      <c r="D201" s="64" t="s">
        <v>8</v>
      </c>
      <c r="E201" s="64" t="s">
        <v>7</v>
      </c>
      <c r="F201" s="64" t="s">
        <v>149</v>
      </c>
      <c r="G201" s="64" t="str">
        <f t="shared" si="31"/>
        <v>Euribor6M</v>
      </c>
      <c r="H201" s="62" t="str">
        <f t="shared" si="32"/>
        <v>EUR8F2Y_Quote</v>
      </c>
      <c r="I201" s="133">
        <v>0</v>
      </c>
      <c r="J201" s="67"/>
      <c r="L201" s="10" t="str">
        <f t="shared" si="34"/>
        <v>FwdSw</v>
      </c>
      <c r="M201" s="98" t="str">
        <f t="shared" si="35"/>
        <v>--</v>
      </c>
      <c r="N201" s="151" t="str">
        <f>IFERROR(_xll.qlRateHelperQuoteName(M201,Trigger),"--")</f>
        <v>--</v>
      </c>
      <c r="O201" s="102" t="str">
        <f>IFERROR(_xll.qlRateHelperQuoteValue($M201,Trigger),"--")</f>
        <v>--</v>
      </c>
      <c r="P201" s="146" t="b">
        <v>0</v>
      </c>
      <c r="Q201" s="98">
        <v>50</v>
      </c>
      <c r="R201" s="98">
        <v>1</v>
      </c>
      <c r="S201" s="103" t="str">
        <f>IFERROR(_xll.qlRateHelperEarliestDate(M201,Trigger),"--")</f>
        <v>--</v>
      </c>
      <c r="T201" s="103" t="str">
        <f>IFERROR(_xll.qlRateHelperPillarDate(M201,Trigger),"--")</f>
        <v>--</v>
      </c>
      <c r="V201" s="4" t="str">
        <f t="shared" si="33"/>
        <v/>
      </c>
      <c r="W201" s="4" t="e">
        <v>#N/A</v>
      </c>
      <c r="X201" s="4" t="str">
        <f>IFERROR(_xll.qlRateHelperQuoteName(W201,Trigger),"")</f>
        <v/>
      </c>
      <c r="Y201" s="73" t="str">
        <f>IFERROR(_xll.qlRateHelperRate(W201,Trigger),"")</f>
        <v/>
      </c>
      <c r="Z201" s="108" t="str">
        <f>IF(ISERROR(_xll.qlSwapRateHelperSpread($W201)),IF(ISERROR(_xll.qlFuturesRateHelperConvexityAdjustment($W201)),"",_xll.qlFuturesRateHelperConvexityAdjustment($W201)),_xll.qlSwapRateHelperSpread($W201))</f>
        <v/>
      </c>
      <c r="AA201" s="5" t="str">
        <f>IFERROR(_xll.qlRateHelperEarliestDate(W201,Trigger),"")</f>
        <v/>
      </c>
      <c r="AB201" s="5" t="str">
        <f>IFERROR(_xll.qlRateHelperPillarDate(W201,Trigger),"")</f>
        <v/>
      </c>
      <c r="AC201" s="81" t="e">
        <v>#NUM!</v>
      </c>
    </row>
    <row r="202" spans="1:29" x14ac:dyDescent="0.2">
      <c r="A202" s="62" t="s">
        <v>154</v>
      </c>
      <c r="B202" s="63" t="s">
        <v>55</v>
      </c>
      <c r="C202" s="64" t="s">
        <v>60</v>
      </c>
      <c r="D202" s="64" t="s">
        <v>8</v>
      </c>
      <c r="E202" s="64" t="s">
        <v>7</v>
      </c>
      <c r="F202" s="64" t="s">
        <v>149</v>
      </c>
      <c r="G202" s="64" t="str">
        <f t="shared" ref="G202:G265" si="36">PROPER(Currency)&amp;FamilyName&amp;Tenor</f>
        <v>Euribor6M</v>
      </c>
      <c r="H202" s="62" t="str">
        <f t="shared" ref="H202:H265" si="37">Currency&amp;SUBSTITUTE(C202,"Y","F")&amp;B202&amp;QuoteSuffix</f>
        <v>EUR8F3Y_Quote</v>
      </c>
      <c r="I202" s="133">
        <v>0</v>
      </c>
      <c r="J202" s="67"/>
      <c r="L202" s="10" t="str">
        <f t="shared" si="34"/>
        <v>FwdSw</v>
      </c>
      <c r="M202" s="98" t="str">
        <f t="shared" si="35"/>
        <v>--</v>
      </c>
      <c r="N202" s="151" t="str">
        <f>IFERROR(_xll.qlRateHelperQuoteName(M202,Trigger),"--")</f>
        <v>--</v>
      </c>
      <c r="O202" s="102" t="str">
        <f>IFERROR(_xll.qlRateHelperQuoteValue($M202,Trigger),"--")</f>
        <v>--</v>
      </c>
      <c r="P202" s="146" t="b">
        <v>0</v>
      </c>
      <c r="Q202" s="98">
        <v>50</v>
      </c>
      <c r="R202" s="98">
        <v>1</v>
      </c>
      <c r="S202" s="103" t="str">
        <f>IFERROR(_xll.qlRateHelperEarliestDate(M202,Trigger),"--")</f>
        <v>--</v>
      </c>
      <c r="T202" s="103" t="str">
        <f>IFERROR(_xll.qlRateHelperPillarDate(M202,Trigger),"--")</f>
        <v>--</v>
      </c>
      <c r="V202" s="4" t="str">
        <f t="shared" si="33"/>
        <v/>
      </c>
      <c r="W202" s="4" t="e">
        <v>#N/A</v>
      </c>
      <c r="X202" s="4" t="str">
        <f>IFERROR(_xll.qlRateHelperQuoteName(W202,Trigger),"")</f>
        <v/>
      </c>
      <c r="Y202" s="73" t="str">
        <f>IFERROR(_xll.qlRateHelperRate(W202,Trigger),"")</f>
        <v/>
      </c>
      <c r="Z202" s="108" t="str">
        <f>IF(ISERROR(_xll.qlSwapRateHelperSpread($W202)),IF(ISERROR(_xll.qlFuturesRateHelperConvexityAdjustment($W202)),"",_xll.qlFuturesRateHelperConvexityAdjustment($W202)),_xll.qlSwapRateHelperSpread($W202))</f>
        <v/>
      </c>
      <c r="AA202" s="5" t="str">
        <f>IFERROR(_xll.qlRateHelperEarliestDate(W202,Trigger),"")</f>
        <v/>
      </c>
      <c r="AB202" s="5" t="str">
        <f>IFERROR(_xll.qlRateHelperPillarDate(W202,Trigger),"")</f>
        <v/>
      </c>
      <c r="AC202" s="81" t="e">
        <v>#NUM!</v>
      </c>
    </row>
    <row r="203" spans="1:29" x14ac:dyDescent="0.2">
      <c r="A203" s="62" t="s">
        <v>154</v>
      </c>
      <c r="B203" s="63" t="s">
        <v>56</v>
      </c>
      <c r="C203" s="64" t="s">
        <v>60</v>
      </c>
      <c r="D203" s="64" t="s">
        <v>8</v>
      </c>
      <c r="E203" s="64" t="s">
        <v>7</v>
      </c>
      <c r="F203" s="64" t="s">
        <v>149</v>
      </c>
      <c r="G203" s="64" t="str">
        <f t="shared" si="36"/>
        <v>Euribor6M</v>
      </c>
      <c r="H203" s="62" t="str">
        <f t="shared" si="37"/>
        <v>EUR8F4Y_Quote</v>
      </c>
      <c r="I203" s="133">
        <v>0</v>
      </c>
      <c r="J203" s="67"/>
      <c r="L203" s="10" t="str">
        <f t="shared" si="34"/>
        <v>FwdSw</v>
      </c>
      <c r="M203" s="98" t="str">
        <f t="shared" si="35"/>
        <v>--</v>
      </c>
      <c r="N203" s="151" t="str">
        <f>IFERROR(_xll.qlRateHelperQuoteName(M203,Trigger),"--")</f>
        <v>--</v>
      </c>
      <c r="O203" s="102" t="str">
        <f>IFERROR(_xll.qlRateHelperQuoteValue($M203,Trigger),"--")</f>
        <v>--</v>
      </c>
      <c r="P203" s="146" t="b">
        <v>0</v>
      </c>
      <c r="Q203" s="98">
        <v>50</v>
      </c>
      <c r="R203" s="98">
        <v>1</v>
      </c>
      <c r="S203" s="103" t="str">
        <f>IFERROR(_xll.qlRateHelperEarliestDate(M203,Trigger),"--")</f>
        <v>--</v>
      </c>
      <c r="T203" s="103" t="str">
        <f>IFERROR(_xll.qlRateHelperPillarDate(M203,Trigger),"--")</f>
        <v>--</v>
      </c>
      <c r="V203" s="4" t="str">
        <f t="shared" si="33"/>
        <v/>
      </c>
      <c r="W203" s="4" t="e">
        <v>#N/A</v>
      </c>
      <c r="X203" s="4" t="str">
        <f>IFERROR(_xll.qlRateHelperQuoteName(W203,Trigger),"")</f>
        <v/>
      </c>
      <c r="Y203" s="73" t="str">
        <f>IFERROR(_xll.qlRateHelperRate(W203,Trigger),"")</f>
        <v/>
      </c>
      <c r="Z203" s="108" t="str">
        <f>IF(ISERROR(_xll.qlSwapRateHelperSpread($W203)),IF(ISERROR(_xll.qlFuturesRateHelperConvexityAdjustment($W203)),"",_xll.qlFuturesRateHelperConvexityAdjustment($W203)),_xll.qlSwapRateHelperSpread($W203))</f>
        <v/>
      </c>
      <c r="AA203" s="5" t="str">
        <f>IFERROR(_xll.qlRateHelperEarliestDate(W203,Trigger),"")</f>
        <v/>
      </c>
      <c r="AB203" s="5" t="str">
        <f>IFERROR(_xll.qlRateHelperPillarDate(W203,Trigger),"")</f>
        <v/>
      </c>
      <c r="AC203" s="81" t="e">
        <v>#NUM!</v>
      </c>
    </row>
    <row r="204" spans="1:29" x14ac:dyDescent="0.2">
      <c r="A204" s="62" t="s">
        <v>154</v>
      </c>
      <c r="B204" s="63" t="s">
        <v>57</v>
      </c>
      <c r="C204" s="64" t="s">
        <v>60</v>
      </c>
      <c r="D204" s="64" t="s">
        <v>8</v>
      </c>
      <c r="E204" s="64" t="s">
        <v>7</v>
      </c>
      <c r="F204" s="64" t="s">
        <v>149</v>
      </c>
      <c r="G204" s="64" t="str">
        <f t="shared" si="36"/>
        <v>Euribor6M</v>
      </c>
      <c r="H204" s="62" t="str">
        <f t="shared" si="37"/>
        <v>EUR8F5Y_Quote</v>
      </c>
      <c r="I204" s="133">
        <v>0</v>
      </c>
      <c r="J204" s="67"/>
      <c r="L204" s="10" t="str">
        <f t="shared" si="34"/>
        <v>FwdSw</v>
      </c>
      <c r="M204" s="98" t="str">
        <f t="shared" si="35"/>
        <v>--</v>
      </c>
      <c r="N204" s="151" t="str">
        <f>IFERROR(_xll.qlRateHelperQuoteName(M204,Trigger),"--")</f>
        <v>--</v>
      </c>
      <c r="O204" s="102" t="str">
        <f>IFERROR(_xll.qlRateHelperQuoteValue($M204,Trigger),"--")</f>
        <v>--</v>
      </c>
      <c r="P204" s="146" t="b">
        <v>0</v>
      </c>
      <c r="Q204" s="98">
        <v>50</v>
      </c>
      <c r="R204" s="98">
        <v>1</v>
      </c>
      <c r="S204" s="103" t="str">
        <f>IFERROR(_xll.qlRateHelperEarliestDate(M204,Trigger),"--")</f>
        <v>--</v>
      </c>
      <c r="T204" s="103" t="str">
        <f>IFERROR(_xll.qlRateHelperPillarDate(M204,Trigger),"--")</f>
        <v>--</v>
      </c>
      <c r="V204" s="4" t="str">
        <f t="shared" si="33"/>
        <v/>
      </c>
      <c r="W204" s="4" t="e">
        <v>#N/A</v>
      </c>
      <c r="X204" s="4" t="str">
        <f>IFERROR(_xll.qlRateHelperQuoteName(W204,Trigger),"")</f>
        <v/>
      </c>
      <c r="Y204" s="73" t="str">
        <f>IFERROR(_xll.qlRateHelperRate(W204,Trigger),"")</f>
        <v/>
      </c>
      <c r="Z204" s="108" t="str">
        <f>IF(ISERROR(_xll.qlSwapRateHelperSpread($W204)),IF(ISERROR(_xll.qlFuturesRateHelperConvexityAdjustment($W204)),"",_xll.qlFuturesRateHelperConvexityAdjustment($W204)),_xll.qlSwapRateHelperSpread($W204))</f>
        <v/>
      </c>
      <c r="AA204" s="5" t="str">
        <f>IFERROR(_xll.qlRateHelperEarliestDate(W204,Trigger),"")</f>
        <v/>
      </c>
      <c r="AB204" s="5" t="str">
        <f>IFERROR(_xll.qlRateHelperPillarDate(W204,Trigger),"")</f>
        <v/>
      </c>
      <c r="AC204" s="81" t="e">
        <v>#NUM!</v>
      </c>
    </row>
    <row r="205" spans="1:29" x14ac:dyDescent="0.2">
      <c r="A205" s="62" t="s">
        <v>154</v>
      </c>
      <c r="B205" s="63" t="s">
        <v>58</v>
      </c>
      <c r="C205" s="64" t="s">
        <v>60</v>
      </c>
      <c r="D205" s="64" t="s">
        <v>8</v>
      </c>
      <c r="E205" s="64" t="s">
        <v>7</v>
      </c>
      <c r="F205" s="64" t="s">
        <v>149</v>
      </c>
      <c r="G205" s="64" t="str">
        <f t="shared" si="36"/>
        <v>Euribor6M</v>
      </c>
      <c r="H205" s="62" t="str">
        <f t="shared" si="37"/>
        <v>EUR8F6Y_Quote</v>
      </c>
      <c r="I205" s="133">
        <v>0</v>
      </c>
      <c r="J205" s="67"/>
      <c r="L205" s="10" t="str">
        <f t="shared" si="34"/>
        <v>FwdSw</v>
      </c>
      <c r="M205" s="98" t="str">
        <f t="shared" si="35"/>
        <v>--</v>
      </c>
      <c r="N205" s="151" t="str">
        <f>IFERROR(_xll.qlRateHelperQuoteName(M205,Trigger),"--")</f>
        <v>--</v>
      </c>
      <c r="O205" s="102" t="str">
        <f>IFERROR(_xll.qlRateHelperQuoteValue($M205,Trigger),"--")</f>
        <v>--</v>
      </c>
      <c r="P205" s="146" t="b">
        <v>0</v>
      </c>
      <c r="Q205" s="98">
        <v>50</v>
      </c>
      <c r="R205" s="98">
        <v>1</v>
      </c>
      <c r="S205" s="103" t="str">
        <f>IFERROR(_xll.qlRateHelperEarliestDate(M205,Trigger),"--")</f>
        <v>--</v>
      </c>
      <c r="T205" s="103" t="str">
        <f>IFERROR(_xll.qlRateHelperPillarDate(M205,Trigger),"--")</f>
        <v>--</v>
      </c>
      <c r="V205" s="4" t="str">
        <f t="shared" si="33"/>
        <v/>
      </c>
      <c r="W205" s="4" t="e">
        <v>#N/A</v>
      </c>
      <c r="X205" s="4" t="str">
        <f>IFERROR(_xll.qlRateHelperQuoteName(W205,Trigger),"")</f>
        <v/>
      </c>
      <c r="Y205" s="73" t="str">
        <f>IFERROR(_xll.qlRateHelperRate(W205,Trigger),"")</f>
        <v/>
      </c>
      <c r="Z205" s="108" t="str">
        <f>IF(ISERROR(_xll.qlSwapRateHelperSpread($W205)),IF(ISERROR(_xll.qlFuturesRateHelperConvexityAdjustment($W205)),"",_xll.qlFuturesRateHelperConvexityAdjustment($W205)),_xll.qlSwapRateHelperSpread($W205))</f>
        <v/>
      </c>
      <c r="AA205" s="5" t="str">
        <f>IFERROR(_xll.qlRateHelperEarliestDate(W205,Trigger),"")</f>
        <v/>
      </c>
      <c r="AB205" s="5" t="str">
        <f>IFERROR(_xll.qlRateHelperPillarDate(W205,Trigger),"")</f>
        <v/>
      </c>
      <c r="AC205" s="81" t="e">
        <v>#NUM!</v>
      </c>
    </row>
    <row r="206" spans="1:29" x14ac:dyDescent="0.2">
      <c r="A206" s="62" t="s">
        <v>154</v>
      </c>
      <c r="B206" s="63" t="s">
        <v>59</v>
      </c>
      <c r="C206" s="64" t="s">
        <v>60</v>
      </c>
      <c r="D206" s="64" t="s">
        <v>8</v>
      </c>
      <c r="E206" s="64" t="s">
        <v>7</v>
      </c>
      <c r="F206" s="64" t="s">
        <v>149</v>
      </c>
      <c r="G206" s="64" t="str">
        <f t="shared" si="36"/>
        <v>Euribor6M</v>
      </c>
      <c r="H206" s="62" t="str">
        <f t="shared" si="37"/>
        <v>EUR8F7Y_Quote</v>
      </c>
      <c r="I206" s="133">
        <v>0</v>
      </c>
      <c r="J206" s="67"/>
      <c r="L206" s="10" t="str">
        <f t="shared" si="34"/>
        <v>FwdSw</v>
      </c>
      <c r="M206" s="98" t="str">
        <f t="shared" si="35"/>
        <v>--</v>
      </c>
      <c r="N206" s="151" t="str">
        <f>IFERROR(_xll.qlRateHelperQuoteName(M206,Trigger),"--")</f>
        <v>--</v>
      </c>
      <c r="O206" s="102" t="str">
        <f>IFERROR(_xll.qlRateHelperQuoteValue($M206,Trigger),"--")</f>
        <v>--</v>
      </c>
      <c r="P206" s="146" t="b">
        <v>0</v>
      </c>
      <c r="Q206" s="98">
        <v>50</v>
      </c>
      <c r="R206" s="98">
        <v>1</v>
      </c>
      <c r="S206" s="103" t="str">
        <f>IFERROR(_xll.qlRateHelperEarliestDate(M206,Trigger),"--")</f>
        <v>--</v>
      </c>
      <c r="T206" s="103" t="str">
        <f>IFERROR(_xll.qlRateHelperPillarDate(M206,Trigger),"--")</f>
        <v>--</v>
      </c>
      <c r="V206" s="4" t="str">
        <f t="shared" si="33"/>
        <v/>
      </c>
      <c r="W206" s="4" t="e">
        <v>#N/A</v>
      </c>
      <c r="X206" s="4" t="str">
        <f>IFERROR(_xll.qlRateHelperQuoteName(W206,Trigger),"")</f>
        <v/>
      </c>
      <c r="Y206" s="73" t="str">
        <f>IFERROR(_xll.qlRateHelperRate(W206,Trigger),"")</f>
        <v/>
      </c>
      <c r="Z206" s="108" t="str">
        <f>IF(ISERROR(_xll.qlSwapRateHelperSpread($W206)),IF(ISERROR(_xll.qlFuturesRateHelperConvexityAdjustment($W206)),"",_xll.qlFuturesRateHelperConvexityAdjustment($W206)),_xll.qlSwapRateHelperSpread($W206))</f>
        <v/>
      </c>
      <c r="AA206" s="5" t="str">
        <f>IFERROR(_xll.qlRateHelperEarliestDate(W206,Trigger),"")</f>
        <v/>
      </c>
      <c r="AB206" s="5" t="str">
        <f>IFERROR(_xll.qlRateHelperPillarDate(W206,Trigger),"")</f>
        <v/>
      </c>
      <c r="AC206" s="81" t="e">
        <v>#NUM!</v>
      </c>
    </row>
    <row r="207" spans="1:29" x14ac:dyDescent="0.2">
      <c r="A207" s="62" t="s">
        <v>154</v>
      </c>
      <c r="B207" s="63" t="s">
        <v>60</v>
      </c>
      <c r="C207" s="64" t="s">
        <v>60</v>
      </c>
      <c r="D207" s="64" t="s">
        <v>8</v>
      </c>
      <c r="E207" s="64" t="s">
        <v>7</v>
      </c>
      <c r="F207" s="64" t="s">
        <v>149</v>
      </c>
      <c r="G207" s="64" t="str">
        <f t="shared" si="36"/>
        <v>Euribor6M</v>
      </c>
      <c r="H207" s="62" t="str">
        <f t="shared" si="37"/>
        <v>EUR8F8Y_Quote</v>
      </c>
      <c r="I207" s="133">
        <v>0</v>
      </c>
      <c r="J207" s="67"/>
      <c r="L207" s="10" t="str">
        <f t="shared" si="34"/>
        <v>FwdSw</v>
      </c>
      <c r="M207" s="98" t="str">
        <f t="shared" si="35"/>
        <v>--</v>
      </c>
      <c r="N207" s="151" t="str">
        <f>IFERROR(_xll.qlRateHelperQuoteName(M207,Trigger),"--")</f>
        <v>--</v>
      </c>
      <c r="O207" s="102" t="str">
        <f>IFERROR(_xll.qlRateHelperQuoteValue($M207,Trigger),"--")</f>
        <v>--</v>
      </c>
      <c r="P207" s="146" t="b">
        <v>0</v>
      </c>
      <c r="Q207" s="98">
        <v>50</v>
      </c>
      <c r="R207" s="98">
        <v>1</v>
      </c>
      <c r="S207" s="103" t="str">
        <f>IFERROR(_xll.qlRateHelperEarliestDate(M207,Trigger),"--")</f>
        <v>--</v>
      </c>
      <c r="T207" s="103" t="str">
        <f>IFERROR(_xll.qlRateHelperPillarDate(M207,Trigger),"--")</f>
        <v>--</v>
      </c>
      <c r="V207" s="4" t="str">
        <f t="shared" si="33"/>
        <v/>
      </c>
      <c r="W207" s="4" t="e">
        <v>#N/A</v>
      </c>
      <c r="X207" s="4" t="str">
        <f>IFERROR(_xll.qlRateHelperQuoteName(W207,Trigger),"")</f>
        <v/>
      </c>
      <c r="Y207" s="73" t="str">
        <f>IFERROR(_xll.qlRateHelperRate(W207,Trigger),"")</f>
        <v/>
      </c>
      <c r="Z207" s="108" t="str">
        <f>IF(ISERROR(_xll.qlSwapRateHelperSpread($W207)),IF(ISERROR(_xll.qlFuturesRateHelperConvexityAdjustment($W207)),"",_xll.qlFuturesRateHelperConvexityAdjustment($W207)),_xll.qlSwapRateHelperSpread($W207))</f>
        <v/>
      </c>
      <c r="AA207" s="5" t="str">
        <f>IFERROR(_xll.qlRateHelperEarliestDate(W207,Trigger),"")</f>
        <v/>
      </c>
      <c r="AB207" s="5" t="str">
        <f>IFERROR(_xll.qlRateHelperPillarDate(W207,Trigger),"")</f>
        <v/>
      </c>
      <c r="AC207" s="81" t="e">
        <v>#NUM!</v>
      </c>
    </row>
    <row r="208" spans="1:29" x14ac:dyDescent="0.2">
      <c r="A208" s="62" t="s">
        <v>154</v>
      </c>
      <c r="B208" s="63" t="s">
        <v>61</v>
      </c>
      <c r="C208" s="64" t="s">
        <v>60</v>
      </c>
      <c r="D208" s="64" t="s">
        <v>8</v>
      </c>
      <c r="E208" s="64" t="s">
        <v>7</v>
      </c>
      <c r="F208" s="64" t="s">
        <v>149</v>
      </c>
      <c r="G208" s="64" t="str">
        <f t="shared" si="36"/>
        <v>Euribor6M</v>
      </c>
      <c r="H208" s="62" t="str">
        <f t="shared" si="37"/>
        <v>EUR8F9Y_Quote</v>
      </c>
      <c r="I208" s="133">
        <v>0</v>
      </c>
      <c r="J208" s="67"/>
      <c r="L208" s="10" t="str">
        <f t="shared" si="34"/>
        <v>FwdSw</v>
      </c>
      <c r="M208" s="98" t="str">
        <f t="shared" si="35"/>
        <v>--</v>
      </c>
      <c r="N208" s="151" t="str">
        <f>IFERROR(_xll.qlRateHelperQuoteName(M208,Trigger),"--")</f>
        <v>--</v>
      </c>
      <c r="O208" s="102" t="str">
        <f>IFERROR(_xll.qlRateHelperQuoteValue($M208,Trigger),"--")</f>
        <v>--</v>
      </c>
      <c r="P208" s="146" t="b">
        <v>0</v>
      </c>
      <c r="Q208" s="98">
        <v>50</v>
      </c>
      <c r="R208" s="98">
        <v>1</v>
      </c>
      <c r="S208" s="103" t="str">
        <f>IFERROR(_xll.qlRateHelperEarliestDate(M208,Trigger),"--")</f>
        <v>--</v>
      </c>
      <c r="T208" s="103" t="str">
        <f>IFERROR(_xll.qlRateHelperPillarDate(M208,Trigger),"--")</f>
        <v>--</v>
      </c>
      <c r="V208" s="4" t="str">
        <f t="shared" si="33"/>
        <v/>
      </c>
      <c r="W208" s="4" t="e">
        <v>#N/A</v>
      </c>
      <c r="X208" s="4" t="str">
        <f>IFERROR(_xll.qlRateHelperQuoteName(W208,Trigger),"")</f>
        <v/>
      </c>
      <c r="Y208" s="73" t="str">
        <f>IFERROR(_xll.qlRateHelperRate(W208,Trigger),"")</f>
        <v/>
      </c>
      <c r="Z208" s="108" t="str">
        <f>IF(ISERROR(_xll.qlSwapRateHelperSpread($W208)),IF(ISERROR(_xll.qlFuturesRateHelperConvexityAdjustment($W208)),"",_xll.qlFuturesRateHelperConvexityAdjustment($W208)),_xll.qlSwapRateHelperSpread($W208))</f>
        <v/>
      </c>
      <c r="AA208" s="5" t="str">
        <f>IFERROR(_xll.qlRateHelperEarliestDate(W208,Trigger),"")</f>
        <v/>
      </c>
      <c r="AB208" s="5" t="str">
        <f>IFERROR(_xll.qlRateHelperPillarDate(W208,Trigger),"")</f>
        <v/>
      </c>
      <c r="AC208" s="81" t="e">
        <v>#NUM!</v>
      </c>
    </row>
    <row r="209" spans="1:29" x14ac:dyDescent="0.2">
      <c r="A209" s="62" t="s">
        <v>154</v>
      </c>
      <c r="B209" s="63" t="s">
        <v>62</v>
      </c>
      <c r="C209" s="64" t="s">
        <v>60</v>
      </c>
      <c r="D209" s="64" t="s">
        <v>8</v>
      </c>
      <c r="E209" s="64" t="s">
        <v>7</v>
      </c>
      <c r="F209" s="64" t="s">
        <v>149</v>
      </c>
      <c r="G209" s="64" t="str">
        <f t="shared" si="36"/>
        <v>Euribor6M</v>
      </c>
      <c r="H209" s="62" t="str">
        <f t="shared" si="37"/>
        <v>EUR8F10Y_Quote</v>
      </c>
      <c r="I209" s="133">
        <v>0</v>
      </c>
      <c r="J209" s="67"/>
      <c r="L209" s="10" t="str">
        <f t="shared" si="34"/>
        <v>FwdSw</v>
      </c>
      <c r="M209" s="98" t="str">
        <f t="shared" si="35"/>
        <v>--</v>
      </c>
      <c r="N209" s="151" t="str">
        <f>IFERROR(_xll.qlRateHelperQuoteName(M209,Trigger),"--")</f>
        <v>--</v>
      </c>
      <c r="O209" s="102" t="str">
        <f>IFERROR(_xll.qlRateHelperQuoteValue($M209,Trigger),"--")</f>
        <v>--</v>
      </c>
      <c r="P209" s="146" t="b">
        <v>0</v>
      </c>
      <c r="Q209" s="98">
        <v>50</v>
      </c>
      <c r="R209" s="98">
        <v>1</v>
      </c>
      <c r="S209" s="103" t="str">
        <f>IFERROR(_xll.qlRateHelperEarliestDate(M209,Trigger),"--")</f>
        <v>--</v>
      </c>
      <c r="T209" s="103" t="str">
        <f>IFERROR(_xll.qlRateHelperPillarDate(M209,Trigger),"--")</f>
        <v>--</v>
      </c>
      <c r="V209" s="4" t="str">
        <f t="shared" si="33"/>
        <v/>
      </c>
      <c r="W209" s="4" t="e">
        <v>#N/A</v>
      </c>
      <c r="X209" s="4" t="str">
        <f>IFERROR(_xll.qlRateHelperQuoteName(W209,Trigger),"")</f>
        <v/>
      </c>
      <c r="Y209" s="73" t="str">
        <f>IFERROR(_xll.qlRateHelperRate(W209,Trigger),"")</f>
        <v/>
      </c>
      <c r="Z209" s="108" t="str">
        <f>IF(ISERROR(_xll.qlSwapRateHelperSpread($W209)),IF(ISERROR(_xll.qlFuturesRateHelperConvexityAdjustment($W209)),"",_xll.qlFuturesRateHelperConvexityAdjustment($W209)),_xll.qlSwapRateHelperSpread($W209))</f>
        <v/>
      </c>
      <c r="AA209" s="5" t="str">
        <f>IFERROR(_xll.qlRateHelperEarliestDate(W209,Trigger),"")</f>
        <v/>
      </c>
      <c r="AB209" s="5" t="str">
        <f>IFERROR(_xll.qlRateHelperPillarDate(W209,Trigger),"")</f>
        <v/>
      </c>
      <c r="AC209" s="81" t="e">
        <v>#NUM!</v>
      </c>
    </row>
    <row r="210" spans="1:29" x14ac:dyDescent="0.2">
      <c r="A210" s="62" t="s">
        <v>154</v>
      </c>
      <c r="B210" s="63" t="s">
        <v>104</v>
      </c>
      <c r="C210" s="64" t="s">
        <v>60</v>
      </c>
      <c r="D210" s="64" t="s">
        <v>8</v>
      </c>
      <c r="E210" s="64" t="s">
        <v>7</v>
      </c>
      <c r="F210" s="64" t="s">
        <v>149</v>
      </c>
      <c r="G210" s="64" t="str">
        <f t="shared" si="36"/>
        <v>Euribor6M</v>
      </c>
      <c r="H210" s="62" t="str">
        <f t="shared" si="37"/>
        <v>EUR8F11Y_Quote</v>
      </c>
      <c r="I210" s="133">
        <v>0</v>
      </c>
      <c r="J210" s="67"/>
      <c r="L210" s="10" t="str">
        <f t="shared" si="34"/>
        <v>FwdSw</v>
      </c>
      <c r="M210" s="98" t="str">
        <f t="shared" si="35"/>
        <v>--</v>
      </c>
      <c r="N210" s="151" t="str">
        <f>IFERROR(_xll.qlRateHelperQuoteName(M210,Trigger),"--")</f>
        <v>--</v>
      </c>
      <c r="O210" s="102" t="str">
        <f>IFERROR(_xll.qlRateHelperQuoteValue($M210,Trigger),"--")</f>
        <v>--</v>
      </c>
      <c r="P210" s="146" t="b">
        <v>0</v>
      </c>
      <c r="Q210" s="98">
        <v>50</v>
      </c>
      <c r="R210" s="98">
        <v>1</v>
      </c>
      <c r="S210" s="103" t="str">
        <f>IFERROR(_xll.qlRateHelperEarliestDate(M210,Trigger),"--")</f>
        <v>--</v>
      </c>
      <c r="T210" s="103" t="str">
        <f>IFERROR(_xll.qlRateHelperPillarDate(M210,Trigger),"--")</f>
        <v>--</v>
      </c>
      <c r="V210" s="4" t="str">
        <f t="shared" si="33"/>
        <v/>
      </c>
      <c r="W210" s="4" t="e">
        <v>#N/A</v>
      </c>
      <c r="X210" s="4" t="str">
        <f>IFERROR(_xll.qlRateHelperQuoteName(W210,Trigger),"")</f>
        <v/>
      </c>
      <c r="Y210" s="73" t="str">
        <f>IFERROR(_xll.qlRateHelperRate(W210,Trigger),"")</f>
        <v/>
      </c>
      <c r="Z210" s="108" t="str">
        <f>IF(ISERROR(_xll.qlSwapRateHelperSpread($W210)),IF(ISERROR(_xll.qlFuturesRateHelperConvexityAdjustment($W210)),"",_xll.qlFuturesRateHelperConvexityAdjustment($W210)),_xll.qlSwapRateHelperSpread($W210))</f>
        <v/>
      </c>
      <c r="AA210" s="5" t="str">
        <f>IFERROR(_xll.qlRateHelperEarliestDate(W210,Trigger),"")</f>
        <v/>
      </c>
      <c r="AB210" s="5" t="str">
        <f>IFERROR(_xll.qlRateHelperPillarDate(W210,Trigger),"")</f>
        <v/>
      </c>
      <c r="AC210" s="81" t="e">
        <v>#NUM!</v>
      </c>
    </row>
    <row r="211" spans="1:29" x14ac:dyDescent="0.2">
      <c r="A211" s="62" t="s">
        <v>154</v>
      </c>
      <c r="B211" s="63" t="s">
        <v>63</v>
      </c>
      <c r="C211" s="64" t="s">
        <v>60</v>
      </c>
      <c r="D211" s="64" t="s">
        <v>8</v>
      </c>
      <c r="E211" s="64" t="s">
        <v>7</v>
      </c>
      <c r="F211" s="64" t="s">
        <v>149</v>
      </c>
      <c r="G211" s="64" t="str">
        <f t="shared" si="36"/>
        <v>Euribor6M</v>
      </c>
      <c r="H211" s="62" t="str">
        <f t="shared" si="37"/>
        <v>EUR8F12Y_Quote</v>
      </c>
      <c r="I211" s="133">
        <v>0</v>
      </c>
      <c r="J211" s="67"/>
      <c r="L211" s="10" t="str">
        <f t="shared" si="34"/>
        <v>FwdSw</v>
      </c>
      <c r="M211" s="98" t="str">
        <f t="shared" si="35"/>
        <v>--</v>
      </c>
      <c r="N211" s="151" t="str">
        <f>IFERROR(_xll.qlRateHelperQuoteName(M211,Trigger),"--")</f>
        <v>--</v>
      </c>
      <c r="O211" s="102" t="str">
        <f>IFERROR(_xll.qlRateHelperQuoteValue($M211,Trigger),"--")</f>
        <v>--</v>
      </c>
      <c r="P211" s="146" t="b">
        <v>0</v>
      </c>
      <c r="Q211" s="98">
        <v>50</v>
      </c>
      <c r="R211" s="98">
        <v>1</v>
      </c>
      <c r="S211" s="103" t="str">
        <f>IFERROR(_xll.qlRateHelperEarliestDate(M211,Trigger),"--")</f>
        <v>--</v>
      </c>
      <c r="T211" s="103" t="str">
        <f>IFERROR(_xll.qlRateHelperPillarDate(M211,Trigger),"--")</f>
        <v>--</v>
      </c>
      <c r="V211" s="4" t="str">
        <f t="shared" si="33"/>
        <v/>
      </c>
      <c r="W211" s="4" t="e">
        <v>#N/A</v>
      </c>
      <c r="X211" s="4" t="str">
        <f>IFERROR(_xll.qlRateHelperQuoteName(W211,Trigger),"")</f>
        <v/>
      </c>
      <c r="Y211" s="73" t="str">
        <f>IFERROR(_xll.qlRateHelperRate(W211,Trigger),"")</f>
        <v/>
      </c>
      <c r="Z211" s="108" t="str">
        <f>IF(ISERROR(_xll.qlSwapRateHelperSpread($W211)),IF(ISERROR(_xll.qlFuturesRateHelperConvexityAdjustment($W211)),"",_xll.qlFuturesRateHelperConvexityAdjustment($W211)),_xll.qlSwapRateHelperSpread($W211))</f>
        <v/>
      </c>
      <c r="AA211" s="5" t="str">
        <f>IFERROR(_xll.qlRateHelperEarliestDate(W211,Trigger),"")</f>
        <v/>
      </c>
      <c r="AB211" s="5" t="str">
        <f>IFERROR(_xll.qlRateHelperPillarDate(W211,Trigger),"")</f>
        <v/>
      </c>
      <c r="AC211" s="81" t="e">
        <v>#NUM!</v>
      </c>
    </row>
    <row r="212" spans="1:29" x14ac:dyDescent="0.2">
      <c r="A212" s="62" t="s">
        <v>154</v>
      </c>
      <c r="B212" s="63" t="s">
        <v>105</v>
      </c>
      <c r="C212" s="64" t="s">
        <v>60</v>
      </c>
      <c r="D212" s="64" t="s">
        <v>8</v>
      </c>
      <c r="E212" s="64" t="s">
        <v>7</v>
      </c>
      <c r="F212" s="64" t="s">
        <v>149</v>
      </c>
      <c r="G212" s="64" t="str">
        <f t="shared" si="36"/>
        <v>Euribor6M</v>
      </c>
      <c r="H212" s="62" t="str">
        <f t="shared" si="37"/>
        <v>EUR8F13Y_Quote</v>
      </c>
      <c r="I212" s="133">
        <v>0</v>
      </c>
      <c r="J212" s="67"/>
      <c r="L212" s="10" t="str">
        <f t="shared" si="34"/>
        <v>FwdSw</v>
      </c>
      <c r="M212" s="98" t="str">
        <f t="shared" si="35"/>
        <v>--</v>
      </c>
      <c r="N212" s="151" t="str">
        <f>IFERROR(_xll.qlRateHelperQuoteName(M212,Trigger),"--")</f>
        <v>--</v>
      </c>
      <c r="O212" s="102" t="str">
        <f>IFERROR(_xll.qlRateHelperQuoteValue($M212,Trigger),"--")</f>
        <v>--</v>
      </c>
      <c r="P212" s="146" t="b">
        <v>0</v>
      </c>
      <c r="Q212" s="98">
        <v>50</v>
      </c>
      <c r="R212" s="98">
        <v>1</v>
      </c>
      <c r="S212" s="103" t="str">
        <f>IFERROR(_xll.qlRateHelperEarliestDate(M212,Trigger),"--")</f>
        <v>--</v>
      </c>
      <c r="T212" s="103" t="str">
        <f>IFERROR(_xll.qlRateHelperPillarDate(M212,Trigger),"--")</f>
        <v>--</v>
      </c>
      <c r="V212" s="4" t="str">
        <f t="shared" si="33"/>
        <v/>
      </c>
      <c r="W212" s="4" t="e">
        <v>#N/A</v>
      </c>
      <c r="X212" s="4" t="str">
        <f>IFERROR(_xll.qlRateHelperQuoteName(W212,Trigger),"")</f>
        <v/>
      </c>
      <c r="Y212" s="73" t="str">
        <f>IFERROR(_xll.qlRateHelperRate(W212,Trigger),"")</f>
        <v/>
      </c>
      <c r="Z212" s="108" t="str">
        <f>IF(ISERROR(_xll.qlSwapRateHelperSpread($W212)),IF(ISERROR(_xll.qlFuturesRateHelperConvexityAdjustment($W212)),"",_xll.qlFuturesRateHelperConvexityAdjustment($W212)),_xll.qlSwapRateHelperSpread($W212))</f>
        <v/>
      </c>
      <c r="AA212" s="5" t="str">
        <f>IFERROR(_xll.qlRateHelperEarliestDate(W212,Trigger),"")</f>
        <v/>
      </c>
      <c r="AB212" s="5" t="str">
        <f>IFERROR(_xll.qlRateHelperPillarDate(W212,Trigger),"")</f>
        <v/>
      </c>
      <c r="AC212" s="81" t="e">
        <v>#NUM!</v>
      </c>
    </row>
    <row r="213" spans="1:29" x14ac:dyDescent="0.2">
      <c r="A213" s="62" t="s">
        <v>154</v>
      </c>
      <c r="B213" s="63" t="s">
        <v>106</v>
      </c>
      <c r="C213" s="64" t="s">
        <v>60</v>
      </c>
      <c r="D213" s="64" t="s">
        <v>8</v>
      </c>
      <c r="E213" s="64" t="s">
        <v>7</v>
      </c>
      <c r="F213" s="64" t="s">
        <v>149</v>
      </c>
      <c r="G213" s="64" t="str">
        <f t="shared" si="36"/>
        <v>Euribor6M</v>
      </c>
      <c r="H213" s="62" t="str">
        <f t="shared" si="37"/>
        <v>EUR8F14Y_Quote</v>
      </c>
      <c r="I213" s="133">
        <v>0</v>
      </c>
      <c r="J213" s="67"/>
      <c r="L213" s="10" t="str">
        <f t="shared" si="34"/>
        <v>FwdSw</v>
      </c>
      <c r="M213" s="98" t="str">
        <f t="shared" si="35"/>
        <v>--</v>
      </c>
      <c r="N213" s="151" t="str">
        <f>IFERROR(_xll.qlRateHelperQuoteName(M213,Trigger),"--")</f>
        <v>--</v>
      </c>
      <c r="O213" s="102" t="str">
        <f>IFERROR(_xll.qlRateHelperQuoteValue($M213,Trigger),"--")</f>
        <v>--</v>
      </c>
      <c r="P213" s="146" t="b">
        <v>0</v>
      </c>
      <c r="Q213" s="98">
        <v>50</v>
      </c>
      <c r="R213" s="98">
        <v>1</v>
      </c>
      <c r="S213" s="103" t="str">
        <f>IFERROR(_xll.qlRateHelperEarliestDate(M213,Trigger),"--")</f>
        <v>--</v>
      </c>
      <c r="T213" s="103" t="str">
        <f>IFERROR(_xll.qlRateHelperPillarDate(M213,Trigger),"--")</f>
        <v>--</v>
      </c>
      <c r="V213" s="4" t="str">
        <f t="shared" si="33"/>
        <v/>
      </c>
      <c r="W213" s="4" t="e">
        <v>#N/A</v>
      </c>
      <c r="X213" s="4" t="str">
        <f>IFERROR(_xll.qlRateHelperQuoteName(W213,Trigger),"")</f>
        <v/>
      </c>
      <c r="Y213" s="73" t="str">
        <f>IFERROR(_xll.qlRateHelperRate(W213,Trigger),"")</f>
        <v/>
      </c>
      <c r="Z213" s="108" t="str">
        <f>IF(ISERROR(_xll.qlSwapRateHelperSpread($W213)),IF(ISERROR(_xll.qlFuturesRateHelperConvexityAdjustment($W213)),"",_xll.qlFuturesRateHelperConvexityAdjustment($W213)),_xll.qlSwapRateHelperSpread($W213))</f>
        <v/>
      </c>
      <c r="AA213" s="5" t="str">
        <f>IFERROR(_xll.qlRateHelperEarliestDate(W213,Trigger),"")</f>
        <v/>
      </c>
      <c r="AB213" s="5" t="str">
        <f>IFERROR(_xll.qlRateHelperPillarDate(W213,Trigger),"")</f>
        <v/>
      </c>
      <c r="AC213" s="81" t="e">
        <v>#NUM!</v>
      </c>
    </row>
    <row r="214" spans="1:29" x14ac:dyDescent="0.2">
      <c r="A214" s="62" t="s">
        <v>154</v>
      </c>
      <c r="B214" s="63" t="s">
        <v>64</v>
      </c>
      <c r="C214" s="64" t="s">
        <v>60</v>
      </c>
      <c r="D214" s="64" t="s">
        <v>8</v>
      </c>
      <c r="E214" s="64" t="s">
        <v>7</v>
      </c>
      <c r="F214" s="64" t="s">
        <v>149</v>
      </c>
      <c r="G214" s="64" t="str">
        <f t="shared" si="36"/>
        <v>Euribor6M</v>
      </c>
      <c r="H214" s="62" t="str">
        <f t="shared" si="37"/>
        <v>EUR8F15Y_Quote</v>
      </c>
      <c r="I214" s="133">
        <v>0</v>
      </c>
      <c r="J214" s="67"/>
      <c r="L214" s="10" t="str">
        <f t="shared" si="34"/>
        <v>FwdSw</v>
      </c>
      <c r="M214" s="98" t="str">
        <f t="shared" si="35"/>
        <v>--</v>
      </c>
      <c r="N214" s="151" t="str">
        <f>IFERROR(_xll.qlRateHelperQuoteName(M214,Trigger),"--")</f>
        <v>--</v>
      </c>
      <c r="O214" s="102" t="str">
        <f>IFERROR(_xll.qlRateHelperQuoteValue($M214,Trigger),"--")</f>
        <v>--</v>
      </c>
      <c r="P214" s="146" t="b">
        <v>0</v>
      </c>
      <c r="Q214" s="98">
        <v>50</v>
      </c>
      <c r="R214" s="98">
        <v>1</v>
      </c>
      <c r="S214" s="103" t="str">
        <f>IFERROR(_xll.qlRateHelperEarliestDate(M214,Trigger),"--")</f>
        <v>--</v>
      </c>
      <c r="T214" s="103" t="str">
        <f>IFERROR(_xll.qlRateHelperPillarDate(M214,Trigger),"--")</f>
        <v>--</v>
      </c>
      <c r="V214" s="4" t="str">
        <f t="shared" si="33"/>
        <v/>
      </c>
      <c r="W214" s="4" t="e">
        <v>#N/A</v>
      </c>
      <c r="X214" s="4" t="str">
        <f>IFERROR(_xll.qlRateHelperQuoteName(W214,Trigger),"")</f>
        <v/>
      </c>
      <c r="Y214" s="73" t="str">
        <f>IFERROR(_xll.qlRateHelperRate(W214,Trigger),"")</f>
        <v/>
      </c>
      <c r="Z214" s="108" t="str">
        <f>IF(ISERROR(_xll.qlSwapRateHelperSpread($W214)),IF(ISERROR(_xll.qlFuturesRateHelperConvexityAdjustment($W214)),"",_xll.qlFuturesRateHelperConvexityAdjustment($W214)),_xll.qlSwapRateHelperSpread($W214))</f>
        <v/>
      </c>
      <c r="AA214" s="5" t="str">
        <f>IFERROR(_xll.qlRateHelperEarliestDate(W214,Trigger),"")</f>
        <v/>
      </c>
      <c r="AB214" s="5" t="str">
        <f>IFERROR(_xll.qlRateHelperPillarDate(W214,Trigger),"")</f>
        <v/>
      </c>
      <c r="AC214" s="81" t="e">
        <v>#NUM!</v>
      </c>
    </row>
    <row r="215" spans="1:29" x14ac:dyDescent="0.2">
      <c r="A215" s="62" t="s">
        <v>154</v>
      </c>
      <c r="B215" s="63" t="s">
        <v>65</v>
      </c>
      <c r="C215" s="64" t="s">
        <v>60</v>
      </c>
      <c r="D215" s="64" t="s">
        <v>8</v>
      </c>
      <c r="E215" s="64" t="s">
        <v>7</v>
      </c>
      <c r="F215" s="64" t="s">
        <v>149</v>
      </c>
      <c r="G215" s="64" t="str">
        <f t="shared" si="36"/>
        <v>Euribor6M</v>
      </c>
      <c r="H215" s="62" t="str">
        <f t="shared" si="37"/>
        <v>EUR8F20Y_Quote</v>
      </c>
      <c r="I215" s="133">
        <v>0</v>
      </c>
      <c r="J215" s="67"/>
      <c r="L215" s="10" t="str">
        <f t="shared" si="34"/>
        <v>FwdSw</v>
      </c>
      <c r="M215" s="98" t="str">
        <f t="shared" si="35"/>
        <v>--</v>
      </c>
      <c r="N215" s="151" t="str">
        <f>IFERROR(_xll.qlRateHelperQuoteName(M215,Trigger),"--")</f>
        <v>--</v>
      </c>
      <c r="O215" s="102" t="str">
        <f>IFERROR(_xll.qlRateHelperQuoteValue($M215,Trigger),"--")</f>
        <v>--</v>
      </c>
      <c r="P215" s="146" t="b">
        <v>0</v>
      </c>
      <c r="Q215" s="98">
        <v>50</v>
      </c>
      <c r="R215" s="98">
        <v>1</v>
      </c>
      <c r="S215" s="103" t="str">
        <f>IFERROR(_xll.qlRateHelperEarliestDate(M215,Trigger),"--")</f>
        <v>--</v>
      </c>
      <c r="T215" s="103" t="str">
        <f>IFERROR(_xll.qlRateHelperPillarDate(M215,Trigger),"--")</f>
        <v>--</v>
      </c>
      <c r="V215" s="4" t="str">
        <f t="shared" si="33"/>
        <v/>
      </c>
      <c r="W215" s="4" t="e">
        <v>#N/A</v>
      </c>
      <c r="X215" s="4" t="str">
        <f>IFERROR(_xll.qlRateHelperQuoteName(W215,Trigger),"")</f>
        <v/>
      </c>
      <c r="Y215" s="73" t="str">
        <f>IFERROR(_xll.qlRateHelperRate(W215,Trigger),"")</f>
        <v/>
      </c>
      <c r="Z215" s="108" t="str">
        <f>IF(ISERROR(_xll.qlSwapRateHelperSpread($W215)),IF(ISERROR(_xll.qlFuturesRateHelperConvexityAdjustment($W215)),"",_xll.qlFuturesRateHelperConvexityAdjustment($W215)),_xll.qlSwapRateHelperSpread($W215))</f>
        <v/>
      </c>
      <c r="AA215" s="5" t="str">
        <f>IFERROR(_xll.qlRateHelperEarliestDate(W215,Trigger),"")</f>
        <v/>
      </c>
      <c r="AB215" s="5" t="str">
        <f>IFERROR(_xll.qlRateHelperPillarDate(W215,Trigger),"")</f>
        <v/>
      </c>
      <c r="AC215" s="81" t="e">
        <v>#NUM!</v>
      </c>
    </row>
    <row r="216" spans="1:29" x14ac:dyDescent="0.2">
      <c r="A216" s="62" t="s">
        <v>154</v>
      </c>
      <c r="B216" s="63" t="s">
        <v>66</v>
      </c>
      <c r="C216" s="64" t="s">
        <v>60</v>
      </c>
      <c r="D216" s="64" t="s">
        <v>8</v>
      </c>
      <c r="E216" s="64" t="s">
        <v>7</v>
      </c>
      <c r="F216" s="64" t="s">
        <v>149</v>
      </c>
      <c r="G216" s="64" t="str">
        <f t="shared" si="36"/>
        <v>Euribor6M</v>
      </c>
      <c r="H216" s="62" t="str">
        <f t="shared" si="37"/>
        <v>EUR8F25Y_Quote</v>
      </c>
      <c r="I216" s="133">
        <v>0</v>
      </c>
      <c r="J216" s="67"/>
      <c r="L216" s="10" t="str">
        <f t="shared" si="34"/>
        <v>FwdSw</v>
      </c>
      <c r="M216" s="98" t="str">
        <f t="shared" si="35"/>
        <v>--</v>
      </c>
      <c r="N216" s="151" t="str">
        <f>IFERROR(_xll.qlRateHelperQuoteName(M216,Trigger),"--")</f>
        <v>--</v>
      </c>
      <c r="O216" s="102" t="str">
        <f>IFERROR(_xll.qlRateHelperQuoteValue($M216,Trigger),"--")</f>
        <v>--</v>
      </c>
      <c r="P216" s="146" t="b">
        <v>0</v>
      </c>
      <c r="Q216" s="98">
        <v>50</v>
      </c>
      <c r="R216" s="98">
        <v>1</v>
      </c>
      <c r="S216" s="103" t="str">
        <f>IFERROR(_xll.qlRateHelperEarliestDate(M216,Trigger),"--")</f>
        <v>--</v>
      </c>
      <c r="T216" s="103" t="str">
        <f>IFERROR(_xll.qlRateHelperPillarDate(M216,Trigger),"--")</f>
        <v>--</v>
      </c>
      <c r="V216" s="4" t="str">
        <f t="shared" si="33"/>
        <v/>
      </c>
      <c r="W216" s="4" t="e">
        <v>#N/A</v>
      </c>
      <c r="X216" s="4" t="str">
        <f>IFERROR(_xll.qlRateHelperQuoteName(W216,Trigger),"")</f>
        <v/>
      </c>
      <c r="Y216" s="73" t="str">
        <f>IFERROR(_xll.qlRateHelperRate(W216,Trigger),"")</f>
        <v/>
      </c>
      <c r="Z216" s="108" t="str">
        <f>IF(ISERROR(_xll.qlSwapRateHelperSpread($W216)),IF(ISERROR(_xll.qlFuturesRateHelperConvexityAdjustment($W216)),"",_xll.qlFuturesRateHelperConvexityAdjustment($W216)),_xll.qlSwapRateHelperSpread($W216))</f>
        <v/>
      </c>
      <c r="AA216" s="5" t="str">
        <f>IFERROR(_xll.qlRateHelperEarliestDate(W216,Trigger),"")</f>
        <v/>
      </c>
      <c r="AB216" s="5" t="str">
        <f>IFERROR(_xll.qlRateHelperPillarDate(W216,Trigger),"")</f>
        <v/>
      </c>
      <c r="AC216" s="81" t="e">
        <v>#NUM!</v>
      </c>
    </row>
    <row r="217" spans="1:29" x14ac:dyDescent="0.2">
      <c r="A217" s="1" t="s">
        <v>154</v>
      </c>
      <c r="B217" s="8" t="s">
        <v>68</v>
      </c>
      <c r="C217" s="7" t="s">
        <v>60</v>
      </c>
      <c r="D217" s="7" t="s">
        <v>8</v>
      </c>
      <c r="E217" s="7" t="s">
        <v>7</v>
      </c>
      <c r="F217" s="7" t="s">
        <v>149</v>
      </c>
      <c r="G217" s="7" t="str">
        <f t="shared" si="36"/>
        <v>Euribor6M</v>
      </c>
      <c r="H217" s="1" t="str">
        <f t="shared" si="37"/>
        <v>EUR8F30Y_Quote</v>
      </c>
      <c r="I217" s="136">
        <v>0</v>
      </c>
      <c r="J217" s="3"/>
      <c r="L217" s="10" t="str">
        <f t="shared" si="34"/>
        <v>FwdSw</v>
      </c>
      <c r="M217" s="98" t="str">
        <f t="shared" si="35"/>
        <v>--</v>
      </c>
      <c r="N217" s="151" t="str">
        <f>IFERROR(_xll.qlRateHelperQuoteName(M217,Trigger),"--")</f>
        <v>--</v>
      </c>
      <c r="O217" s="102" t="str">
        <f>IFERROR(_xll.qlRateHelperQuoteValue($M217,Trigger),"--")</f>
        <v>--</v>
      </c>
      <c r="P217" s="146" t="b">
        <v>0</v>
      </c>
      <c r="Q217" s="98">
        <v>50</v>
      </c>
      <c r="R217" s="98">
        <v>1</v>
      </c>
      <c r="S217" s="103" t="str">
        <f>IFERROR(_xll.qlRateHelperEarliestDate(M217,Trigger),"--")</f>
        <v>--</v>
      </c>
      <c r="T217" s="103" t="str">
        <f>IFERROR(_xll.qlRateHelperPillarDate(M217,Trigger),"--")</f>
        <v>--</v>
      </c>
      <c r="V217" s="4" t="str">
        <f t="shared" si="33"/>
        <v/>
      </c>
      <c r="W217" s="4" t="e">
        <v>#N/A</v>
      </c>
      <c r="X217" s="4" t="str">
        <f>IFERROR(_xll.qlRateHelperQuoteName(W217,Trigger),"")</f>
        <v/>
      </c>
      <c r="Y217" s="73" t="str">
        <f>IFERROR(_xll.qlRateHelperRate(W217,Trigger),"")</f>
        <v/>
      </c>
      <c r="Z217" s="108" t="str">
        <f>IF(ISERROR(_xll.qlSwapRateHelperSpread($W217)),IF(ISERROR(_xll.qlFuturesRateHelperConvexityAdjustment($W217)),"",_xll.qlFuturesRateHelperConvexityAdjustment($W217)),_xll.qlSwapRateHelperSpread($W217))</f>
        <v/>
      </c>
      <c r="AA217" s="5" t="str">
        <f>IFERROR(_xll.qlRateHelperEarliestDate(W217,Trigger),"")</f>
        <v/>
      </c>
      <c r="AB217" s="5" t="str">
        <f>IFERROR(_xll.qlRateHelperPillarDate(W217,Trigger),"")</f>
        <v/>
      </c>
      <c r="AC217" s="81" t="e">
        <v>#NUM!</v>
      </c>
    </row>
    <row r="218" spans="1:29" x14ac:dyDescent="0.2">
      <c r="A218" s="62" t="s">
        <v>154</v>
      </c>
      <c r="B218" s="63" t="s">
        <v>29</v>
      </c>
      <c r="C218" s="64" t="s">
        <v>61</v>
      </c>
      <c r="D218" s="64" t="s">
        <v>8</v>
      </c>
      <c r="E218" s="64" t="s">
        <v>7</v>
      </c>
      <c r="F218" s="64" t="s">
        <v>149</v>
      </c>
      <c r="G218" s="64" t="str">
        <f t="shared" si="36"/>
        <v>Euribor6M</v>
      </c>
      <c r="H218" s="62" t="str">
        <f t="shared" si="37"/>
        <v>EUR9F1Y_Quote</v>
      </c>
      <c r="I218" s="133">
        <v>0</v>
      </c>
      <c r="J218" s="67"/>
      <c r="L218" s="10" t="str">
        <f t="shared" si="34"/>
        <v>FwdSw</v>
      </c>
      <c r="M218" s="98" t="str">
        <f t="shared" si="35"/>
        <v>--</v>
      </c>
      <c r="N218" s="151" t="str">
        <f>IFERROR(_xll.qlRateHelperQuoteName(M218,Trigger),"--")</f>
        <v>--</v>
      </c>
      <c r="O218" s="102" t="str">
        <f>IFERROR(_xll.qlRateHelperQuoteValue($M218,Trigger),"--")</f>
        <v>--</v>
      </c>
      <c r="P218" s="146" t="b">
        <v>0</v>
      </c>
      <c r="Q218" s="98">
        <v>50</v>
      </c>
      <c r="R218" s="98">
        <v>1</v>
      </c>
      <c r="S218" s="103" t="str">
        <f>IFERROR(_xll.qlRateHelperEarliestDate(M218,Trigger),"--")</f>
        <v>--</v>
      </c>
      <c r="T218" s="103" t="str">
        <f>IFERROR(_xll.qlRateHelperPillarDate(M218,Trigger),"--")</f>
        <v>--</v>
      </c>
      <c r="V218" s="4" t="str">
        <f t="shared" si="33"/>
        <v/>
      </c>
      <c r="W218" s="4" t="e">
        <v>#N/A</v>
      </c>
      <c r="X218" s="4" t="str">
        <f>IFERROR(_xll.qlRateHelperQuoteName(W218,Trigger),"")</f>
        <v/>
      </c>
      <c r="Y218" s="73" t="str">
        <f>IFERROR(_xll.qlRateHelperRate(W218,Trigger),"")</f>
        <v/>
      </c>
      <c r="Z218" s="108" t="str">
        <f>IF(ISERROR(_xll.qlSwapRateHelperSpread($W218)),IF(ISERROR(_xll.qlFuturesRateHelperConvexityAdjustment($W218)),"",_xll.qlFuturesRateHelperConvexityAdjustment($W218)),_xll.qlSwapRateHelperSpread($W218))</f>
        <v/>
      </c>
      <c r="AA218" s="5" t="str">
        <f>IFERROR(_xll.qlRateHelperEarliestDate(W218,Trigger),"")</f>
        <v/>
      </c>
      <c r="AB218" s="5" t="str">
        <f>IFERROR(_xll.qlRateHelperPillarDate(W218,Trigger),"")</f>
        <v/>
      </c>
      <c r="AC218" s="81" t="e">
        <v>#NUM!</v>
      </c>
    </row>
    <row r="219" spans="1:29" x14ac:dyDescent="0.2">
      <c r="A219" s="62" t="s">
        <v>154</v>
      </c>
      <c r="B219" s="63" t="s">
        <v>54</v>
      </c>
      <c r="C219" s="64" t="s">
        <v>61</v>
      </c>
      <c r="D219" s="64" t="s">
        <v>8</v>
      </c>
      <c r="E219" s="64" t="s">
        <v>7</v>
      </c>
      <c r="F219" s="64" t="s">
        <v>149</v>
      </c>
      <c r="G219" s="64" t="str">
        <f t="shared" si="36"/>
        <v>Euribor6M</v>
      </c>
      <c r="H219" s="62" t="str">
        <f t="shared" si="37"/>
        <v>EUR9F2Y_Quote</v>
      </c>
      <c r="I219" s="133">
        <v>0</v>
      </c>
      <c r="J219" s="67"/>
      <c r="L219" s="10" t="str">
        <f t="shared" si="34"/>
        <v>FwdSw</v>
      </c>
      <c r="M219" s="98" t="str">
        <f t="shared" si="35"/>
        <v>--</v>
      </c>
      <c r="N219" s="151" t="str">
        <f>IFERROR(_xll.qlRateHelperQuoteName(M219,Trigger),"--")</f>
        <v>--</v>
      </c>
      <c r="O219" s="102" t="str">
        <f>IFERROR(_xll.qlRateHelperQuoteValue($M219,Trigger),"--")</f>
        <v>--</v>
      </c>
      <c r="P219" s="146" t="b">
        <v>0</v>
      </c>
      <c r="Q219" s="98">
        <v>50</v>
      </c>
      <c r="R219" s="98">
        <v>1</v>
      </c>
      <c r="S219" s="103" t="str">
        <f>IFERROR(_xll.qlRateHelperEarliestDate(M219,Trigger),"--")</f>
        <v>--</v>
      </c>
      <c r="T219" s="103" t="str">
        <f>IFERROR(_xll.qlRateHelperPillarDate(M219,Trigger),"--")</f>
        <v>--</v>
      </c>
      <c r="V219" s="4" t="str">
        <f t="shared" si="33"/>
        <v/>
      </c>
      <c r="W219" s="4" t="e">
        <v>#N/A</v>
      </c>
      <c r="X219" s="4" t="str">
        <f>IFERROR(_xll.qlRateHelperQuoteName(W219,Trigger),"")</f>
        <v/>
      </c>
      <c r="Y219" s="73" t="str">
        <f>IFERROR(_xll.qlRateHelperRate(W219,Trigger),"")</f>
        <v/>
      </c>
      <c r="Z219" s="108" t="str">
        <f>IF(ISERROR(_xll.qlSwapRateHelperSpread($W219)),IF(ISERROR(_xll.qlFuturesRateHelperConvexityAdjustment($W219)),"",_xll.qlFuturesRateHelperConvexityAdjustment($W219)),_xll.qlSwapRateHelperSpread($W219))</f>
        <v/>
      </c>
      <c r="AA219" s="5" t="str">
        <f>IFERROR(_xll.qlRateHelperEarliestDate(W219,Trigger),"")</f>
        <v/>
      </c>
      <c r="AB219" s="5" t="str">
        <f>IFERROR(_xll.qlRateHelperPillarDate(W219,Trigger),"")</f>
        <v/>
      </c>
      <c r="AC219" s="81" t="e">
        <v>#NUM!</v>
      </c>
    </row>
    <row r="220" spans="1:29" x14ac:dyDescent="0.2">
      <c r="A220" s="62" t="s">
        <v>154</v>
      </c>
      <c r="B220" s="63" t="s">
        <v>55</v>
      </c>
      <c r="C220" s="64" t="s">
        <v>61</v>
      </c>
      <c r="D220" s="64" t="s">
        <v>8</v>
      </c>
      <c r="E220" s="64" t="s">
        <v>7</v>
      </c>
      <c r="F220" s="64" t="s">
        <v>149</v>
      </c>
      <c r="G220" s="64" t="str">
        <f t="shared" si="36"/>
        <v>Euribor6M</v>
      </c>
      <c r="H220" s="62" t="str">
        <f t="shared" si="37"/>
        <v>EUR9F3Y_Quote</v>
      </c>
      <c r="I220" s="133">
        <v>0</v>
      </c>
      <c r="J220" s="67"/>
      <c r="L220" s="10" t="str">
        <f t="shared" si="34"/>
        <v>FwdSw</v>
      </c>
      <c r="M220" s="98" t="str">
        <f t="shared" si="35"/>
        <v>--</v>
      </c>
      <c r="N220" s="151" t="str">
        <f>IFERROR(_xll.qlRateHelperQuoteName(M220,Trigger),"--")</f>
        <v>--</v>
      </c>
      <c r="O220" s="102" t="str">
        <f>IFERROR(_xll.qlRateHelperQuoteValue($M220,Trigger),"--")</f>
        <v>--</v>
      </c>
      <c r="P220" s="146" t="b">
        <v>0</v>
      </c>
      <c r="Q220" s="98">
        <v>50</v>
      </c>
      <c r="R220" s="98">
        <v>1</v>
      </c>
      <c r="S220" s="103" t="str">
        <f>IFERROR(_xll.qlRateHelperEarliestDate(M220,Trigger),"--")</f>
        <v>--</v>
      </c>
      <c r="T220" s="103" t="str">
        <f>IFERROR(_xll.qlRateHelperPillarDate(M220,Trigger),"--")</f>
        <v>--</v>
      </c>
      <c r="V220" s="4" t="str">
        <f t="shared" si="33"/>
        <v/>
      </c>
      <c r="W220" s="4" t="e">
        <v>#N/A</v>
      </c>
      <c r="X220" s="4" t="str">
        <f>IFERROR(_xll.qlRateHelperQuoteName(W220,Trigger),"")</f>
        <v/>
      </c>
      <c r="Y220" s="73" t="str">
        <f>IFERROR(_xll.qlRateHelperRate(W220,Trigger),"")</f>
        <v/>
      </c>
      <c r="Z220" s="108" t="str">
        <f>IF(ISERROR(_xll.qlSwapRateHelperSpread($W220)),IF(ISERROR(_xll.qlFuturesRateHelperConvexityAdjustment($W220)),"",_xll.qlFuturesRateHelperConvexityAdjustment($W220)),_xll.qlSwapRateHelperSpread($W220))</f>
        <v/>
      </c>
      <c r="AA220" s="5" t="str">
        <f>IFERROR(_xll.qlRateHelperEarliestDate(W220,Trigger),"")</f>
        <v/>
      </c>
      <c r="AB220" s="5" t="str">
        <f>IFERROR(_xll.qlRateHelperPillarDate(W220,Trigger),"")</f>
        <v/>
      </c>
      <c r="AC220" s="81" t="e">
        <v>#NUM!</v>
      </c>
    </row>
    <row r="221" spans="1:29" x14ac:dyDescent="0.2">
      <c r="A221" s="62" t="s">
        <v>154</v>
      </c>
      <c r="B221" s="63" t="s">
        <v>56</v>
      </c>
      <c r="C221" s="64" t="s">
        <v>61</v>
      </c>
      <c r="D221" s="64" t="s">
        <v>8</v>
      </c>
      <c r="E221" s="64" t="s">
        <v>7</v>
      </c>
      <c r="F221" s="64" t="s">
        <v>149</v>
      </c>
      <c r="G221" s="64" t="str">
        <f t="shared" si="36"/>
        <v>Euribor6M</v>
      </c>
      <c r="H221" s="62" t="str">
        <f t="shared" si="37"/>
        <v>EUR9F4Y_Quote</v>
      </c>
      <c r="I221" s="133">
        <v>0</v>
      </c>
      <c r="J221" s="67"/>
      <c r="L221" s="10" t="str">
        <f t="shared" si="34"/>
        <v>FwdSw</v>
      </c>
      <c r="M221" s="98" t="str">
        <f t="shared" si="35"/>
        <v>--</v>
      </c>
      <c r="N221" s="151" t="str">
        <f>IFERROR(_xll.qlRateHelperQuoteName(M221,Trigger),"--")</f>
        <v>--</v>
      </c>
      <c r="O221" s="102" t="str">
        <f>IFERROR(_xll.qlRateHelperQuoteValue($M221,Trigger),"--")</f>
        <v>--</v>
      </c>
      <c r="P221" s="146" t="b">
        <v>0</v>
      </c>
      <c r="Q221" s="98">
        <v>50</v>
      </c>
      <c r="R221" s="98">
        <v>1</v>
      </c>
      <c r="S221" s="103" t="str">
        <f>IFERROR(_xll.qlRateHelperEarliestDate(M221,Trigger),"--")</f>
        <v>--</v>
      </c>
      <c r="T221" s="103" t="str">
        <f>IFERROR(_xll.qlRateHelperPillarDate(M221,Trigger),"--")</f>
        <v>--</v>
      </c>
      <c r="V221" s="4" t="str">
        <f t="shared" si="33"/>
        <v/>
      </c>
      <c r="W221" s="4" t="e">
        <v>#N/A</v>
      </c>
      <c r="X221" s="4" t="str">
        <f>IFERROR(_xll.qlRateHelperQuoteName(W221,Trigger),"")</f>
        <v/>
      </c>
      <c r="Y221" s="73" t="str">
        <f>IFERROR(_xll.qlRateHelperRate(W221,Trigger),"")</f>
        <v/>
      </c>
      <c r="Z221" s="108" t="str">
        <f>IF(ISERROR(_xll.qlSwapRateHelperSpread($W221)),IF(ISERROR(_xll.qlFuturesRateHelperConvexityAdjustment($W221)),"",_xll.qlFuturesRateHelperConvexityAdjustment($W221)),_xll.qlSwapRateHelperSpread($W221))</f>
        <v/>
      </c>
      <c r="AA221" s="5" t="str">
        <f>IFERROR(_xll.qlRateHelperEarliestDate(W221,Trigger),"")</f>
        <v/>
      </c>
      <c r="AB221" s="5" t="str">
        <f>IFERROR(_xll.qlRateHelperPillarDate(W221,Trigger),"")</f>
        <v/>
      </c>
      <c r="AC221" s="81" t="e">
        <v>#NUM!</v>
      </c>
    </row>
    <row r="222" spans="1:29" x14ac:dyDescent="0.2">
      <c r="A222" s="62" t="s">
        <v>154</v>
      </c>
      <c r="B222" s="63" t="s">
        <v>57</v>
      </c>
      <c r="C222" s="64" t="s">
        <v>61</v>
      </c>
      <c r="D222" s="64" t="s">
        <v>8</v>
      </c>
      <c r="E222" s="64" t="s">
        <v>7</v>
      </c>
      <c r="F222" s="64" t="s">
        <v>149</v>
      </c>
      <c r="G222" s="64" t="str">
        <f t="shared" si="36"/>
        <v>Euribor6M</v>
      </c>
      <c r="H222" s="62" t="str">
        <f t="shared" si="37"/>
        <v>EUR9F5Y_Quote</v>
      </c>
      <c r="I222" s="133">
        <v>0</v>
      </c>
      <c r="J222" s="67"/>
      <c r="L222" s="10" t="str">
        <f t="shared" si="34"/>
        <v>FwdSw</v>
      </c>
      <c r="M222" s="98" t="str">
        <f t="shared" si="35"/>
        <v>--</v>
      </c>
      <c r="N222" s="151" t="str">
        <f>IFERROR(_xll.qlRateHelperQuoteName(M222,Trigger),"--")</f>
        <v>--</v>
      </c>
      <c r="O222" s="102" t="str">
        <f>IFERROR(_xll.qlRateHelperQuoteValue($M222,Trigger),"--")</f>
        <v>--</v>
      </c>
      <c r="P222" s="146" t="b">
        <v>0</v>
      </c>
      <c r="Q222" s="98">
        <v>50</v>
      </c>
      <c r="R222" s="98">
        <v>1</v>
      </c>
      <c r="S222" s="103" t="str">
        <f>IFERROR(_xll.qlRateHelperEarliestDate(M222,Trigger),"--")</f>
        <v>--</v>
      </c>
      <c r="T222" s="103" t="str">
        <f>IFERROR(_xll.qlRateHelperPillarDate(M222,Trigger),"--")</f>
        <v>--</v>
      </c>
      <c r="V222" s="4" t="str">
        <f t="shared" si="33"/>
        <v/>
      </c>
      <c r="W222" s="4" t="e">
        <v>#N/A</v>
      </c>
      <c r="X222" s="4" t="str">
        <f>IFERROR(_xll.qlRateHelperQuoteName(W222,Trigger),"")</f>
        <v/>
      </c>
      <c r="Y222" s="73" t="str">
        <f>IFERROR(_xll.qlRateHelperRate(W222,Trigger),"")</f>
        <v/>
      </c>
      <c r="Z222" s="108" t="str">
        <f>IF(ISERROR(_xll.qlSwapRateHelperSpread($W222)),IF(ISERROR(_xll.qlFuturesRateHelperConvexityAdjustment($W222)),"",_xll.qlFuturesRateHelperConvexityAdjustment($W222)),_xll.qlSwapRateHelperSpread($W222))</f>
        <v/>
      </c>
      <c r="AA222" s="5" t="str">
        <f>IFERROR(_xll.qlRateHelperEarliestDate(W222,Trigger),"")</f>
        <v/>
      </c>
      <c r="AB222" s="5" t="str">
        <f>IFERROR(_xll.qlRateHelperPillarDate(W222,Trigger),"")</f>
        <v/>
      </c>
      <c r="AC222" s="81" t="e">
        <v>#NUM!</v>
      </c>
    </row>
    <row r="223" spans="1:29" x14ac:dyDescent="0.2">
      <c r="A223" s="62" t="s">
        <v>154</v>
      </c>
      <c r="B223" s="63" t="s">
        <v>58</v>
      </c>
      <c r="C223" s="64" t="s">
        <v>61</v>
      </c>
      <c r="D223" s="64" t="s">
        <v>8</v>
      </c>
      <c r="E223" s="64" t="s">
        <v>7</v>
      </c>
      <c r="F223" s="64" t="s">
        <v>149</v>
      </c>
      <c r="G223" s="64" t="str">
        <f t="shared" si="36"/>
        <v>Euribor6M</v>
      </c>
      <c r="H223" s="62" t="str">
        <f t="shared" si="37"/>
        <v>EUR9F6Y_Quote</v>
      </c>
      <c r="I223" s="133">
        <v>0</v>
      </c>
      <c r="J223" s="67"/>
      <c r="L223" s="10" t="str">
        <f t="shared" si="34"/>
        <v>FwdSw</v>
      </c>
      <c r="M223" s="98" t="str">
        <f t="shared" si="35"/>
        <v>--</v>
      </c>
      <c r="N223" s="151" t="str">
        <f>IFERROR(_xll.qlRateHelperQuoteName(M223,Trigger),"--")</f>
        <v>--</v>
      </c>
      <c r="O223" s="102" t="str">
        <f>IFERROR(_xll.qlRateHelperQuoteValue($M223,Trigger),"--")</f>
        <v>--</v>
      </c>
      <c r="P223" s="146" t="b">
        <v>0</v>
      </c>
      <c r="Q223" s="98">
        <v>50</v>
      </c>
      <c r="R223" s="98">
        <v>1</v>
      </c>
      <c r="S223" s="103" t="str">
        <f>IFERROR(_xll.qlRateHelperEarliestDate(M223,Trigger),"--")</f>
        <v>--</v>
      </c>
      <c r="T223" s="103" t="str">
        <f>IFERROR(_xll.qlRateHelperPillarDate(M223,Trigger),"--")</f>
        <v>--</v>
      </c>
      <c r="V223" s="4" t="str">
        <f t="shared" si="33"/>
        <v/>
      </c>
      <c r="W223" s="4" t="e">
        <v>#N/A</v>
      </c>
      <c r="X223" s="4" t="str">
        <f>IFERROR(_xll.qlRateHelperQuoteName(W223,Trigger),"")</f>
        <v/>
      </c>
      <c r="Y223" s="73" t="str">
        <f>IFERROR(_xll.qlRateHelperRate(W223,Trigger),"")</f>
        <v/>
      </c>
      <c r="Z223" s="108" t="str">
        <f>IF(ISERROR(_xll.qlSwapRateHelperSpread($W223)),IF(ISERROR(_xll.qlFuturesRateHelperConvexityAdjustment($W223)),"",_xll.qlFuturesRateHelperConvexityAdjustment($W223)),_xll.qlSwapRateHelperSpread($W223))</f>
        <v/>
      </c>
      <c r="AA223" s="5" t="str">
        <f>IFERROR(_xll.qlRateHelperEarliestDate(W223,Trigger),"")</f>
        <v/>
      </c>
      <c r="AB223" s="5" t="str">
        <f>IFERROR(_xll.qlRateHelperPillarDate(W223,Trigger),"")</f>
        <v/>
      </c>
      <c r="AC223" s="81" t="e">
        <v>#NUM!</v>
      </c>
    </row>
    <row r="224" spans="1:29" x14ac:dyDescent="0.2">
      <c r="A224" s="62" t="s">
        <v>154</v>
      </c>
      <c r="B224" s="63" t="s">
        <v>59</v>
      </c>
      <c r="C224" s="64" t="s">
        <v>61</v>
      </c>
      <c r="D224" s="64" t="s">
        <v>8</v>
      </c>
      <c r="E224" s="64" t="s">
        <v>7</v>
      </c>
      <c r="F224" s="64" t="s">
        <v>149</v>
      </c>
      <c r="G224" s="64" t="str">
        <f t="shared" si="36"/>
        <v>Euribor6M</v>
      </c>
      <c r="H224" s="62" t="str">
        <f t="shared" si="37"/>
        <v>EUR9F7Y_Quote</v>
      </c>
      <c r="I224" s="133">
        <v>0</v>
      </c>
      <c r="J224" s="67"/>
      <c r="L224" s="10" t="str">
        <f t="shared" si="34"/>
        <v>FwdSw</v>
      </c>
      <c r="M224" s="98" t="str">
        <f t="shared" si="35"/>
        <v>--</v>
      </c>
      <c r="N224" s="151" t="str">
        <f>IFERROR(_xll.qlRateHelperQuoteName(M224,Trigger),"--")</f>
        <v>--</v>
      </c>
      <c r="O224" s="102" t="str">
        <f>IFERROR(_xll.qlRateHelperQuoteValue($M224,Trigger),"--")</f>
        <v>--</v>
      </c>
      <c r="P224" s="146" t="b">
        <v>0</v>
      </c>
      <c r="Q224" s="98">
        <v>50</v>
      </c>
      <c r="R224" s="98">
        <v>1</v>
      </c>
      <c r="S224" s="103" t="str">
        <f>IFERROR(_xll.qlRateHelperEarliestDate(M224,Trigger),"--")</f>
        <v>--</v>
      </c>
      <c r="T224" s="103" t="str">
        <f>IFERROR(_xll.qlRateHelperPillarDate(M224,Trigger),"--")</f>
        <v>--</v>
      </c>
      <c r="V224" s="4" t="str">
        <f t="shared" si="33"/>
        <v/>
      </c>
      <c r="W224" s="4" t="e">
        <v>#N/A</v>
      </c>
      <c r="X224" s="4" t="str">
        <f>IFERROR(_xll.qlRateHelperQuoteName(W224,Trigger),"")</f>
        <v/>
      </c>
      <c r="Y224" s="73" t="str">
        <f>IFERROR(_xll.qlRateHelperRate(W224,Trigger),"")</f>
        <v/>
      </c>
      <c r="Z224" s="108" t="str">
        <f>IF(ISERROR(_xll.qlSwapRateHelperSpread($W224)),IF(ISERROR(_xll.qlFuturesRateHelperConvexityAdjustment($W224)),"",_xll.qlFuturesRateHelperConvexityAdjustment($W224)),_xll.qlSwapRateHelperSpread($W224))</f>
        <v/>
      </c>
      <c r="AA224" s="5" t="str">
        <f>IFERROR(_xll.qlRateHelperEarliestDate(W224,Trigger),"")</f>
        <v/>
      </c>
      <c r="AB224" s="5" t="str">
        <f>IFERROR(_xll.qlRateHelperPillarDate(W224,Trigger),"")</f>
        <v/>
      </c>
      <c r="AC224" s="81" t="e">
        <v>#NUM!</v>
      </c>
    </row>
    <row r="225" spans="1:29" x14ac:dyDescent="0.2">
      <c r="A225" s="62" t="s">
        <v>154</v>
      </c>
      <c r="B225" s="63" t="s">
        <v>60</v>
      </c>
      <c r="C225" s="64" t="s">
        <v>61</v>
      </c>
      <c r="D225" s="64" t="s">
        <v>8</v>
      </c>
      <c r="E225" s="64" t="s">
        <v>7</v>
      </c>
      <c r="F225" s="64" t="s">
        <v>149</v>
      </c>
      <c r="G225" s="64" t="str">
        <f t="shared" si="36"/>
        <v>Euribor6M</v>
      </c>
      <c r="H225" s="62" t="str">
        <f t="shared" si="37"/>
        <v>EUR9F8Y_Quote</v>
      </c>
      <c r="I225" s="133">
        <v>0</v>
      </c>
      <c r="J225" s="67"/>
      <c r="L225" s="10" t="str">
        <f t="shared" si="34"/>
        <v>FwdSw</v>
      </c>
      <c r="M225" s="98" t="str">
        <f t="shared" si="35"/>
        <v>--</v>
      </c>
      <c r="N225" s="151" t="str">
        <f>IFERROR(_xll.qlRateHelperQuoteName(M225,Trigger),"--")</f>
        <v>--</v>
      </c>
      <c r="O225" s="102" t="str">
        <f>IFERROR(_xll.qlRateHelperQuoteValue($M225,Trigger),"--")</f>
        <v>--</v>
      </c>
      <c r="P225" s="146" t="b">
        <v>0</v>
      </c>
      <c r="Q225" s="98">
        <v>50</v>
      </c>
      <c r="R225" s="98">
        <v>1</v>
      </c>
      <c r="S225" s="103" t="str">
        <f>IFERROR(_xll.qlRateHelperEarliestDate(M225,Trigger),"--")</f>
        <v>--</v>
      </c>
      <c r="T225" s="103" t="str">
        <f>IFERROR(_xll.qlRateHelperPillarDate(M225,Trigger),"--")</f>
        <v>--</v>
      </c>
      <c r="V225" s="4" t="str">
        <f t="shared" si="33"/>
        <v/>
      </c>
      <c r="W225" s="4" t="e">
        <v>#N/A</v>
      </c>
      <c r="X225" s="4" t="str">
        <f>IFERROR(_xll.qlRateHelperQuoteName(W225,Trigger),"")</f>
        <v/>
      </c>
      <c r="Y225" s="73" t="str">
        <f>IFERROR(_xll.qlRateHelperRate(W225,Trigger),"")</f>
        <v/>
      </c>
      <c r="Z225" s="108" t="str">
        <f>IF(ISERROR(_xll.qlSwapRateHelperSpread($W225)),IF(ISERROR(_xll.qlFuturesRateHelperConvexityAdjustment($W225)),"",_xll.qlFuturesRateHelperConvexityAdjustment($W225)),_xll.qlSwapRateHelperSpread($W225))</f>
        <v/>
      </c>
      <c r="AA225" s="5" t="str">
        <f>IFERROR(_xll.qlRateHelperEarliestDate(W225,Trigger),"")</f>
        <v/>
      </c>
      <c r="AB225" s="5" t="str">
        <f>IFERROR(_xll.qlRateHelperPillarDate(W225,Trigger),"")</f>
        <v/>
      </c>
      <c r="AC225" s="81" t="e">
        <v>#NUM!</v>
      </c>
    </row>
    <row r="226" spans="1:29" x14ac:dyDescent="0.2">
      <c r="A226" s="62" t="s">
        <v>154</v>
      </c>
      <c r="B226" s="63" t="s">
        <v>61</v>
      </c>
      <c r="C226" s="64" t="s">
        <v>61</v>
      </c>
      <c r="D226" s="64" t="s">
        <v>8</v>
      </c>
      <c r="E226" s="64" t="s">
        <v>7</v>
      </c>
      <c r="F226" s="64" t="s">
        <v>149</v>
      </c>
      <c r="G226" s="64" t="str">
        <f t="shared" si="36"/>
        <v>Euribor6M</v>
      </c>
      <c r="H226" s="62" t="str">
        <f t="shared" si="37"/>
        <v>EUR9F9Y_Quote</v>
      </c>
      <c r="I226" s="133">
        <v>0</v>
      </c>
      <c r="J226" s="67"/>
      <c r="L226" s="10" t="str">
        <f t="shared" si="34"/>
        <v>FwdSw</v>
      </c>
      <c r="M226" s="98" t="str">
        <f t="shared" si="35"/>
        <v>--</v>
      </c>
      <c r="N226" s="151" t="str">
        <f>IFERROR(_xll.qlRateHelperQuoteName(M226,Trigger),"--")</f>
        <v>--</v>
      </c>
      <c r="O226" s="102" t="str">
        <f>IFERROR(_xll.qlRateHelperQuoteValue($M226,Trigger),"--")</f>
        <v>--</v>
      </c>
      <c r="P226" s="146" t="b">
        <v>0</v>
      </c>
      <c r="Q226" s="98">
        <v>50</v>
      </c>
      <c r="R226" s="98">
        <v>1</v>
      </c>
      <c r="S226" s="103" t="str">
        <f>IFERROR(_xll.qlRateHelperEarliestDate(M226,Trigger),"--")</f>
        <v>--</v>
      </c>
      <c r="T226" s="103" t="str">
        <f>IFERROR(_xll.qlRateHelperPillarDate(M226,Trigger),"--")</f>
        <v>--</v>
      </c>
      <c r="V226" s="4" t="str">
        <f t="shared" si="33"/>
        <v/>
      </c>
      <c r="W226" s="4" t="e">
        <v>#N/A</v>
      </c>
      <c r="X226" s="4" t="str">
        <f>IFERROR(_xll.qlRateHelperQuoteName(W226,Trigger),"")</f>
        <v/>
      </c>
      <c r="Y226" s="73" t="str">
        <f>IFERROR(_xll.qlRateHelperRate(W226,Trigger),"")</f>
        <v/>
      </c>
      <c r="Z226" s="108" t="str">
        <f>IF(ISERROR(_xll.qlSwapRateHelperSpread($W226)),IF(ISERROR(_xll.qlFuturesRateHelperConvexityAdjustment($W226)),"",_xll.qlFuturesRateHelperConvexityAdjustment($W226)),_xll.qlSwapRateHelperSpread($W226))</f>
        <v/>
      </c>
      <c r="AA226" s="5" t="str">
        <f>IFERROR(_xll.qlRateHelperEarliestDate(W226,Trigger),"")</f>
        <v/>
      </c>
      <c r="AB226" s="5" t="str">
        <f>IFERROR(_xll.qlRateHelperPillarDate(W226,Trigger),"")</f>
        <v/>
      </c>
      <c r="AC226" s="81" t="e">
        <v>#NUM!</v>
      </c>
    </row>
    <row r="227" spans="1:29" x14ac:dyDescent="0.2">
      <c r="A227" s="62" t="s">
        <v>154</v>
      </c>
      <c r="B227" s="63" t="s">
        <v>62</v>
      </c>
      <c r="C227" s="64" t="s">
        <v>61</v>
      </c>
      <c r="D227" s="64" t="s">
        <v>8</v>
      </c>
      <c r="E227" s="64" t="s">
        <v>7</v>
      </c>
      <c r="F227" s="64" t="s">
        <v>149</v>
      </c>
      <c r="G227" s="64" t="str">
        <f t="shared" si="36"/>
        <v>Euribor6M</v>
      </c>
      <c r="H227" s="62" t="str">
        <f t="shared" si="37"/>
        <v>EUR9F10Y_Quote</v>
      </c>
      <c r="I227" s="133">
        <v>0</v>
      </c>
      <c r="J227" s="67"/>
      <c r="L227" s="10" t="str">
        <f t="shared" si="34"/>
        <v>FwdSw</v>
      </c>
      <c r="M227" s="98" t="str">
        <f t="shared" si="35"/>
        <v>--</v>
      </c>
      <c r="N227" s="151" t="str">
        <f>IFERROR(_xll.qlRateHelperQuoteName(M227,Trigger),"--")</f>
        <v>--</v>
      </c>
      <c r="O227" s="102" t="str">
        <f>IFERROR(_xll.qlRateHelperQuoteValue($M227,Trigger),"--")</f>
        <v>--</v>
      </c>
      <c r="P227" s="146" t="b">
        <v>0</v>
      </c>
      <c r="Q227" s="98">
        <v>50</v>
      </c>
      <c r="R227" s="98">
        <v>1</v>
      </c>
      <c r="S227" s="103" t="str">
        <f>IFERROR(_xll.qlRateHelperEarliestDate(M227,Trigger),"--")</f>
        <v>--</v>
      </c>
      <c r="T227" s="103" t="str">
        <f>IFERROR(_xll.qlRateHelperPillarDate(M227,Trigger),"--")</f>
        <v>--</v>
      </c>
      <c r="V227" s="4" t="str">
        <f t="shared" si="33"/>
        <v/>
      </c>
      <c r="W227" s="4" t="e">
        <v>#N/A</v>
      </c>
      <c r="X227" s="4" t="str">
        <f>IFERROR(_xll.qlRateHelperQuoteName(W227,Trigger),"")</f>
        <v/>
      </c>
      <c r="Y227" s="73" t="str">
        <f>IFERROR(_xll.qlRateHelperRate(W227,Trigger),"")</f>
        <v/>
      </c>
      <c r="Z227" s="108" t="str">
        <f>IF(ISERROR(_xll.qlSwapRateHelperSpread($W227)),IF(ISERROR(_xll.qlFuturesRateHelperConvexityAdjustment($W227)),"",_xll.qlFuturesRateHelperConvexityAdjustment($W227)),_xll.qlSwapRateHelperSpread($W227))</f>
        <v/>
      </c>
      <c r="AA227" s="5" t="str">
        <f>IFERROR(_xll.qlRateHelperEarliestDate(W227,Trigger),"")</f>
        <v/>
      </c>
      <c r="AB227" s="5" t="str">
        <f>IFERROR(_xll.qlRateHelperPillarDate(W227,Trigger),"")</f>
        <v/>
      </c>
      <c r="AC227" s="81" t="e">
        <v>#NUM!</v>
      </c>
    </row>
    <row r="228" spans="1:29" x14ac:dyDescent="0.2">
      <c r="A228" s="62" t="s">
        <v>154</v>
      </c>
      <c r="B228" s="63" t="s">
        <v>104</v>
      </c>
      <c r="C228" s="64" t="s">
        <v>61</v>
      </c>
      <c r="D228" s="64" t="s">
        <v>8</v>
      </c>
      <c r="E228" s="64" t="s">
        <v>7</v>
      </c>
      <c r="F228" s="64" t="s">
        <v>149</v>
      </c>
      <c r="G228" s="64" t="str">
        <f t="shared" si="36"/>
        <v>Euribor6M</v>
      </c>
      <c r="H228" s="62" t="str">
        <f t="shared" si="37"/>
        <v>EUR9F11Y_Quote</v>
      </c>
      <c r="I228" s="133">
        <v>0</v>
      </c>
      <c r="J228" s="67"/>
      <c r="L228" s="10" t="str">
        <f t="shared" si="34"/>
        <v>FwdSw</v>
      </c>
      <c r="M228" s="98" t="str">
        <f t="shared" si="35"/>
        <v>--</v>
      </c>
      <c r="N228" s="151" t="str">
        <f>IFERROR(_xll.qlRateHelperQuoteName(M228,Trigger),"--")</f>
        <v>--</v>
      </c>
      <c r="O228" s="102" t="str">
        <f>IFERROR(_xll.qlRateHelperQuoteValue($M228,Trigger),"--")</f>
        <v>--</v>
      </c>
      <c r="P228" s="146" t="b">
        <v>0</v>
      </c>
      <c r="Q228" s="98">
        <v>50</v>
      </c>
      <c r="R228" s="98">
        <v>1</v>
      </c>
      <c r="S228" s="103" t="str">
        <f>IFERROR(_xll.qlRateHelperEarliestDate(M228,Trigger),"--")</f>
        <v>--</v>
      </c>
      <c r="T228" s="103" t="str">
        <f>IFERROR(_xll.qlRateHelperPillarDate(M228,Trigger),"--")</f>
        <v>--</v>
      </c>
      <c r="V228" s="4" t="str">
        <f t="shared" si="33"/>
        <v/>
      </c>
      <c r="W228" s="4" t="e">
        <v>#N/A</v>
      </c>
      <c r="X228" s="4" t="str">
        <f>IFERROR(_xll.qlRateHelperQuoteName(W228,Trigger),"")</f>
        <v/>
      </c>
      <c r="Y228" s="73" t="str">
        <f>IFERROR(_xll.qlRateHelperRate(W228,Trigger),"")</f>
        <v/>
      </c>
      <c r="Z228" s="108" t="str">
        <f>IF(ISERROR(_xll.qlSwapRateHelperSpread($W228)),IF(ISERROR(_xll.qlFuturesRateHelperConvexityAdjustment($W228)),"",_xll.qlFuturesRateHelperConvexityAdjustment($W228)),_xll.qlSwapRateHelperSpread($W228))</f>
        <v/>
      </c>
      <c r="AA228" s="5" t="str">
        <f>IFERROR(_xll.qlRateHelperEarliestDate(W228,Trigger),"")</f>
        <v/>
      </c>
      <c r="AB228" s="5" t="str">
        <f>IFERROR(_xll.qlRateHelperPillarDate(W228,Trigger),"")</f>
        <v/>
      </c>
      <c r="AC228" s="81" t="e">
        <v>#NUM!</v>
      </c>
    </row>
    <row r="229" spans="1:29" x14ac:dyDescent="0.2">
      <c r="A229" s="62" t="s">
        <v>154</v>
      </c>
      <c r="B229" s="63" t="s">
        <v>63</v>
      </c>
      <c r="C229" s="64" t="s">
        <v>61</v>
      </c>
      <c r="D229" s="64" t="s">
        <v>8</v>
      </c>
      <c r="E229" s="64" t="s">
        <v>7</v>
      </c>
      <c r="F229" s="64" t="s">
        <v>149</v>
      </c>
      <c r="G229" s="64" t="str">
        <f t="shared" si="36"/>
        <v>Euribor6M</v>
      </c>
      <c r="H229" s="62" t="str">
        <f t="shared" si="37"/>
        <v>EUR9F12Y_Quote</v>
      </c>
      <c r="I229" s="133">
        <v>0</v>
      </c>
      <c r="J229" s="67"/>
      <c r="L229" s="10" t="str">
        <f t="shared" si="34"/>
        <v>FwdSw</v>
      </c>
      <c r="M229" s="98" t="str">
        <f t="shared" si="35"/>
        <v>--</v>
      </c>
      <c r="N229" s="151" t="str">
        <f>IFERROR(_xll.qlRateHelperQuoteName(M229,Trigger),"--")</f>
        <v>--</v>
      </c>
      <c r="O229" s="102" t="str">
        <f>IFERROR(_xll.qlRateHelperQuoteValue($M229,Trigger),"--")</f>
        <v>--</v>
      </c>
      <c r="P229" s="146" t="b">
        <v>0</v>
      </c>
      <c r="Q229" s="98">
        <v>50</v>
      </c>
      <c r="R229" s="98">
        <v>1</v>
      </c>
      <c r="S229" s="103" t="str">
        <f>IFERROR(_xll.qlRateHelperEarliestDate(M229,Trigger),"--")</f>
        <v>--</v>
      </c>
      <c r="T229" s="103" t="str">
        <f>IFERROR(_xll.qlRateHelperPillarDate(M229,Trigger),"--")</f>
        <v>--</v>
      </c>
      <c r="V229" s="4" t="str">
        <f t="shared" si="33"/>
        <v/>
      </c>
      <c r="W229" s="4" t="e">
        <v>#N/A</v>
      </c>
      <c r="X229" s="4" t="str">
        <f>IFERROR(_xll.qlRateHelperQuoteName(W229,Trigger),"")</f>
        <v/>
      </c>
      <c r="Y229" s="73" t="str">
        <f>IFERROR(_xll.qlRateHelperRate(W229,Trigger),"")</f>
        <v/>
      </c>
      <c r="Z229" s="108" t="str">
        <f>IF(ISERROR(_xll.qlSwapRateHelperSpread($W229)),IF(ISERROR(_xll.qlFuturesRateHelperConvexityAdjustment($W229)),"",_xll.qlFuturesRateHelperConvexityAdjustment($W229)),_xll.qlSwapRateHelperSpread($W229))</f>
        <v/>
      </c>
      <c r="AA229" s="5" t="str">
        <f>IFERROR(_xll.qlRateHelperEarliestDate(W229,Trigger),"")</f>
        <v/>
      </c>
      <c r="AB229" s="5" t="str">
        <f>IFERROR(_xll.qlRateHelperPillarDate(W229,Trigger),"")</f>
        <v/>
      </c>
      <c r="AC229" s="81" t="e">
        <v>#NUM!</v>
      </c>
    </row>
    <row r="230" spans="1:29" x14ac:dyDescent="0.2">
      <c r="A230" s="62" t="s">
        <v>154</v>
      </c>
      <c r="B230" s="63" t="s">
        <v>105</v>
      </c>
      <c r="C230" s="64" t="s">
        <v>61</v>
      </c>
      <c r="D230" s="64" t="s">
        <v>8</v>
      </c>
      <c r="E230" s="64" t="s">
        <v>7</v>
      </c>
      <c r="F230" s="64" t="s">
        <v>149</v>
      </c>
      <c r="G230" s="64" t="str">
        <f t="shared" si="36"/>
        <v>Euribor6M</v>
      </c>
      <c r="H230" s="62" t="str">
        <f t="shared" si="37"/>
        <v>EUR9F13Y_Quote</v>
      </c>
      <c r="I230" s="133">
        <v>0</v>
      </c>
      <c r="J230" s="67"/>
      <c r="L230" s="10" t="str">
        <f t="shared" si="34"/>
        <v>FwdSw</v>
      </c>
      <c r="M230" s="98" t="str">
        <f t="shared" si="35"/>
        <v>--</v>
      </c>
      <c r="N230" s="151" t="str">
        <f>IFERROR(_xll.qlRateHelperQuoteName(M230,Trigger),"--")</f>
        <v>--</v>
      </c>
      <c r="O230" s="102" t="str">
        <f>IFERROR(_xll.qlRateHelperQuoteValue($M230,Trigger),"--")</f>
        <v>--</v>
      </c>
      <c r="P230" s="146" t="b">
        <v>0</v>
      </c>
      <c r="Q230" s="98">
        <v>50</v>
      </c>
      <c r="R230" s="98">
        <v>1</v>
      </c>
      <c r="S230" s="103" t="str">
        <f>IFERROR(_xll.qlRateHelperEarliestDate(M230,Trigger),"--")</f>
        <v>--</v>
      </c>
      <c r="T230" s="103" t="str">
        <f>IFERROR(_xll.qlRateHelperPillarDate(M230,Trigger),"--")</f>
        <v>--</v>
      </c>
      <c r="V230" s="4" t="str">
        <f t="shared" si="33"/>
        <v/>
      </c>
      <c r="W230" s="4" t="e">
        <v>#N/A</v>
      </c>
      <c r="X230" s="4" t="str">
        <f>IFERROR(_xll.qlRateHelperQuoteName(W230,Trigger),"")</f>
        <v/>
      </c>
      <c r="Y230" s="73" t="str">
        <f>IFERROR(_xll.qlRateHelperRate(W230,Trigger),"")</f>
        <v/>
      </c>
      <c r="Z230" s="108" t="str">
        <f>IF(ISERROR(_xll.qlSwapRateHelperSpread($W230)),IF(ISERROR(_xll.qlFuturesRateHelperConvexityAdjustment($W230)),"",_xll.qlFuturesRateHelperConvexityAdjustment($W230)),_xll.qlSwapRateHelperSpread($W230))</f>
        <v/>
      </c>
      <c r="AA230" s="5" t="str">
        <f>IFERROR(_xll.qlRateHelperEarliestDate(W230,Trigger),"")</f>
        <v/>
      </c>
      <c r="AB230" s="5" t="str">
        <f>IFERROR(_xll.qlRateHelperPillarDate(W230,Trigger),"")</f>
        <v/>
      </c>
      <c r="AC230" s="81" t="e">
        <v>#NUM!</v>
      </c>
    </row>
    <row r="231" spans="1:29" x14ac:dyDescent="0.2">
      <c r="A231" s="62" t="s">
        <v>154</v>
      </c>
      <c r="B231" s="63" t="s">
        <v>106</v>
      </c>
      <c r="C231" s="64" t="s">
        <v>61</v>
      </c>
      <c r="D231" s="64" t="s">
        <v>8</v>
      </c>
      <c r="E231" s="64" t="s">
        <v>7</v>
      </c>
      <c r="F231" s="64" t="s">
        <v>149</v>
      </c>
      <c r="G231" s="64" t="str">
        <f t="shared" si="36"/>
        <v>Euribor6M</v>
      </c>
      <c r="H231" s="62" t="str">
        <f t="shared" si="37"/>
        <v>EUR9F14Y_Quote</v>
      </c>
      <c r="I231" s="133">
        <v>0</v>
      </c>
      <c r="J231" s="67"/>
      <c r="L231" s="10" t="str">
        <f t="shared" si="34"/>
        <v>FwdSw</v>
      </c>
      <c r="M231" s="98" t="str">
        <f t="shared" si="35"/>
        <v>--</v>
      </c>
      <c r="N231" s="151" t="str">
        <f>IFERROR(_xll.qlRateHelperQuoteName(M231,Trigger),"--")</f>
        <v>--</v>
      </c>
      <c r="O231" s="102" t="str">
        <f>IFERROR(_xll.qlRateHelperQuoteValue($M231,Trigger),"--")</f>
        <v>--</v>
      </c>
      <c r="P231" s="146" t="b">
        <v>0</v>
      </c>
      <c r="Q231" s="98">
        <v>50</v>
      </c>
      <c r="R231" s="98">
        <v>1</v>
      </c>
      <c r="S231" s="103" t="str">
        <f>IFERROR(_xll.qlRateHelperEarliestDate(M231,Trigger),"--")</f>
        <v>--</v>
      </c>
      <c r="T231" s="103" t="str">
        <f>IFERROR(_xll.qlRateHelperPillarDate(M231,Trigger),"--")</f>
        <v>--</v>
      </c>
      <c r="V231" s="4" t="str">
        <f t="shared" si="33"/>
        <v/>
      </c>
      <c r="W231" s="4" t="e">
        <v>#N/A</v>
      </c>
      <c r="X231" s="4" t="str">
        <f>IFERROR(_xll.qlRateHelperQuoteName(W231,Trigger),"")</f>
        <v/>
      </c>
      <c r="Y231" s="73" t="str">
        <f>IFERROR(_xll.qlRateHelperRate(W231,Trigger),"")</f>
        <v/>
      </c>
      <c r="Z231" s="108" t="str">
        <f>IF(ISERROR(_xll.qlSwapRateHelperSpread($W231)),IF(ISERROR(_xll.qlFuturesRateHelperConvexityAdjustment($W231)),"",_xll.qlFuturesRateHelperConvexityAdjustment($W231)),_xll.qlSwapRateHelperSpread($W231))</f>
        <v/>
      </c>
      <c r="AA231" s="5" t="str">
        <f>IFERROR(_xll.qlRateHelperEarliestDate(W231,Trigger),"")</f>
        <v/>
      </c>
      <c r="AB231" s="5" t="str">
        <f>IFERROR(_xll.qlRateHelperPillarDate(W231,Trigger),"")</f>
        <v/>
      </c>
      <c r="AC231" s="81" t="e">
        <v>#NUM!</v>
      </c>
    </row>
    <row r="232" spans="1:29" x14ac:dyDescent="0.2">
      <c r="A232" s="62" t="s">
        <v>154</v>
      </c>
      <c r="B232" s="63" t="s">
        <v>64</v>
      </c>
      <c r="C232" s="64" t="s">
        <v>61</v>
      </c>
      <c r="D232" s="64" t="s">
        <v>8</v>
      </c>
      <c r="E232" s="64" t="s">
        <v>7</v>
      </c>
      <c r="F232" s="64" t="s">
        <v>149</v>
      </c>
      <c r="G232" s="64" t="str">
        <f t="shared" si="36"/>
        <v>Euribor6M</v>
      </c>
      <c r="H232" s="62" t="str">
        <f t="shared" si="37"/>
        <v>EUR9F15Y_Quote</v>
      </c>
      <c r="I232" s="133">
        <v>0</v>
      </c>
      <c r="J232" s="67"/>
      <c r="L232" s="10" t="str">
        <f t="shared" si="34"/>
        <v>FwdSw</v>
      </c>
      <c r="M232" s="98" t="str">
        <f t="shared" si="35"/>
        <v>--</v>
      </c>
      <c r="N232" s="151" t="str">
        <f>IFERROR(_xll.qlRateHelperQuoteName(M232,Trigger),"--")</f>
        <v>--</v>
      </c>
      <c r="O232" s="102" t="str">
        <f>IFERROR(_xll.qlRateHelperQuoteValue($M232,Trigger),"--")</f>
        <v>--</v>
      </c>
      <c r="P232" s="146" t="b">
        <v>0</v>
      </c>
      <c r="Q232" s="98">
        <v>50</v>
      </c>
      <c r="R232" s="98">
        <v>1</v>
      </c>
      <c r="S232" s="103" t="str">
        <f>IFERROR(_xll.qlRateHelperEarliestDate(M232,Trigger),"--")</f>
        <v>--</v>
      </c>
      <c r="T232" s="103" t="str">
        <f>IFERROR(_xll.qlRateHelperPillarDate(M232,Trigger),"--")</f>
        <v>--</v>
      </c>
      <c r="V232" s="4" t="str">
        <f t="shared" si="33"/>
        <v/>
      </c>
      <c r="W232" s="4" t="e">
        <v>#N/A</v>
      </c>
      <c r="X232" s="4" t="str">
        <f>IFERROR(_xll.qlRateHelperQuoteName(W232,Trigger),"")</f>
        <v/>
      </c>
      <c r="Y232" s="73" t="str">
        <f>IFERROR(_xll.qlRateHelperRate(W232,Trigger),"")</f>
        <v/>
      </c>
      <c r="Z232" s="108" t="str">
        <f>IF(ISERROR(_xll.qlSwapRateHelperSpread($W232)),IF(ISERROR(_xll.qlFuturesRateHelperConvexityAdjustment($W232)),"",_xll.qlFuturesRateHelperConvexityAdjustment($W232)),_xll.qlSwapRateHelperSpread($W232))</f>
        <v/>
      </c>
      <c r="AA232" s="5" t="str">
        <f>IFERROR(_xll.qlRateHelperEarliestDate(W232,Trigger),"")</f>
        <v/>
      </c>
      <c r="AB232" s="5" t="str">
        <f>IFERROR(_xll.qlRateHelperPillarDate(W232,Trigger),"")</f>
        <v/>
      </c>
      <c r="AC232" s="81" t="e">
        <v>#NUM!</v>
      </c>
    </row>
    <row r="233" spans="1:29" x14ac:dyDescent="0.2">
      <c r="A233" s="62" t="s">
        <v>154</v>
      </c>
      <c r="B233" s="63" t="s">
        <v>65</v>
      </c>
      <c r="C233" s="64" t="s">
        <v>61</v>
      </c>
      <c r="D233" s="64" t="s">
        <v>8</v>
      </c>
      <c r="E233" s="64" t="s">
        <v>7</v>
      </c>
      <c r="F233" s="64" t="s">
        <v>149</v>
      </c>
      <c r="G233" s="64" t="str">
        <f t="shared" si="36"/>
        <v>Euribor6M</v>
      </c>
      <c r="H233" s="62" t="str">
        <f t="shared" si="37"/>
        <v>EUR9F20Y_Quote</v>
      </c>
      <c r="I233" s="133">
        <v>0</v>
      </c>
      <c r="J233" s="67"/>
      <c r="L233" s="10" t="str">
        <f t="shared" si="34"/>
        <v>FwdSw</v>
      </c>
      <c r="M233" s="98" t="str">
        <f t="shared" si="35"/>
        <v>--</v>
      </c>
      <c r="N233" s="151" t="str">
        <f>IFERROR(_xll.qlRateHelperQuoteName(M233,Trigger),"--")</f>
        <v>--</v>
      </c>
      <c r="O233" s="102" t="str">
        <f>IFERROR(_xll.qlRateHelperQuoteValue($M233,Trigger),"--")</f>
        <v>--</v>
      </c>
      <c r="P233" s="146" t="b">
        <v>0</v>
      </c>
      <c r="Q233" s="98">
        <v>50</v>
      </c>
      <c r="R233" s="98">
        <v>1</v>
      </c>
      <c r="S233" s="103" t="str">
        <f>IFERROR(_xll.qlRateHelperEarliestDate(M233,Trigger),"--")</f>
        <v>--</v>
      </c>
      <c r="T233" s="103" t="str">
        <f>IFERROR(_xll.qlRateHelperPillarDate(M233,Trigger),"--")</f>
        <v>--</v>
      </c>
      <c r="V233" s="4" t="str">
        <f t="shared" si="33"/>
        <v/>
      </c>
      <c r="W233" s="4" t="e">
        <v>#N/A</v>
      </c>
      <c r="X233" s="4" t="str">
        <f>IFERROR(_xll.qlRateHelperQuoteName(W233,Trigger),"")</f>
        <v/>
      </c>
      <c r="Y233" s="73" t="str">
        <f>IFERROR(_xll.qlRateHelperRate(W233,Trigger),"")</f>
        <v/>
      </c>
      <c r="Z233" s="108" t="str">
        <f>IF(ISERROR(_xll.qlSwapRateHelperSpread($W233)),IF(ISERROR(_xll.qlFuturesRateHelperConvexityAdjustment($W233)),"",_xll.qlFuturesRateHelperConvexityAdjustment($W233)),_xll.qlSwapRateHelperSpread($W233))</f>
        <v/>
      </c>
      <c r="AA233" s="5" t="str">
        <f>IFERROR(_xll.qlRateHelperEarliestDate(W233,Trigger),"")</f>
        <v/>
      </c>
      <c r="AB233" s="5" t="str">
        <f>IFERROR(_xll.qlRateHelperPillarDate(W233,Trigger),"")</f>
        <v/>
      </c>
      <c r="AC233" s="81" t="e">
        <v>#NUM!</v>
      </c>
    </row>
    <row r="234" spans="1:29" x14ac:dyDescent="0.2">
      <c r="A234" s="62" t="s">
        <v>154</v>
      </c>
      <c r="B234" s="63" t="s">
        <v>66</v>
      </c>
      <c r="C234" s="64" t="s">
        <v>61</v>
      </c>
      <c r="D234" s="64" t="s">
        <v>8</v>
      </c>
      <c r="E234" s="64" t="s">
        <v>7</v>
      </c>
      <c r="F234" s="64" t="s">
        <v>149</v>
      </c>
      <c r="G234" s="64" t="str">
        <f t="shared" si="36"/>
        <v>Euribor6M</v>
      </c>
      <c r="H234" s="62" t="str">
        <f t="shared" si="37"/>
        <v>EUR9F25Y_Quote</v>
      </c>
      <c r="I234" s="133">
        <v>0</v>
      </c>
      <c r="J234" s="67"/>
      <c r="L234" s="10" t="str">
        <f t="shared" si="34"/>
        <v>FwdSw</v>
      </c>
      <c r="M234" s="98" t="str">
        <f t="shared" si="35"/>
        <v>--</v>
      </c>
      <c r="N234" s="151" t="str">
        <f>IFERROR(_xll.qlRateHelperQuoteName(M234,Trigger),"--")</f>
        <v>--</v>
      </c>
      <c r="O234" s="102" t="str">
        <f>IFERROR(_xll.qlRateHelperQuoteValue($M234,Trigger),"--")</f>
        <v>--</v>
      </c>
      <c r="P234" s="146" t="b">
        <v>0</v>
      </c>
      <c r="Q234" s="98">
        <v>50</v>
      </c>
      <c r="R234" s="98">
        <v>1</v>
      </c>
      <c r="S234" s="103" t="str">
        <f>IFERROR(_xll.qlRateHelperEarliestDate(M234,Trigger),"--")</f>
        <v>--</v>
      </c>
      <c r="T234" s="103" t="str">
        <f>IFERROR(_xll.qlRateHelperPillarDate(M234,Trigger),"--")</f>
        <v>--</v>
      </c>
      <c r="V234" s="4" t="str">
        <f t="shared" si="33"/>
        <v/>
      </c>
      <c r="W234" s="4" t="e">
        <v>#N/A</v>
      </c>
      <c r="X234" s="4" t="str">
        <f>IFERROR(_xll.qlRateHelperQuoteName(W234,Trigger),"")</f>
        <v/>
      </c>
      <c r="Y234" s="73" t="str">
        <f>IFERROR(_xll.qlRateHelperRate(W234,Trigger),"")</f>
        <v/>
      </c>
      <c r="Z234" s="108" t="str">
        <f>IF(ISERROR(_xll.qlSwapRateHelperSpread($W234)),IF(ISERROR(_xll.qlFuturesRateHelperConvexityAdjustment($W234)),"",_xll.qlFuturesRateHelperConvexityAdjustment($W234)),_xll.qlSwapRateHelperSpread($W234))</f>
        <v/>
      </c>
      <c r="AA234" s="5" t="str">
        <f>IFERROR(_xll.qlRateHelperEarliestDate(W234,Trigger),"")</f>
        <v/>
      </c>
      <c r="AB234" s="5" t="str">
        <f>IFERROR(_xll.qlRateHelperPillarDate(W234,Trigger),"")</f>
        <v/>
      </c>
      <c r="AC234" s="81" t="e">
        <v>#NUM!</v>
      </c>
    </row>
    <row r="235" spans="1:29" x14ac:dyDescent="0.2">
      <c r="A235" s="62" t="s">
        <v>154</v>
      </c>
      <c r="B235" s="63" t="s">
        <v>68</v>
      </c>
      <c r="C235" s="64" t="s">
        <v>61</v>
      </c>
      <c r="D235" s="64" t="s">
        <v>8</v>
      </c>
      <c r="E235" s="64" t="s">
        <v>7</v>
      </c>
      <c r="F235" s="64" t="s">
        <v>149</v>
      </c>
      <c r="G235" s="64" t="str">
        <f t="shared" si="36"/>
        <v>Euribor6M</v>
      </c>
      <c r="H235" s="62" t="str">
        <f t="shared" si="37"/>
        <v>EUR9F30Y_Quote</v>
      </c>
      <c r="I235" s="133">
        <v>0</v>
      </c>
      <c r="J235" s="67"/>
      <c r="L235" s="10" t="str">
        <f t="shared" si="34"/>
        <v>FwdSw</v>
      </c>
      <c r="M235" s="98" t="str">
        <f t="shared" si="35"/>
        <v>--</v>
      </c>
      <c r="N235" s="151" t="str">
        <f>IFERROR(_xll.qlRateHelperQuoteName(M235,Trigger),"--")</f>
        <v>--</v>
      </c>
      <c r="O235" s="102" t="str">
        <f>IFERROR(_xll.qlRateHelperQuoteValue($M235,Trigger),"--")</f>
        <v>--</v>
      </c>
      <c r="P235" s="146" t="b">
        <v>0</v>
      </c>
      <c r="Q235" s="98">
        <v>50</v>
      </c>
      <c r="R235" s="98">
        <v>1</v>
      </c>
      <c r="S235" s="103" t="str">
        <f>IFERROR(_xll.qlRateHelperEarliestDate(M235,Trigger),"--")</f>
        <v>--</v>
      </c>
      <c r="T235" s="103" t="str">
        <f>IFERROR(_xll.qlRateHelperPillarDate(M235,Trigger),"--")</f>
        <v>--</v>
      </c>
      <c r="V235" s="4" t="str">
        <f t="shared" si="33"/>
        <v/>
      </c>
      <c r="W235" s="4" t="e">
        <v>#N/A</v>
      </c>
      <c r="X235" s="4" t="str">
        <f>IFERROR(_xll.qlRateHelperQuoteName(W235,Trigger),"")</f>
        <v/>
      </c>
      <c r="Y235" s="73" t="str">
        <f>IFERROR(_xll.qlRateHelperRate(W235,Trigger),"")</f>
        <v/>
      </c>
      <c r="Z235" s="108" t="str">
        <f>IF(ISERROR(_xll.qlSwapRateHelperSpread($W235)),IF(ISERROR(_xll.qlFuturesRateHelperConvexityAdjustment($W235)),"",_xll.qlFuturesRateHelperConvexityAdjustment($W235)),_xll.qlSwapRateHelperSpread($W235))</f>
        <v/>
      </c>
      <c r="AA235" s="5" t="str">
        <f>IFERROR(_xll.qlRateHelperEarliestDate(W235,Trigger),"")</f>
        <v/>
      </c>
      <c r="AB235" s="5" t="str">
        <f>IFERROR(_xll.qlRateHelperPillarDate(W235,Trigger),"")</f>
        <v/>
      </c>
      <c r="AC235" s="81" t="e">
        <v>#NUM!</v>
      </c>
    </row>
    <row r="236" spans="1:29" x14ac:dyDescent="0.2">
      <c r="A236" s="56" t="s">
        <v>154</v>
      </c>
      <c r="B236" s="57" t="s">
        <v>29</v>
      </c>
      <c r="C236" s="58" t="s">
        <v>62</v>
      </c>
      <c r="D236" s="58" t="s">
        <v>8</v>
      </c>
      <c r="E236" s="58" t="s">
        <v>7</v>
      </c>
      <c r="F236" s="58" t="s">
        <v>149</v>
      </c>
      <c r="G236" s="58" t="str">
        <f t="shared" si="36"/>
        <v>Euribor6M</v>
      </c>
      <c r="H236" s="56" t="str">
        <f t="shared" si="37"/>
        <v>EUR10F1Y_Quote</v>
      </c>
      <c r="I236" s="132">
        <v>0</v>
      </c>
      <c r="J236" s="61"/>
      <c r="L236" s="10" t="str">
        <f t="shared" si="34"/>
        <v>FwdSw</v>
      </c>
      <c r="M236" s="98" t="str">
        <f t="shared" si="35"/>
        <v>--</v>
      </c>
      <c r="N236" s="151" t="str">
        <f>IFERROR(_xll.qlRateHelperQuoteName(M236,Trigger),"--")</f>
        <v>--</v>
      </c>
      <c r="O236" s="102" t="str">
        <f>IFERROR(_xll.qlRateHelperQuoteValue($M236,Trigger),"--")</f>
        <v>--</v>
      </c>
      <c r="P236" s="146" t="b">
        <v>0</v>
      </c>
      <c r="Q236" s="98">
        <v>50</v>
      </c>
      <c r="R236" s="98">
        <v>1</v>
      </c>
      <c r="S236" s="103" t="str">
        <f>IFERROR(_xll.qlRateHelperEarliestDate(M236,Trigger),"--")</f>
        <v>--</v>
      </c>
      <c r="T236" s="103" t="str">
        <f>IFERROR(_xll.qlRateHelperPillarDate(M236,Trigger),"--")</f>
        <v>--</v>
      </c>
      <c r="V236" s="4" t="str">
        <f t="shared" si="33"/>
        <v/>
      </c>
      <c r="W236" s="4" t="e">
        <v>#N/A</v>
      </c>
      <c r="X236" s="4" t="str">
        <f>IFERROR(_xll.qlRateHelperQuoteName(W236,Trigger),"")</f>
        <v/>
      </c>
      <c r="Y236" s="73" t="str">
        <f>IFERROR(_xll.qlRateHelperRate(W236,Trigger),"")</f>
        <v/>
      </c>
      <c r="Z236" s="108" t="str">
        <f>IF(ISERROR(_xll.qlSwapRateHelperSpread($W236)),IF(ISERROR(_xll.qlFuturesRateHelperConvexityAdjustment($W236)),"",_xll.qlFuturesRateHelperConvexityAdjustment($W236)),_xll.qlSwapRateHelperSpread($W236))</f>
        <v/>
      </c>
      <c r="AA236" s="5" t="str">
        <f>IFERROR(_xll.qlRateHelperEarliestDate(W236,Trigger),"")</f>
        <v/>
      </c>
      <c r="AB236" s="5" t="str">
        <f>IFERROR(_xll.qlRateHelperPillarDate(W236,Trigger),"")</f>
        <v/>
      </c>
      <c r="AC236" s="81" t="e">
        <v>#NUM!</v>
      </c>
    </row>
    <row r="237" spans="1:29" x14ac:dyDescent="0.2">
      <c r="A237" s="62" t="s">
        <v>154</v>
      </c>
      <c r="B237" s="63" t="s">
        <v>54</v>
      </c>
      <c r="C237" s="64" t="s">
        <v>62</v>
      </c>
      <c r="D237" s="64" t="s">
        <v>8</v>
      </c>
      <c r="E237" s="64" t="s">
        <v>7</v>
      </c>
      <c r="F237" s="64" t="s">
        <v>149</v>
      </c>
      <c r="G237" s="64" t="str">
        <f t="shared" si="36"/>
        <v>Euribor6M</v>
      </c>
      <c r="H237" s="62" t="str">
        <f t="shared" si="37"/>
        <v>EUR10F2Y_Quote</v>
      </c>
      <c r="I237" s="133">
        <v>0</v>
      </c>
      <c r="J237" s="67"/>
      <c r="L237" s="10" t="str">
        <f t="shared" si="34"/>
        <v>FwdSw</v>
      </c>
      <c r="M237" s="98" t="str">
        <f t="shared" si="35"/>
        <v>--</v>
      </c>
      <c r="N237" s="151" t="str">
        <f>IFERROR(_xll.qlRateHelperQuoteName(M237,Trigger),"--")</f>
        <v>--</v>
      </c>
      <c r="O237" s="102" t="str">
        <f>IFERROR(_xll.qlRateHelperQuoteValue($M237,Trigger),"--")</f>
        <v>--</v>
      </c>
      <c r="P237" s="146" t="b">
        <v>0</v>
      </c>
      <c r="Q237" s="98">
        <v>50</v>
      </c>
      <c r="R237" s="98">
        <v>1</v>
      </c>
      <c r="S237" s="103" t="str">
        <f>IFERROR(_xll.qlRateHelperEarliestDate(M237,Trigger),"--")</f>
        <v>--</v>
      </c>
      <c r="T237" s="103" t="str">
        <f>IFERROR(_xll.qlRateHelperPillarDate(M237,Trigger),"--")</f>
        <v>--</v>
      </c>
      <c r="V237" s="4" t="str">
        <f t="shared" si="33"/>
        <v/>
      </c>
      <c r="W237" s="4" t="e">
        <v>#N/A</v>
      </c>
      <c r="X237" s="4" t="str">
        <f>IFERROR(_xll.qlRateHelperQuoteName(W237,Trigger),"")</f>
        <v/>
      </c>
      <c r="Y237" s="73" t="str">
        <f>IFERROR(_xll.qlRateHelperRate(W237,Trigger),"")</f>
        <v/>
      </c>
      <c r="Z237" s="108" t="str">
        <f>IF(ISERROR(_xll.qlSwapRateHelperSpread($W237)),IF(ISERROR(_xll.qlFuturesRateHelperConvexityAdjustment($W237)),"",_xll.qlFuturesRateHelperConvexityAdjustment($W237)),_xll.qlSwapRateHelperSpread($W237))</f>
        <v/>
      </c>
      <c r="AA237" s="5" t="str">
        <f>IFERROR(_xll.qlRateHelperEarliestDate(W237,Trigger),"")</f>
        <v/>
      </c>
      <c r="AB237" s="5" t="str">
        <f>IFERROR(_xll.qlRateHelperPillarDate(W237,Trigger),"")</f>
        <v/>
      </c>
      <c r="AC237" s="81" t="e">
        <v>#NUM!</v>
      </c>
    </row>
    <row r="238" spans="1:29" x14ac:dyDescent="0.2">
      <c r="A238" s="62" t="s">
        <v>154</v>
      </c>
      <c r="B238" s="63" t="s">
        <v>55</v>
      </c>
      <c r="C238" s="64" t="s">
        <v>62</v>
      </c>
      <c r="D238" s="64" t="s">
        <v>8</v>
      </c>
      <c r="E238" s="64" t="s">
        <v>7</v>
      </c>
      <c r="F238" s="64" t="s">
        <v>149</v>
      </c>
      <c r="G238" s="64" t="str">
        <f t="shared" si="36"/>
        <v>Euribor6M</v>
      </c>
      <c r="H238" s="62" t="str">
        <f t="shared" si="37"/>
        <v>EUR10F3Y_Quote</v>
      </c>
      <c r="I238" s="133">
        <v>0</v>
      </c>
      <c r="J238" s="67"/>
      <c r="L238" s="10" t="str">
        <f t="shared" si="34"/>
        <v>FwdSw</v>
      </c>
      <c r="M238" s="98" t="str">
        <f t="shared" si="35"/>
        <v>--</v>
      </c>
      <c r="N238" s="151" t="str">
        <f>IFERROR(_xll.qlRateHelperQuoteName(M238,Trigger),"--")</f>
        <v>--</v>
      </c>
      <c r="O238" s="102" t="str">
        <f>IFERROR(_xll.qlRateHelperQuoteValue($M238,Trigger),"--")</f>
        <v>--</v>
      </c>
      <c r="P238" s="146" t="b">
        <v>0</v>
      </c>
      <c r="Q238" s="98">
        <v>50</v>
      </c>
      <c r="R238" s="98">
        <v>1</v>
      </c>
      <c r="S238" s="103" t="str">
        <f>IFERROR(_xll.qlRateHelperEarliestDate(M238,Trigger),"--")</f>
        <v>--</v>
      </c>
      <c r="T238" s="103" t="str">
        <f>IFERROR(_xll.qlRateHelperPillarDate(M238,Trigger),"--")</f>
        <v>--</v>
      </c>
      <c r="V238" s="4" t="str">
        <f t="shared" si="33"/>
        <v/>
      </c>
      <c r="W238" s="4" t="e">
        <v>#N/A</v>
      </c>
      <c r="X238" s="4" t="str">
        <f>IFERROR(_xll.qlRateHelperQuoteName(W238,Trigger),"")</f>
        <v/>
      </c>
      <c r="Y238" s="73" t="str">
        <f>IFERROR(_xll.qlRateHelperRate(W238,Trigger),"")</f>
        <v/>
      </c>
      <c r="Z238" s="108" t="str">
        <f>IF(ISERROR(_xll.qlSwapRateHelperSpread($W238)),IF(ISERROR(_xll.qlFuturesRateHelperConvexityAdjustment($W238)),"",_xll.qlFuturesRateHelperConvexityAdjustment($W238)),_xll.qlSwapRateHelperSpread($W238))</f>
        <v/>
      </c>
      <c r="AA238" s="5" t="str">
        <f>IFERROR(_xll.qlRateHelperEarliestDate(W238,Trigger),"")</f>
        <v/>
      </c>
      <c r="AB238" s="5" t="str">
        <f>IFERROR(_xll.qlRateHelperPillarDate(W238,Trigger),"")</f>
        <v/>
      </c>
      <c r="AC238" s="81" t="e">
        <v>#NUM!</v>
      </c>
    </row>
    <row r="239" spans="1:29" x14ac:dyDescent="0.2">
      <c r="A239" s="62" t="s">
        <v>154</v>
      </c>
      <c r="B239" s="63" t="s">
        <v>56</v>
      </c>
      <c r="C239" s="64" t="s">
        <v>62</v>
      </c>
      <c r="D239" s="64" t="s">
        <v>8</v>
      </c>
      <c r="E239" s="64" t="s">
        <v>7</v>
      </c>
      <c r="F239" s="64" t="s">
        <v>149</v>
      </c>
      <c r="G239" s="64" t="str">
        <f t="shared" si="36"/>
        <v>Euribor6M</v>
      </c>
      <c r="H239" s="62" t="str">
        <f t="shared" si="37"/>
        <v>EUR10F4Y_Quote</v>
      </c>
      <c r="I239" s="133">
        <v>0</v>
      </c>
      <c r="J239" s="67"/>
      <c r="L239" s="10" t="str">
        <f t="shared" si="34"/>
        <v>FwdSw</v>
      </c>
      <c r="M239" s="98" t="str">
        <f t="shared" si="35"/>
        <v>--</v>
      </c>
      <c r="N239" s="151" t="str">
        <f>IFERROR(_xll.qlRateHelperQuoteName(M239,Trigger),"--")</f>
        <v>--</v>
      </c>
      <c r="O239" s="102" t="str">
        <f>IFERROR(_xll.qlRateHelperQuoteValue($M239,Trigger),"--")</f>
        <v>--</v>
      </c>
      <c r="P239" s="146" t="b">
        <v>0</v>
      </c>
      <c r="Q239" s="98">
        <v>50</v>
      </c>
      <c r="R239" s="98">
        <v>1</v>
      </c>
      <c r="S239" s="103" t="str">
        <f>IFERROR(_xll.qlRateHelperEarliestDate(M239,Trigger),"--")</f>
        <v>--</v>
      </c>
      <c r="T239" s="103" t="str">
        <f>IFERROR(_xll.qlRateHelperPillarDate(M239,Trigger),"--")</f>
        <v>--</v>
      </c>
      <c r="V239" s="4" t="str">
        <f t="shared" si="33"/>
        <v/>
      </c>
      <c r="W239" s="4" t="e">
        <v>#N/A</v>
      </c>
      <c r="X239" s="4" t="str">
        <f>IFERROR(_xll.qlRateHelperQuoteName(W239,Trigger),"")</f>
        <v/>
      </c>
      <c r="Y239" s="73" t="str">
        <f>IFERROR(_xll.qlRateHelperRate(W239,Trigger),"")</f>
        <v/>
      </c>
      <c r="Z239" s="108" t="str">
        <f>IF(ISERROR(_xll.qlSwapRateHelperSpread($W239)),IF(ISERROR(_xll.qlFuturesRateHelperConvexityAdjustment($W239)),"",_xll.qlFuturesRateHelperConvexityAdjustment($W239)),_xll.qlSwapRateHelperSpread($W239))</f>
        <v/>
      </c>
      <c r="AA239" s="5" t="str">
        <f>IFERROR(_xll.qlRateHelperEarliestDate(W239,Trigger),"")</f>
        <v/>
      </c>
      <c r="AB239" s="5" t="str">
        <f>IFERROR(_xll.qlRateHelperPillarDate(W239,Trigger),"")</f>
        <v/>
      </c>
      <c r="AC239" s="81" t="e">
        <v>#NUM!</v>
      </c>
    </row>
    <row r="240" spans="1:29" x14ac:dyDescent="0.2">
      <c r="A240" s="62" t="s">
        <v>154</v>
      </c>
      <c r="B240" s="63" t="s">
        <v>57</v>
      </c>
      <c r="C240" s="64" t="s">
        <v>62</v>
      </c>
      <c r="D240" s="64" t="s">
        <v>8</v>
      </c>
      <c r="E240" s="64" t="s">
        <v>7</v>
      </c>
      <c r="F240" s="64" t="s">
        <v>149</v>
      </c>
      <c r="G240" s="64" t="str">
        <f t="shared" si="36"/>
        <v>Euribor6M</v>
      </c>
      <c r="H240" s="62" t="str">
        <f t="shared" si="37"/>
        <v>EUR10F5Y_Quote</v>
      </c>
      <c r="I240" s="133">
        <v>0</v>
      </c>
      <c r="J240" s="67"/>
      <c r="L240" s="10" t="str">
        <f t="shared" si="34"/>
        <v>FwdSw</v>
      </c>
      <c r="M240" s="98" t="str">
        <f t="shared" si="35"/>
        <v>--</v>
      </c>
      <c r="N240" s="151" t="str">
        <f>IFERROR(_xll.qlRateHelperQuoteName(M240,Trigger),"--")</f>
        <v>--</v>
      </c>
      <c r="O240" s="102" t="str">
        <f>IFERROR(_xll.qlRateHelperQuoteValue($M240,Trigger),"--")</f>
        <v>--</v>
      </c>
      <c r="P240" s="146" t="b">
        <v>0</v>
      </c>
      <c r="Q240" s="98">
        <v>50</v>
      </c>
      <c r="R240" s="98">
        <v>1</v>
      </c>
      <c r="S240" s="103" t="str">
        <f>IFERROR(_xll.qlRateHelperEarliestDate(M240,Trigger),"--")</f>
        <v>--</v>
      </c>
      <c r="T240" s="103" t="str">
        <f>IFERROR(_xll.qlRateHelperPillarDate(M240,Trigger),"--")</f>
        <v>--</v>
      </c>
      <c r="V240" s="4" t="str">
        <f t="shared" si="33"/>
        <v/>
      </c>
      <c r="W240" s="4" t="e">
        <v>#N/A</v>
      </c>
      <c r="X240" s="4" t="str">
        <f>IFERROR(_xll.qlRateHelperQuoteName(W240,Trigger),"")</f>
        <v/>
      </c>
      <c r="Y240" s="73" t="str">
        <f>IFERROR(_xll.qlRateHelperRate(W240,Trigger),"")</f>
        <v/>
      </c>
      <c r="Z240" s="108" t="str">
        <f>IF(ISERROR(_xll.qlSwapRateHelperSpread($W240)),IF(ISERROR(_xll.qlFuturesRateHelperConvexityAdjustment($W240)),"",_xll.qlFuturesRateHelperConvexityAdjustment($W240)),_xll.qlSwapRateHelperSpread($W240))</f>
        <v/>
      </c>
      <c r="AA240" s="5" t="str">
        <f>IFERROR(_xll.qlRateHelperEarliestDate(W240,Trigger),"")</f>
        <v/>
      </c>
      <c r="AB240" s="5" t="str">
        <f>IFERROR(_xll.qlRateHelperPillarDate(W240,Trigger),"")</f>
        <v/>
      </c>
      <c r="AC240" s="81" t="e">
        <v>#NUM!</v>
      </c>
    </row>
    <row r="241" spans="1:29" x14ac:dyDescent="0.2">
      <c r="A241" s="62" t="s">
        <v>154</v>
      </c>
      <c r="B241" s="63" t="s">
        <v>58</v>
      </c>
      <c r="C241" s="64" t="s">
        <v>62</v>
      </c>
      <c r="D241" s="64" t="s">
        <v>8</v>
      </c>
      <c r="E241" s="64" t="s">
        <v>7</v>
      </c>
      <c r="F241" s="64" t="s">
        <v>149</v>
      </c>
      <c r="G241" s="64" t="str">
        <f t="shared" si="36"/>
        <v>Euribor6M</v>
      </c>
      <c r="H241" s="62" t="str">
        <f t="shared" si="37"/>
        <v>EUR10F6Y_Quote</v>
      </c>
      <c r="I241" s="133">
        <v>0</v>
      </c>
      <c r="J241" s="67"/>
      <c r="L241" s="10" t="str">
        <f t="shared" si="34"/>
        <v>FwdSw</v>
      </c>
      <c r="M241" s="98" t="str">
        <f t="shared" si="35"/>
        <v>--</v>
      </c>
      <c r="N241" s="151" t="str">
        <f>IFERROR(_xll.qlRateHelperQuoteName(M241,Trigger),"--")</f>
        <v>--</v>
      </c>
      <c r="O241" s="102" t="str">
        <f>IFERROR(_xll.qlRateHelperQuoteValue($M241,Trigger),"--")</f>
        <v>--</v>
      </c>
      <c r="P241" s="146" t="b">
        <v>0</v>
      </c>
      <c r="Q241" s="98">
        <v>50</v>
      </c>
      <c r="R241" s="98">
        <v>1</v>
      </c>
      <c r="S241" s="103" t="str">
        <f>IFERROR(_xll.qlRateHelperEarliestDate(M241,Trigger),"--")</f>
        <v>--</v>
      </c>
      <c r="T241" s="103" t="str">
        <f>IFERROR(_xll.qlRateHelperPillarDate(M241,Trigger),"--")</f>
        <v>--</v>
      </c>
      <c r="V241" s="4" t="str">
        <f t="shared" si="33"/>
        <v/>
      </c>
      <c r="W241" s="4" t="e">
        <v>#N/A</v>
      </c>
      <c r="X241" s="4" t="str">
        <f>IFERROR(_xll.qlRateHelperQuoteName(W241,Trigger),"")</f>
        <v/>
      </c>
      <c r="Y241" s="73" t="str">
        <f>IFERROR(_xll.qlRateHelperRate(W241,Trigger),"")</f>
        <v/>
      </c>
      <c r="Z241" s="108" t="str">
        <f>IF(ISERROR(_xll.qlSwapRateHelperSpread($W241)),IF(ISERROR(_xll.qlFuturesRateHelperConvexityAdjustment($W241)),"",_xll.qlFuturesRateHelperConvexityAdjustment($W241)),_xll.qlSwapRateHelperSpread($W241))</f>
        <v/>
      </c>
      <c r="AA241" s="5" t="str">
        <f>IFERROR(_xll.qlRateHelperEarliestDate(W241,Trigger),"")</f>
        <v/>
      </c>
      <c r="AB241" s="5" t="str">
        <f>IFERROR(_xll.qlRateHelperPillarDate(W241,Trigger),"")</f>
        <v/>
      </c>
      <c r="AC241" s="81" t="e">
        <v>#NUM!</v>
      </c>
    </row>
    <row r="242" spans="1:29" x14ac:dyDescent="0.2">
      <c r="A242" s="62" t="s">
        <v>154</v>
      </c>
      <c r="B242" s="63" t="s">
        <v>59</v>
      </c>
      <c r="C242" s="64" t="s">
        <v>62</v>
      </c>
      <c r="D242" s="64" t="s">
        <v>8</v>
      </c>
      <c r="E242" s="64" t="s">
        <v>7</v>
      </c>
      <c r="F242" s="64" t="s">
        <v>149</v>
      </c>
      <c r="G242" s="64" t="str">
        <f t="shared" si="36"/>
        <v>Euribor6M</v>
      </c>
      <c r="H242" s="62" t="str">
        <f t="shared" si="37"/>
        <v>EUR10F7Y_Quote</v>
      </c>
      <c r="I242" s="133">
        <v>0</v>
      </c>
      <c r="J242" s="67"/>
      <c r="L242" s="10" t="str">
        <f t="shared" si="34"/>
        <v>FwdSw</v>
      </c>
      <c r="M242" s="98" t="str">
        <f t="shared" si="35"/>
        <v>--</v>
      </c>
      <c r="N242" s="151" t="str">
        <f>IFERROR(_xll.qlRateHelperQuoteName(M242,Trigger),"--")</f>
        <v>--</v>
      </c>
      <c r="O242" s="102" t="str">
        <f>IFERROR(_xll.qlRateHelperQuoteValue($M242,Trigger),"--")</f>
        <v>--</v>
      </c>
      <c r="P242" s="146" t="b">
        <v>0</v>
      </c>
      <c r="Q242" s="98">
        <v>50</v>
      </c>
      <c r="R242" s="98">
        <v>1</v>
      </c>
      <c r="S242" s="103" t="str">
        <f>IFERROR(_xll.qlRateHelperEarliestDate(M242,Trigger),"--")</f>
        <v>--</v>
      </c>
      <c r="T242" s="103" t="str">
        <f>IFERROR(_xll.qlRateHelperPillarDate(M242,Trigger),"--")</f>
        <v>--</v>
      </c>
      <c r="V242" s="4" t="str">
        <f t="shared" si="33"/>
        <v/>
      </c>
      <c r="W242" s="4" t="e">
        <v>#N/A</v>
      </c>
      <c r="X242" s="4" t="str">
        <f>IFERROR(_xll.qlRateHelperQuoteName(W242,Trigger),"")</f>
        <v/>
      </c>
      <c r="Y242" s="73" t="str">
        <f>IFERROR(_xll.qlRateHelperRate(W242,Trigger),"")</f>
        <v/>
      </c>
      <c r="Z242" s="108" t="str">
        <f>IF(ISERROR(_xll.qlSwapRateHelperSpread($W242)),IF(ISERROR(_xll.qlFuturesRateHelperConvexityAdjustment($W242)),"",_xll.qlFuturesRateHelperConvexityAdjustment($W242)),_xll.qlSwapRateHelperSpread($W242))</f>
        <v/>
      </c>
      <c r="AA242" s="5" t="str">
        <f>IFERROR(_xll.qlRateHelperEarliestDate(W242,Trigger),"")</f>
        <v/>
      </c>
      <c r="AB242" s="5" t="str">
        <f>IFERROR(_xll.qlRateHelperPillarDate(W242,Trigger),"")</f>
        <v/>
      </c>
      <c r="AC242" s="81" t="e">
        <v>#NUM!</v>
      </c>
    </row>
    <row r="243" spans="1:29" x14ac:dyDescent="0.2">
      <c r="A243" s="62" t="s">
        <v>154</v>
      </c>
      <c r="B243" s="63" t="s">
        <v>60</v>
      </c>
      <c r="C243" s="64" t="s">
        <v>62</v>
      </c>
      <c r="D243" s="64" t="s">
        <v>8</v>
      </c>
      <c r="E243" s="64" t="s">
        <v>7</v>
      </c>
      <c r="F243" s="64" t="s">
        <v>149</v>
      </c>
      <c r="G243" s="64" t="str">
        <f t="shared" si="36"/>
        <v>Euribor6M</v>
      </c>
      <c r="H243" s="62" t="str">
        <f t="shared" si="37"/>
        <v>EUR10F8Y_Quote</v>
      </c>
      <c r="I243" s="133">
        <v>0</v>
      </c>
      <c r="J243" s="67"/>
      <c r="L243" s="10" t="str">
        <f t="shared" si="34"/>
        <v>FwdSw</v>
      </c>
      <c r="M243" s="98" t="str">
        <f t="shared" si="35"/>
        <v>--</v>
      </c>
      <c r="N243" s="151" t="str">
        <f>IFERROR(_xll.qlRateHelperQuoteName(M243,Trigger),"--")</f>
        <v>--</v>
      </c>
      <c r="O243" s="102" t="str">
        <f>IFERROR(_xll.qlRateHelperQuoteValue($M243,Trigger),"--")</f>
        <v>--</v>
      </c>
      <c r="P243" s="146" t="b">
        <v>0</v>
      </c>
      <c r="Q243" s="98">
        <v>50</v>
      </c>
      <c r="R243" s="98">
        <v>1</v>
      </c>
      <c r="S243" s="103" t="str">
        <f>IFERROR(_xll.qlRateHelperEarliestDate(M243,Trigger),"--")</f>
        <v>--</v>
      </c>
      <c r="T243" s="103" t="str">
        <f>IFERROR(_xll.qlRateHelperPillarDate(M243,Trigger),"--")</f>
        <v>--</v>
      </c>
      <c r="V243" s="4" t="str">
        <f t="shared" si="33"/>
        <v/>
      </c>
      <c r="W243" s="4" t="e">
        <v>#N/A</v>
      </c>
      <c r="X243" s="4" t="str">
        <f>IFERROR(_xll.qlRateHelperQuoteName(W243,Trigger),"")</f>
        <v/>
      </c>
      <c r="Y243" s="73" t="str">
        <f>IFERROR(_xll.qlRateHelperRate(W243,Trigger),"")</f>
        <v/>
      </c>
      <c r="Z243" s="108" t="str">
        <f>IF(ISERROR(_xll.qlSwapRateHelperSpread($W243)),IF(ISERROR(_xll.qlFuturesRateHelperConvexityAdjustment($W243)),"",_xll.qlFuturesRateHelperConvexityAdjustment($W243)),_xll.qlSwapRateHelperSpread($W243))</f>
        <v/>
      </c>
      <c r="AA243" s="5" t="str">
        <f>IFERROR(_xll.qlRateHelperEarliestDate(W243,Trigger),"")</f>
        <v/>
      </c>
      <c r="AB243" s="5" t="str">
        <f>IFERROR(_xll.qlRateHelperPillarDate(W243,Trigger),"")</f>
        <v/>
      </c>
      <c r="AC243" s="81" t="e">
        <v>#NUM!</v>
      </c>
    </row>
    <row r="244" spans="1:29" x14ac:dyDescent="0.2">
      <c r="A244" s="62" t="s">
        <v>154</v>
      </c>
      <c r="B244" s="63" t="s">
        <v>61</v>
      </c>
      <c r="C244" s="64" t="s">
        <v>62</v>
      </c>
      <c r="D244" s="64" t="s">
        <v>8</v>
      </c>
      <c r="E244" s="64" t="s">
        <v>7</v>
      </c>
      <c r="F244" s="64" t="s">
        <v>149</v>
      </c>
      <c r="G244" s="64" t="str">
        <f t="shared" si="36"/>
        <v>Euribor6M</v>
      </c>
      <c r="H244" s="62" t="str">
        <f t="shared" si="37"/>
        <v>EUR10F9Y_Quote</v>
      </c>
      <c r="I244" s="133">
        <v>0</v>
      </c>
      <c r="J244" s="67"/>
      <c r="L244" s="10" t="str">
        <f t="shared" si="34"/>
        <v>FwdSw</v>
      </c>
      <c r="M244" s="98" t="str">
        <f t="shared" si="35"/>
        <v>--</v>
      </c>
      <c r="N244" s="151" t="str">
        <f>IFERROR(_xll.qlRateHelperQuoteName(M244,Trigger),"--")</f>
        <v>--</v>
      </c>
      <c r="O244" s="102" t="str">
        <f>IFERROR(_xll.qlRateHelperQuoteValue($M244,Trigger),"--")</f>
        <v>--</v>
      </c>
      <c r="P244" s="146" t="b">
        <v>0</v>
      </c>
      <c r="Q244" s="98">
        <v>50</v>
      </c>
      <c r="R244" s="98">
        <v>1</v>
      </c>
      <c r="S244" s="103" t="str">
        <f>IFERROR(_xll.qlRateHelperEarliestDate(M244,Trigger),"--")</f>
        <v>--</v>
      </c>
      <c r="T244" s="103" t="str">
        <f>IFERROR(_xll.qlRateHelperPillarDate(M244,Trigger),"--")</f>
        <v>--</v>
      </c>
      <c r="V244" s="4" t="str">
        <f t="shared" si="33"/>
        <v/>
      </c>
      <c r="W244" s="4" t="e">
        <v>#N/A</v>
      </c>
      <c r="X244" s="4" t="str">
        <f>IFERROR(_xll.qlRateHelperQuoteName(W244,Trigger),"")</f>
        <v/>
      </c>
      <c r="Y244" s="73" t="str">
        <f>IFERROR(_xll.qlRateHelperRate(W244,Trigger),"")</f>
        <v/>
      </c>
      <c r="Z244" s="108" t="str">
        <f>IF(ISERROR(_xll.qlSwapRateHelperSpread($W244)),IF(ISERROR(_xll.qlFuturesRateHelperConvexityAdjustment($W244)),"",_xll.qlFuturesRateHelperConvexityAdjustment($W244)),_xll.qlSwapRateHelperSpread($W244))</f>
        <v/>
      </c>
      <c r="AA244" s="5" t="str">
        <f>IFERROR(_xll.qlRateHelperEarliestDate(W244,Trigger),"")</f>
        <v/>
      </c>
      <c r="AB244" s="5" t="str">
        <f>IFERROR(_xll.qlRateHelperPillarDate(W244,Trigger),"")</f>
        <v/>
      </c>
      <c r="AC244" s="81" t="e">
        <v>#NUM!</v>
      </c>
    </row>
    <row r="245" spans="1:29" x14ac:dyDescent="0.2">
      <c r="A245" s="62" t="s">
        <v>154</v>
      </c>
      <c r="B245" s="63" t="s">
        <v>62</v>
      </c>
      <c r="C245" s="64" t="s">
        <v>62</v>
      </c>
      <c r="D245" s="64" t="s">
        <v>8</v>
      </c>
      <c r="E245" s="64" t="s">
        <v>7</v>
      </c>
      <c r="F245" s="64" t="s">
        <v>149</v>
      </c>
      <c r="G245" s="64" t="str">
        <f t="shared" si="36"/>
        <v>Euribor6M</v>
      </c>
      <c r="H245" s="62" t="str">
        <f t="shared" si="37"/>
        <v>EUR10F10Y_Quote</v>
      </c>
      <c r="I245" s="133">
        <v>0</v>
      </c>
      <c r="J245" s="67"/>
      <c r="L245" s="10" t="str">
        <f t="shared" si="34"/>
        <v>FwdSw</v>
      </c>
      <c r="M245" s="98" t="str">
        <f t="shared" si="35"/>
        <v>--</v>
      </c>
      <c r="N245" s="151" t="str">
        <f>IFERROR(_xll.qlRateHelperQuoteName(M245,Trigger),"--")</f>
        <v>--</v>
      </c>
      <c r="O245" s="102" t="str">
        <f>IFERROR(_xll.qlRateHelperQuoteValue($M245,Trigger),"--")</f>
        <v>--</v>
      </c>
      <c r="P245" s="146" t="b">
        <v>0</v>
      </c>
      <c r="Q245" s="98">
        <v>50</v>
      </c>
      <c r="R245" s="98">
        <v>1</v>
      </c>
      <c r="S245" s="103" t="str">
        <f>IFERROR(_xll.qlRateHelperEarliestDate(M245,Trigger),"--")</f>
        <v>--</v>
      </c>
      <c r="T245" s="103" t="str">
        <f>IFERROR(_xll.qlRateHelperPillarDate(M245,Trigger),"--")</f>
        <v>--</v>
      </c>
      <c r="V245" s="4" t="str">
        <f t="shared" si="33"/>
        <v/>
      </c>
      <c r="W245" s="4" t="e">
        <v>#N/A</v>
      </c>
      <c r="X245" s="4" t="str">
        <f>IFERROR(_xll.qlRateHelperQuoteName(W245,Trigger),"")</f>
        <v/>
      </c>
      <c r="Y245" s="73" t="str">
        <f>IFERROR(_xll.qlRateHelperRate(W245,Trigger),"")</f>
        <v/>
      </c>
      <c r="Z245" s="108" t="str">
        <f>IF(ISERROR(_xll.qlSwapRateHelperSpread($W245)),IF(ISERROR(_xll.qlFuturesRateHelperConvexityAdjustment($W245)),"",_xll.qlFuturesRateHelperConvexityAdjustment($W245)),_xll.qlSwapRateHelperSpread($W245))</f>
        <v/>
      </c>
      <c r="AA245" s="5" t="str">
        <f>IFERROR(_xll.qlRateHelperEarliestDate(W245,Trigger),"")</f>
        <v/>
      </c>
      <c r="AB245" s="5" t="str">
        <f>IFERROR(_xll.qlRateHelperPillarDate(W245,Trigger),"")</f>
        <v/>
      </c>
      <c r="AC245" s="81" t="e">
        <v>#NUM!</v>
      </c>
    </row>
    <row r="246" spans="1:29" x14ac:dyDescent="0.2">
      <c r="A246" s="62" t="s">
        <v>154</v>
      </c>
      <c r="B246" s="63" t="s">
        <v>104</v>
      </c>
      <c r="C246" s="64" t="s">
        <v>62</v>
      </c>
      <c r="D246" s="64" t="s">
        <v>8</v>
      </c>
      <c r="E246" s="64" t="s">
        <v>7</v>
      </c>
      <c r="F246" s="64" t="s">
        <v>149</v>
      </c>
      <c r="G246" s="64" t="str">
        <f t="shared" si="36"/>
        <v>Euribor6M</v>
      </c>
      <c r="H246" s="62" t="str">
        <f t="shared" si="37"/>
        <v>EUR10F11Y_Quote</v>
      </c>
      <c r="I246" s="133">
        <v>0</v>
      </c>
      <c r="J246" s="67"/>
      <c r="L246" s="10" t="str">
        <f t="shared" si="34"/>
        <v>FwdSw</v>
      </c>
      <c r="M246" s="98" t="str">
        <f t="shared" si="35"/>
        <v>--</v>
      </c>
      <c r="N246" s="151" t="str">
        <f>IFERROR(_xll.qlRateHelperQuoteName(M246,Trigger),"--")</f>
        <v>--</v>
      </c>
      <c r="O246" s="102" t="str">
        <f>IFERROR(_xll.qlRateHelperQuoteValue($M246,Trigger),"--")</f>
        <v>--</v>
      </c>
      <c r="P246" s="146" t="b">
        <v>0</v>
      </c>
      <c r="Q246" s="98">
        <v>50</v>
      </c>
      <c r="R246" s="98">
        <v>1</v>
      </c>
      <c r="S246" s="103" t="str">
        <f>IFERROR(_xll.qlRateHelperEarliestDate(M246,Trigger),"--")</f>
        <v>--</v>
      </c>
      <c r="T246" s="103" t="str">
        <f>IFERROR(_xll.qlRateHelperPillarDate(M246,Trigger),"--")</f>
        <v>--</v>
      </c>
      <c r="V246" s="4" t="str">
        <f t="shared" si="33"/>
        <v/>
      </c>
      <c r="W246" s="4" t="e">
        <v>#N/A</v>
      </c>
      <c r="X246" s="4" t="str">
        <f>IFERROR(_xll.qlRateHelperQuoteName(W246,Trigger),"")</f>
        <v/>
      </c>
      <c r="Y246" s="73" t="str">
        <f>IFERROR(_xll.qlRateHelperRate(W246,Trigger),"")</f>
        <v/>
      </c>
      <c r="Z246" s="108" t="str">
        <f>IF(ISERROR(_xll.qlSwapRateHelperSpread($W246)),IF(ISERROR(_xll.qlFuturesRateHelperConvexityAdjustment($W246)),"",_xll.qlFuturesRateHelperConvexityAdjustment($W246)),_xll.qlSwapRateHelperSpread($W246))</f>
        <v/>
      </c>
      <c r="AA246" s="5" t="str">
        <f>IFERROR(_xll.qlRateHelperEarliestDate(W246,Trigger),"")</f>
        <v/>
      </c>
      <c r="AB246" s="5" t="str">
        <f>IFERROR(_xll.qlRateHelperPillarDate(W246,Trigger),"")</f>
        <v/>
      </c>
      <c r="AC246" s="81" t="e">
        <v>#NUM!</v>
      </c>
    </row>
    <row r="247" spans="1:29" x14ac:dyDescent="0.2">
      <c r="A247" s="62" t="s">
        <v>154</v>
      </c>
      <c r="B247" s="63" t="s">
        <v>63</v>
      </c>
      <c r="C247" s="64" t="s">
        <v>62</v>
      </c>
      <c r="D247" s="64" t="s">
        <v>8</v>
      </c>
      <c r="E247" s="64" t="s">
        <v>7</v>
      </c>
      <c r="F247" s="64" t="s">
        <v>149</v>
      </c>
      <c r="G247" s="64" t="str">
        <f t="shared" si="36"/>
        <v>Euribor6M</v>
      </c>
      <c r="H247" s="62" t="str">
        <f t="shared" si="37"/>
        <v>EUR10F12Y_Quote</v>
      </c>
      <c r="I247" s="133">
        <v>0</v>
      </c>
      <c r="J247" s="67"/>
      <c r="L247" s="10" t="str">
        <f t="shared" si="34"/>
        <v>FwdSw</v>
      </c>
      <c r="M247" s="98" t="str">
        <f t="shared" si="35"/>
        <v>--</v>
      </c>
      <c r="N247" s="151" t="str">
        <f>IFERROR(_xll.qlRateHelperQuoteName(M247,Trigger),"--")</f>
        <v>--</v>
      </c>
      <c r="O247" s="102" t="str">
        <f>IFERROR(_xll.qlRateHelperQuoteValue($M247,Trigger),"--")</f>
        <v>--</v>
      </c>
      <c r="P247" s="146" t="b">
        <v>0</v>
      </c>
      <c r="Q247" s="98">
        <v>50</v>
      </c>
      <c r="R247" s="98">
        <v>1</v>
      </c>
      <c r="S247" s="103" t="str">
        <f>IFERROR(_xll.qlRateHelperEarliestDate(M247,Trigger),"--")</f>
        <v>--</v>
      </c>
      <c r="T247" s="103" t="str">
        <f>IFERROR(_xll.qlRateHelperPillarDate(M247,Trigger),"--")</f>
        <v>--</v>
      </c>
      <c r="V247" s="4" t="str">
        <f t="shared" si="33"/>
        <v/>
      </c>
      <c r="W247" s="4" t="e">
        <v>#N/A</v>
      </c>
      <c r="X247" s="4" t="str">
        <f>IFERROR(_xll.qlRateHelperQuoteName(W247,Trigger),"")</f>
        <v/>
      </c>
      <c r="Y247" s="73" t="str">
        <f>IFERROR(_xll.qlRateHelperRate(W247,Trigger),"")</f>
        <v/>
      </c>
      <c r="Z247" s="108" t="str">
        <f>IF(ISERROR(_xll.qlSwapRateHelperSpread($W247)),IF(ISERROR(_xll.qlFuturesRateHelperConvexityAdjustment($W247)),"",_xll.qlFuturesRateHelperConvexityAdjustment($W247)),_xll.qlSwapRateHelperSpread($W247))</f>
        <v/>
      </c>
      <c r="AA247" s="5" t="str">
        <f>IFERROR(_xll.qlRateHelperEarliestDate(W247,Trigger),"")</f>
        <v/>
      </c>
      <c r="AB247" s="5" t="str">
        <f>IFERROR(_xll.qlRateHelperPillarDate(W247,Trigger),"")</f>
        <v/>
      </c>
      <c r="AC247" s="81" t="e">
        <v>#NUM!</v>
      </c>
    </row>
    <row r="248" spans="1:29" x14ac:dyDescent="0.2">
      <c r="A248" s="62" t="s">
        <v>154</v>
      </c>
      <c r="B248" s="63" t="s">
        <v>105</v>
      </c>
      <c r="C248" s="64" t="s">
        <v>62</v>
      </c>
      <c r="D248" s="64" t="s">
        <v>8</v>
      </c>
      <c r="E248" s="64" t="s">
        <v>7</v>
      </c>
      <c r="F248" s="64" t="s">
        <v>149</v>
      </c>
      <c r="G248" s="64" t="str">
        <f t="shared" si="36"/>
        <v>Euribor6M</v>
      </c>
      <c r="H248" s="62" t="str">
        <f t="shared" si="37"/>
        <v>EUR10F13Y_Quote</v>
      </c>
      <c r="I248" s="133">
        <v>0</v>
      </c>
      <c r="J248" s="67"/>
      <c r="L248" s="10" t="str">
        <f t="shared" si="34"/>
        <v>FwdSw</v>
      </c>
      <c r="M248" s="98" t="str">
        <f t="shared" si="35"/>
        <v>--</v>
      </c>
      <c r="N248" s="151" t="str">
        <f>IFERROR(_xll.qlRateHelperQuoteName(M248,Trigger),"--")</f>
        <v>--</v>
      </c>
      <c r="O248" s="102" t="str">
        <f>IFERROR(_xll.qlRateHelperQuoteValue($M248,Trigger),"--")</f>
        <v>--</v>
      </c>
      <c r="P248" s="146" t="b">
        <v>0</v>
      </c>
      <c r="Q248" s="98">
        <v>50</v>
      </c>
      <c r="R248" s="98">
        <v>1</v>
      </c>
      <c r="S248" s="103" t="str">
        <f>IFERROR(_xll.qlRateHelperEarliestDate(M248,Trigger),"--")</f>
        <v>--</v>
      </c>
      <c r="T248" s="103" t="str">
        <f>IFERROR(_xll.qlRateHelperPillarDate(M248,Trigger),"--")</f>
        <v>--</v>
      </c>
      <c r="V248" s="4" t="str">
        <f t="shared" si="33"/>
        <v/>
      </c>
      <c r="W248" s="4" t="e">
        <v>#N/A</v>
      </c>
      <c r="X248" s="4" t="str">
        <f>IFERROR(_xll.qlRateHelperQuoteName(W248,Trigger),"")</f>
        <v/>
      </c>
      <c r="Y248" s="73" t="str">
        <f>IFERROR(_xll.qlRateHelperRate(W248,Trigger),"")</f>
        <v/>
      </c>
      <c r="Z248" s="108" t="str">
        <f>IF(ISERROR(_xll.qlSwapRateHelperSpread($W248)),IF(ISERROR(_xll.qlFuturesRateHelperConvexityAdjustment($W248)),"",_xll.qlFuturesRateHelperConvexityAdjustment($W248)),_xll.qlSwapRateHelperSpread($W248))</f>
        <v/>
      </c>
      <c r="AA248" s="5" t="str">
        <f>IFERROR(_xll.qlRateHelperEarliestDate(W248,Trigger),"")</f>
        <v/>
      </c>
      <c r="AB248" s="5" t="str">
        <f>IFERROR(_xll.qlRateHelperPillarDate(W248,Trigger),"")</f>
        <v/>
      </c>
      <c r="AC248" s="81" t="e">
        <v>#NUM!</v>
      </c>
    </row>
    <row r="249" spans="1:29" x14ac:dyDescent="0.2">
      <c r="A249" s="62" t="s">
        <v>154</v>
      </c>
      <c r="B249" s="63" t="s">
        <v>106</v>
      </c>
      <c r="C249" s="64" t="s">
        <v>62</v>
      </c>
      <c r="D249" s="64" t="s">
        <v>8</v>
      </c>
      <c r="E249" s="64" t="s">
        <v>7</v>
      </c>
      <c r="F249" s="64" t="s">
        <v>149</v>
      </c>
      <c r="G249" s="64" t="str">
        <f t="shared" si="36"/>
        <v>Euribor6M</v>
      </c>
      <c r="H249" s="62" t="str">
        <f t="shared" si="37"/>
        <v>EUR10F14Y_Quote</v>
      </c>
      <c r="I249" s="133">
        <v>0</v>
      </c>
      <c r="J249" s="67"/>
      <c r="L249" s="10" t="str">
        <f t="shared" si="34"/>
        <v>FwdSw</v>
      </c>
      <c r="M249" s="98" t="str">
        <f t="shared" si="35"/>
        <v>--</v>
      </c>
      <c r="N249" s="151" t="str">
        <f>IFERROR(_xll.qlRateHelperQuoteName(M249,Trigger),"--")</f>
        <v>--</v>
      </c>
      <c r="O249" s="102" t="str">
        <f>IFERROR(_xll.qlRateHelperQuoteValue($M249,Trigger),"--")</f>
        <v>--</v>
      </c>
      <c r="P249" s="146" t="b">
        <v>0</v>
      </c>
      <c r="Q249" s="98">
        <v>50</v>
      </c>
      <c r="R249" s="98">
        <v>1</v>
      </c>
      <c r="S249" s="103" t="str">
        <f>IFERROR(_xll.qlRateHelperEarliestDate(M249,Trigger),"--")</f>
        <v>--</v>
      </c>
      <c r="T249" s="103" t="str">
        <f>IFERROR(_xll.qlRateHelperPillarDate(M249,Trigger),"--")</f>
        <v>--</v>
      </c>
      <c r="V249" s="4" t="str">
        <f t="shared" si="33"/>
        <v/>
      </c>
      <c r="W249" s="4" t="e">
        <v>#N/A</v>
      </c>
      <c r="X249" s="4" t="str">
        <f>IFERROR(_xll.qlRateHelperQuoteName(W249,Trigger),"")</f>
        <v/>
      </c>
      <c r="Y249" s="73" t="str">
        <f>IFERROR(_xll.qlRateHelperRate(W249,Trigger),"")</f>
        <v/>
      </c>
      <c r="Z249" s="108" t="str">
        <f>IF(ISERROR(_xll.qlSwapRateHelperSpread($W249)),IF(ISERROR(_xll.qlFuturesRateHelperConvexityAdjustment($W249)),"",_xll.qlFuturesRateHelperConvexityAdjustment($W249)),_xll.qlSwapRateHelperSpread($W249))</f>
        <v/>
      </c>
      <c r="AA249" s="5" t="str">
        <f>IFERROR(_xll.qlRateHelperEarliestDate(W249,Trigger),"")</f>
        <v/>
      </c>
      <c r="AB249" s="5" t="str">
        <f>IFERROR(_xll.qlRateHelperPillarDate(W249,Trigger),"")</f>
        <v/>
      </c>
      <c r="AC249" s="81" t="e">
        <v>#NUM!</v>
      </c>
    </row>
    <row r="250" spans="1:29" x14ac:dyDescent="0.2">
      <c r="A250" s="62" t="s">
        <v>154</v>
      </c>
      <c r="B250" s="63" t="s">
        <v>64</v>
      </c>
      <c r="C250" s="64" t="s">
        <v>62</v>
      </c>
      <c r="D250" s="64" t="s">
        <v>8</v>
      </c>
      <c r="E250" s="64" t="s">
        <v>7</v>
      </c>
      <c r="F250" s="64" t="s">
        <v>149</v>
      </c>
      <c r="G250" s="64" t="str">
        <f t="shared" si="36"/>
        <v>Euribor6M</v>
      </c>
      <c r="H250" s="62" t="str">
        <f t="shared" si="37"/>
        <v>EUR10F15Y_Quote</v>
      </c>
      <c r="I250" s="133">
        <v>0</v>
      </c>
      <c r="J250" s="67"/>
      <c r="L250" s="10" t="str">
        <f t="shared" si="34"/>
        <v>FwdSw</v>
      </c>
      <c r="M250" s="98" t="str">
        <f t="shared" si="35"/>
        <v>--</v>
      </c>
      <c r="N250" s="151" t="str">
        <f>IFERROR(_xll.qlRateHelperQuoteName(M250,Trigger),"--")</f>
        <v>--</v>
      </c>
      <c r="O250" s="102" t="str">
        <f>IFERROR(_xll.qlRateHelperQuoteValue($M250,Trigger),"--")</f>
        <v>--</v>
      </c>
      <c r="P250" s="146" t="b">
        <v>0</v>
      </c>
      <c r="Q250" s="98">
        <v>50</v>
      </c>
      <c r="R250" s="98">
        <v>1</v>
      </c>
      <c r="S250" s="103" t="str">
        <f>IFERROR(_xll.qlRateHelperEarliestDate(M250,Trigger),"--")</f>
        <v>--</v>
      </c>
      <c r="T250" s="103" t="str">
        <f>IFERROR(_xll.qlRateHelperPillarDate(M250,Trigger),"--")</f>
        <v>--</v>
      </c>
      <c r="V250" s="4" t="str">
        <f t="shared" si="33"/>
        <v/>
      </c>
      <c r="W250" s="4" t="e">
        <v>#N/A</v>
      </c>
      <c r="X250" s="4" t="str">
        <f>IFERROR(_xll.qlRateHelperQuoteName(W250,Trigger),"")</f>
        <v/>
      </c>
      <c r="Y250" s="73" t="str">
        <f>IFERROR(_xll.qlRateHelperRate(W250,Trigger),"")</f>
        <v/>
      </c>
      <c r="Z250" s="108" t="str">
        <f>IF(ISERROR(_xll.qlSwapRateHelperSpread($W250)),IF(ISERROR(_xll.qlFuturesRateHelperConvexityAdjustment($W250)),"",_xll.qlFuturesRateHelperConvexityAdjustment($W250)),_xll.qlSwapRateHelperSpread($W250))</f>
        <v/>
      </c>
      <c r="AA250" s="5" t="str">
        <f>IFERROR(_xll.qlRateHelperEarliestDate(W250,Trigger),"")</f>
        <v/>
      </c>
      <c r="AB250" s="5" t="str">
        <f>IFERROR(_xll.qlRateHelperPillarDate(W250,Trigger),"")</f>
        <v/>
      </c>
      <c r="AC250" s="81" t="e">
        <v>#NUM!</v>
      </c>
    </row>
    <row r="251" spans="1:29" x14ac:dyDescent="0.2">
      <c r="A251" s="62" t="s">
        <v>154</v>
      </c>
      <c r="B251" s="63" t="s">
        <v>65</v>
      </c>
      <c r="C251" s="64" t="s">
        <v>62</v>
      </c>
      <c r="D251" s="64" t="s">
        <v>8</v>
      </c>
      <c r="E251" s="64" t="s">
        <v>7</v>
      </c>
      <c r="F251" s="64" t="s">
        <v>149</v>
      </c>
      <c r="G251" s="64" t="str">
        <f t="shared" si="36"/>
        <v>Euribor6M</v>
      </c>
      <c r="H251" s="62" t="str">
        <f t="shared" si="37"/>
        <v>EUR10F20Y_Quote</v>
      </c>
      <c r="I251" s="133">
        <v>0</v>
      </c>
      <c r="J251" s="67"/>
      <c r="L251" s="10" t="str">
        <f t="shared" si="34"/>
        <v>FwdSw</v>
      </c>
      <c r="M251" s="98" t="str">
        <f t="shared" si="35"/>
        <v>--</v>
      </c>
      <c r="N251" s="151" t="str">
        <f>IFERROR(_xll.qlRateHelperQuoteName(M251,Trigger),"--")</f>
        <v>--</v>
      </c>
      <c r="O251" s="102" t="str">
        <f>IFERROR(_xll.qlRateHelperQuoteValue($M251,Trigger),"--")</f>
        <v>--</v>
      </c>
      <c r="P251" s="146" t="b">
        <v>0</v>
      </c>
      <c r="Q251" s="98">
        <v>50</v>
      </c>
      <c r="R251" s="98">
        <v>1</v>
      </c>
      <c r="S251" s="103" t="str">
        <f>IFERROR(_xll.qlRateHelperEarliestDate(M251,Trigger),"--")</f>
        <v>--</v>
      </c>
      <c r="T251" s="103" t="str">
        <f>IFERROR(_xll.qlRateHelperPillarDate(M251,Trigger),"--")</f>
        <v>--</v>
      </c>
      <c r="V251" s="4" t="str">
        <f t="shared" si="33"/>
        <v/>
      </c>
      <c r="W251" s="4" t="e">
        <v>#N/A</v>
      </c>
      <c r="X251" s="4" t="str">
        <f>IFERROR(_xll.qlRateHelperQuoteName(W251,Trigger),"")</f>
        <v/>
      </c>
      <c r="Y251" s="73" t="str">
        <f>IFERROR(_xll.qlRateHelperRate(W251,Trigger),"")</f>
        <v/>
      </c>
      <c r="Z251" s="108" t="str">
        <f>IF(ISERROR(_xll.qlSwapRateHelperSpread($W251)),IF(ISERROR(_xll.qlFuturesRateHelperConvexityAdjustment($W251)),"",_xll.qlFuturesRateHelperConvexityAdjustment($W251)),_xll.qlSwapRateHelperSpread($W251))</f>
        <v/>
      </c>
      <c r="AA251" s="5" t="str">
        <f>IFERROR(_xll.qlRateHelperEarliestDate(W251,Trigger),"")</f>
        <v/>
      </c>
      <c r="AB251" s="5" t="str">
        <f>IFERROR(_xll.qlRateHelperPillarDate(W251,Trigger),"")</f>
        <v/>
      </c>
      <c r="AC251" s="81" t="e">
        <v>#NUM!</v>
      </c>
    </row>
    <row r="252" spans="1:29" x14ac:dyDescent="0.2">
      <c r="A252" s="62" t="s">
        <v>154</v>
      </c>
      <c r="B252" s="63" t="s">
        <v>66</v>
      </c>
      <c r="C252" s="64" t="s">
        <v>62</v>
      </c>
      <c r="D252" s="64" t="s">
        <v>8</v>
      </c>
      <c r="E252" s="64" t="s">
        <v>7</v>
      </c>
      <c r="F252" s="64" t="s">
        <v>149</v>
      </c>
      <c r="G252" s="64" t="str">
        <f t="shared" si="36"/>
        <v>Euribor6M</v>
      </c>
      <c r="H252" s="62" t="str">
        <f t="shared" si="37"/>
        <v>EUR10F25Y_Quote</v>
      </c>
      <c r="I252" s="133">
        <v>0</v>
      </c>
      <c r="J252" s="67"/>
      <c r="L252" s="10" t="str">
        <f t="shared" si="34"/>
        <v>FwdSw</v>
      </c>
      <c r="M252" s="98" t="str">
        <f t="shared" si="35"/>
        <v>--</v>
      </c>
      <c r="N252" s="151" t="str">
        <f>IFERROR(_xll.qlRateHelperQuoteName(M252,Trigger),"--")</f>
        <v>--</v>
      </c>
      <c r="O252" s="102" t="str">
        <f>IFERROR(_xll.qlRateHelperQuoteValue($M252,Trigger),"--")</f>
        <v>--</v>
      </c>
      <c r="P252" s="146" t="b">
        <v>0</v>
      </c>
      <c r="Q252" s="98">
        <v>50</v>
      </c>
      <c r="R252" s="98">
        <v>1</v>
      </c>
      <c r="S252" s="103" t="str">
        <f>IFERROR(_xll.qlRateHelperEarliestDate(M252,Trigger),"--")</f>
        <v>--</v>
      </c>
      <c r="T252" s="103" t="str">
        <f>IFERROR(_xll.qlRateHelperPillarDate(M252,Trigger),"--")</f>
        <v>--</v>
      </c>
      <c r="V252" s="4" t="str">
        <f t="shared" si="33"/>
        <v/>
      </c>
      <c r="W252" s="4" t="e">
        <v>#N/A</v>
      </c>
      <c r="X252" s="4" t="str">
        <f>IFERROR(_xll.qlRateHelperQuoteName(W252,Trigger),"")</f>
        <v/>
      </c>
      <c r="Y252" s="73" t="str">
        <f>IFERROR(_xll.qlRateHelperRate(W252,Trigger),"")</f>
        <v/>
      </c>
      <c r="Z252" s="108" t="str">
        <f>IF(ISERROR(_xll.qlSwapRateHelperSpread($W252)),IF(ISERROR(_xll.qlFuturesRateHelperConvexityAdjustment($W252)),"",_xll.qlFuturesRateHelperConvexityAdjustment($W252)),_xll.qlSwapRateHelperSpread($W252))</f>
        <v/>
      </c>
      <c r="AA252" s="5" t="str">
        <f>IFERROR(_xll.qlRateHelperEarliestDate(W252,Trigger),"")</f>
        <v/>
      </c>
      <c r="AB252" s="5" t="str">
        <f>IFERROR(_xll.qlRateHelperPillarDate(W252,Trigger),"")</f>
        <v/>
      </c>
      <c r="AC252" s="81" t="e">
        <v>#NUM!</v>
      </c>
    </row>
    <row r="253" spans="1:29" x14ac:dyDescent="0.2">
      <c r="A253" s="1" t="s">
        <v>154</v>
      </c>
      <c r="B253" s="8" t="s">
        <v>68</v>
      </c>
      <c r="C253" s="7" t="s">
        <v>62</v>
      </c>
      <c r="D253" s="7" t="s">
        <v>8</v>
      </c>
      <c r="E253" s="7" t="s">
        <v>7</v>
      </c>
      <c r="F253" s="7" t="s">
        <v>149</v>
      </c>
      <c r="G253" s="7" t="str">
        <f t="shared" si="36"/>
        <v>Euribor6M</v>
      </c>
      <c r="H253" s="1" t="str">
        <f t="shared" si="37"/>
        <v>EUR10F30Y_Quote</v>
      </c>
      <c r="I253" s="136">
        <v>0</v>
      </c>
      <c r="J253" s="3"/>
      <c r="L253" s="10" t="str">
        <f t="shared" si="34"/>
        <v>FwdSw</v>
      </c>
      <c r="M253" s="98" t="str">
        <f t="shared" si="35"/>
        <v>--</v>
      </c>
      <c r="N253" s="151" t="str">
        <f>IFERROR(_xll.qlRateHelperQuoteName(M253,Trigger),"--")</f>
        <v>--</v>
      </c>
      <c r="O253" s="102" t="str">
        <f>IFERROR(_xll.qlRateHelperQuoteValue($M253,Trigger),"--")</f>
        <v>--</v>
      </c>
      <c r="P253" s="146" t="b">
        <v>0</v>
      </c>
      <c r="Q253" s="98">
        <v>50</v>
      </c>
      <c r="R253" s="98">
        <v>1</v>
      </c>
      <c r="S253" s="103" t="str">
        <f>IFERROR(_xll.qlRateHelperEarliestDate(M253,Trigger),"--")</f>
        <v>--</v>
      </c>
      <c r="T253" s="103" t="str">
        <f>IFERROR(_xll.qlRateHelperPillarDate(M253,Trigger),"--")</f>
        <v>--</v>
      </c>
      <c r="V253" s="4" t="str">
        <f t="shared" si="33"/>
        <v/>
      </c>
      <c r="W253" s="4" t="e">
        <v>#N/A</v>
      </c>
      <c r="X253" s="4" t="str">
        <f>IFERROR(_xll.qlRateHelperQuoteName(W253,Trigger),"")</f>
        <v/>
      </c>
      <c r="Y253" s="73" t="str">
        <f>IFERROR(_xll.qlRateHelperRate(W253,Trigger),"")</f>
        <v/>
      </c>
      <c r="Z253" s="108" t="str">
        <f>IF(ISERROR(_xll.qlSwapRateHelperSpread($W253)),IF(ISERROR(_xll.qlFuturesRateHelperConvexityAdjustment($W253)),"",_xll.qlFuturesRateHelperConvexityAdjustment($W253)),_xll.qlSwapRateHelperSpread($W253))</f>
        <v/>
      </c>
      <c r="AA253" s="5" t="str">
        <f>IFERROR(_xll.qlRateHelperEarliestDate(W253,Trigger),"")</f>
        <v/>
      </c>
      <c r="AB253" s="5" t="str">
        <f>IFERROR(_xll.qlRateHelperPillarDate(W253,Trigger),"")</f>
        <v/>
      </c>
      <c r="AC253" s="81" t="e">
        <v>#NUM!</v>
      </c>
    </row>
    <row r="254" spans="1:29" x14ac:dyDescent="0.2">
      <c r="A254" s="62" t="s">
        <v>154</v>
      </c>
      <c r="B254" s="63" t="s">
        <v>29</v>
      </c>
      <c r="C254" s="64" t="s">
        <v>104</v>
      </c>
      <c r="D254" s="64" t="s">
        <v>8</v>
      </c>
      <c r="E254" s="64" t="s">
        <v>7</v>
      </c>
      <c r="F254" s="64" t="s">
        <v>149</v>
      </c>
      <c r="G254" s="64" t="str">
        <f t="shared" si="36"/>
        <v>Euribor6M</v>
      </c>
      <c r="H254" s="62" t="str">
        <f t="shared" si="37"/>
        <v>EUR11F1Y_Quote</v>
      </c>
      <c r="I254" s="133">
        <v>0</v>
      </c>
      <c r="J254" s="67"/>
      <c r="L254" s="10" t="str">
        <f t="shared" si="34"/>
        <v>FwdSw</v>
      </c>
      <c r="M254" s="98" t="str">
        <f t="shared" si="35"/>
        <v>--</v>
      </c>
      <c r="N254" s="151" t="str">
        <f>IFERROR(_xll.qlRateHelperQuoteName(M254,Trigger),"--")</f>
        <v>--</v>
      </c>
      <c r="O254" s="102" t="str">
        <f>IFERROR(_xll.qlRateHelperQuoteValue($M254,Trigger),"--")</f>
        <v>--</v>
      </c>
      <c r="P254" s="146" t="b">
        <v>0</v>
      </c>
      <c r="Q254" s="98">
        <v>50</v>
      </c>
      <c r="R254" s="98">
        <v>1</v>
      </c>
      <c r="S254" s="103" t="str">
        <f>IFERROR(_xll.qlRateHelperEarliestDate(M254,Trigger),"--")</f>
        <v>--</v>
      </c>
      <c r="T254" s="103" t="str">
        <f>IFERROR(_xll.qlRateHelperPillarDate(M254,Trigger),"--")</f>
        <v>--</v>
      </c>
      <c r="V254" s="4" t="str">
        <f t="shared" si="33"/>
        <v/>
      </c>
      <c r="W254" s="4" t="e">
        <v>#N/A</v>
      </c>
      <c r="X254" s="4" t="str">
        <f>IFERROR(_xll.qlRateHelperQuoteName(W254,Trigger),"")</f>
        <v/>
      </c>
      <c r="Y254" s="73" t="str">
        <f>IFERROR(_xll.qlRateHelperRate(W254,Trigger),"")</f>
        <v/>
      </c>
      <c r="Z254" s="108" t="str">
        <f>IF(ISERROR(_xll.qlSwapRateHelperSpread($W254)),IF(ISERROR(_xll.qlFuturesRateHelperConvexityAdjustment($W254)),"",_xll.qlFuturesRateHelperConvexityAdjustment($W254)),_xll.qlSwapRateHelperSpread($W254))</f>
        <v/>
      </c>
      <c r="AA254" s="5" t="str">
        <f>IFERROR(_xll.qlRateHelperEarliestDate(W254,Trigger),"")</f>
        <v/>
      </c>
      <c r="AB254" s="5" t="str">
        <f>IFERROR(_xll.qlRateHelperPillarDate(W254,Trigger),"")</f>
        <v/>
      </c>
      <c r="AC254" s="81" t="e">
        <v>#NUM!</v>
      </c>
    </row>
    <row r="255" spans="1:29" x14ac:dyDescent="0.2">
      <c r="A255" s="62" t="s">
        <v>154</v>
      </c>
      <c r="B255" s="63" t="s">
        <v>54</v>
      </c>
      <c r="C255" s="64" t="s">
        <v>104</v>
      </c>
      <c r="D255" s="64" t="s">
        <v>8</v>
      </c>
      <c r="E255" s="64" t="s">
        <v>7</v>
      </c>
      <c r="F255" s="64" t="s">
        <v>149</v>
      </c>
      <c r="G255" s="64" t="str">
        <f t="shared" si="36"/>
        <v>Euribor6M</v>
      </c>
      <c r="H255" s="62" t="str">
        <f t="shared" si="37"/>
        <v>EUR11F2Y_Quote</v>
      </c>
      <c r="I255" s="133">
        <v>0</v>
      </c>
      <c r="J255" s="67"/>
      <c r="L255" s="10" t="str">
        <f t="shared" si="34"/>
        <v>FwdSw</v>
      </c>
      <c r="M255" s="98" t="str">
        <f t="shared" si="35"/>
        <v>--</v>
      </c>
      <c r="N255" s="151" t="str">
        <f>IFERROR(_xll.qlRateHelperQuoteName(M255,Trigger),"--")</f>
        <v>--</v>
      </c>
      <c r="O255" s="102" t="str">
        <f>IFERROR(_xll.qlRateHelperQuoteValue($M255,Trigger),"--")</f>
        <v>--</v>
      </c>
      <c r="P255" s="146" t="b">
        <v>0</v>
      </c>
      <c r="Q255" s="98">
        <v>50</v>
      </c>
      <c r="R255" s="98">
        <v>1</v>
      </c>
      <c r="S255" s="103" t="str">
        <f>IFERROR(_xll.qlRateHelperEarliestDate(M255,Trigger),"--")</f>
        <v>--</v>
      </c>
      <c r="T255" s="103" t="str">
        <f>IFERROR(_xll.qlRateHelperPillarDate(M255,Trigger),"--")</f>
        <v>--</v>
      </c>
      <c r="V255" s="4" t="str">
        <f t="shared" si="33"/>
        <v/>
      </c>
      <c r="W255" s="4" t="e">
        <v>#N/A</v>
      </c>
      <c r="X255" s="4" t="str">
        <f>IFERROR(_xll.qlRateHelperQuoteName(W255,Trigger),"")</f>
        <v/>
      </c>
      <c r="Y255" s="73" t="str">
        <f>IFERROR(_xll.qlRateHelperRate(W255,Trigger),"")</f>
        <v/>
      </c>
      <c r="Z255" s="108" t="str">
        <f>IF(ISERROR(_xll.qlSwapRateHelperSpread($W255)),IF(ISERROR(_xll.qlFuturesRateHelperConvexityAdjustment($W255)),"",_xll.qlFuturesRateHelperConvexityAdjustment($W255)),_xll.qlSwapRateHelperSpread($W255))</f>
        <v/>
      </c>
      <c r="AA255" s="5" t="str">
        <f>IFERROR(_xll.qlRateHelperEarliestDate(W255,Trigger),"")</f>
        <v/>
      </c>
      <c r="AB255" s="5" t="str">
        <f>IFERROR(_xll.qlRateHelperPillarDate(W255,Trigger),"")</f>
        <v/>
      </c>
      <c r="AC255" s="81" t="e">
        <v>#NUM!</v>
      </c>
    </row>
    <row r="256" spans="1:29" x14ac:dyDescent="0.2">
      <c r="A256" s="62" t="s">
        <v>154</v>
      </c>
      <c r="B256" s="63" t="s">
        <v>55</v>
      </c>
      <c r="C256" s="64" t="s">
        <v>104</v>
      </c>
      <c r="D256" s="64" t="s">
        <v>8</v>
      </c>
      <c r="E256" s="64" t="s">
        <v>7</v>
      </c>
      <c r="F256" s="64" t="s">
        <v>149</v>
      </c>
      <c r="G256" s="64" t="str">
        <f t="shared" si="36"/>
        <v>Euribor6M</v>
      </c>
      <c r="H256" s="62" t="str">
        <f t="shared" si="37"/>
        <v>EUR11F3Y_Quote</v>
      </c>
      <c r="I256" s="133">
        <v>0</v>
      </c>
      <c r="J256" s="67"/>
      <c r="L256" s="10" t="str">
        <f t="shared" si="34"/>
        <v>FwdSw</v>
      </c>
      <c r="M256" s="98" t="str">
        <f t="shared" si="35"/>
        <v>--</v>
      </c>
      <c r="N256" s="151" t="str">
        <f>IFERROR(_xll.qlRateHelperQuoteName(M256,Trigger),"--")</f>
        <v>--</v>
      </c>
      <c r="O256" s="102" t="str">
        <f>IFERROR(_xll.qlRateHelperQuoteValue($M256,Trigger),"--")</f>
        <v>--</v>
      </c>
      <c r="P256" s="146" t="b">
        <v>0</v>
      </c>
      <c r="Q256" s="98">
        <v>50</v>
      </c>
      <c r="R256" s="98">
        <v>1</v>
      </c>
      <c r="S256" s="103" t="str">
        <f>IFERROR(_xll.qlRateHelperEarliestDate(M256,Trigger),"--")</f>
        <v>--</v>
      </c>
      <c r="T256" s="103" t="str">
        <f>IFERROR(_xll.qlRateHelperPillarDate(M256,Trigger),"--")</f>
        <v>--</v>
      </c>
      <c r="V256" s="4" t="str">
        <f t="shared" si="33"/>
        <v/>
      </c>
      <c r="W256" s="4" t="e">
        <v>#N/A</v>
      </c>
      <c r="X256" s="4" t="str">
        <f>IFERROR(_xll.qlRateHelperQuoteName(W256,Trigger),"")</f>
        <v/>
      </c>
      <c r="Y256" s="73" t="str">
        <f>IFERROR(_xll.qlRateHelperRate(W256,Trigger),"")</f>
        <v/>
      </c>
      <c r="Z256" s="108" t="str">
        <f>IF(ISERROR(_xll.qlSwapRateHelperSpread($W256)),IF(ISERROR(_xll.qlFuturesRateHelperConvexityAdjustment($W256)),"",_xll.qlFuturesRateHelperConvexityAdjustment($W256)),_xll.qlSwapRateHelperSpread($W256))</f>
        <v/>
      </c>
      <c r="AA256" s="5" t="str">
        <f>IFERROR(_xll.qlRateHelperEarliestDate(W256,Trigger),"")</f>
        <v/>
      </c>
      <c r="AB256" s="5" t="str">
        <f>IFERROR(_xll.qlRateHelperPillarDate(W256,Trigger),"")</f>
        <v/>
      </c>
      <c r="AC256" s="81" t="e">
        <v>#NUM!</v>
      </c>
    </row>
    <row r="257" spans="1:29" x14ac:dyDescent="0.2">
      <c r="A257" s="62" t="s">
        <v>154</v>
      </c>
      <c r="B257" s="63" t="s">
        <v>56</v>
      </c>
      <c r="C257" s="64" t="s">
        <v>104</v>
      </c>
      <c r="D257" s="64" t="s">
        <v>8</v>
      </c>
      <c r="E257" s="64" t="s">
        <v>7</v>
      </c>
      <c r="F257" s="64" t="s">
        <v>149</v>
      </c>
      <c r="G257" s="64" t="str">
        <f t="shared" si="36"/>
        <v>Euribor6M</v>
      </c>
      <c r="H257" s="62" t="str">
        <f t="shared" si="37"/>
        <v>EUR11F4Y_Quote</v>
      </c>
      <c r="I257" s="133">
        <v>0</v>
      </c>
      <c r="J257" s="67"/>
      <c r="L257" s="10" t="str">
        <f t="shared" si="34"/>
        <v>FwdSw</v>
      </c>
      <c r="M257" s="98" t="str">
        <f t="shared" si="35"/>
        <v>--</v>
      </c>
      <c r="N257" s="151" t="str">
        <f>IFERROR(_xll.qlRateHelperQuoteName(M257,Trigger),"--")</f>
        <v>--</v>
      </c>
      <c r="O257" s="102" t="str">
        <f>IFERROR(_xll.qlRateHelperQuoteValue($M257,Trigger),"--")</f>
        <v>--</v>
      </c>
      <c r="P257" s="146" t="b">
        <v>0</v>
      </c>
      <c r="Q257" s="98">
        <v>50</v>
      </c>
      <c r="R257" s="98">
        <v>1</v>
      </c>
      <c r="S257" s="103" t="str">
        <f>IFERROR(_xll.qlRateHelperEarliestDate(M257,Trigger),"--")</f>
        <v>--</v>
      </c>
      <c r="T257" s="103" t="str">
        <f>IFERROR(_xll.qlRateHelperPillarDate(M257,Trigger),"--")</f>
        <v>--</v>
      </c>
      <c r="V257" s="4" t="str">
        <f t="shared" si="33"/>
        <v/>
      </c>
      <c r="W257" s="4" t="e">
        <v>#N/A</v>
      </c>
      <c r="X257" s="4" t="str">
        <f>IFERROR(_xll.qlRateHelperQuoteName(W257,Trigger),"")</f>
        <v/>
      </c>
      <c r="Y257" s="73" t="str">
        <f>IFERROR(_xll.qlRateHelperRate(W257,Trigger),"")</f>
        <v/>
      </c>
      <c r="Z257" s="108" t="str">
        <f>IF(ISERROR(_xll.qlSwapRateHelperSpread($W257)),IF(ISERROR(_xll.qlFuturesRateHelperConvexityAdjustment($W257)),"",_xll.qlFuturesRateHelperConvexityAdjustment($W257)),_xll.qlSwapRateHelperSpread($W257))</f>
        <v/>
      </c>
      <c r="AA257" s="5" t="str">
        <f>IFERROR(_xll.qlRateHelperEarliestDate(W257,Trigger),"")</f>
        <v/>
      </c>
      <c r="AB257" s="5" t="str">
        <f>IFERROR(_xll.qlRateHelperPillarDate(W257,Trigger),"")</f>
        <v/>
      </c>
      <c r="AC257" s="81" t="e">
        <v>#NUM!</v>
      </c>
    </row>
    <row r="258" spans="1:29" x14ac:dyDescent="0.2">
      <c r="A258" s="62" t="s">
        <v>154</v>
      </c>
      <c r="B258" s="63" t="s">
        <v>57</v>
      </c>
      <c r="C258" s="64" t="s">
        <v>104</v>
      </c>
      <c r="D258" s="64" t="s">
        <v>8</v>
      </c>
      <c r="E258" s="64" t="s">
        <v>7</v>
      </c>
      <c r="F258" s="64" t="s">
        <v>149</v>
      </c>
      <c r="G258" s="64" t="str">
        <f t="shared" si="36"/>
        <v>Euribor6M</v>
      </c>
      <c r="H258" s="62" t="str">
        <f t="shared" si="37"/>
        <v>EUR11F5Y_Quote</v>
      </c>
      <c r="I258" s="133">
        <v>0</v>
      </c>
      <c r="J258" s="67"/>
      <c r="L258" s="10" t="str">
        <f t="shared" si="34"/>
        <v>FwdSw</v>
      </c>
      <c r="M258" s="98" t="str">
        <f t="shared" si="35"/>
        <v>--</v>
      </c>
      <c r="N258" s="151" t="str">
        <f>IFERROR(_xll.qlRateHelperQuoteName(M258,Trigger),"--")</f>
        <v>--</v>
      </c>
      <c r="O258" s="102" t="str">
        <f>IFERROR(_xll.qlRateHelperQuoteValue($M258,Trigger),"--")</f>
        <v>--</v>
      </c>
      <c r="P258" s="146" t="b">
        <v>0</v>
      </c>
      <c r="Q258" s="98">
        <v>50</v>
      </c>
      <c r="R258" s="98">
        <v>1</v>
      </c>
      <c r="S258" s="103" t="str">
        <f>IFERROR(_xll.qlRateHelperEarliestDate(M258,Trigger),"--")</f>
        <v>--</v>
      </c>
      <c r="T258" s="103" t="str">
        <f>IFERROR(_xll.qlRateHelperPillarDate(M258,Trigger),"--")</f>
        <v>--</v>
      </c>
      <c r="V258" s="4" t="str">
        <f t="shared" si="33"/>
        <v/>
      </c>
      <c r="W258" s="4" t="e">
        <v>#N/A</v>
      </c>
      <c r="X258" s="4" t="str">
        <f>IFERROR(_xll.qlRateHelperQuoteName(W258,Trigger),"")</f>
        <v/>
      </c>
      <c r="Y258" s="73" t="str">
        <f>IFERROR(_xll.qlRateHelperRate(W258,Trigger),"")</f>
        <v/>
      </c>
      <c r="Z258" s="108" t="str">
        <f>IF(ISERROR(_xll.qlSwapRateHelperSpread($W258)),IF(ISERROR(_xll.qlFuturesRateHelperConvexityAdjustment($W258)),"",_xll.qlFuturesRateHelperConvexityAdjustment($W258)),_xll.qlSwapRateHelperSpread($W258))</f>
        <v/>
      </c>
      <c r="AA258" s="5" t="str">
        <f>IFERROR(_xll.qlRateHelperEarliestDate(W258,Trigger),"")</f>
        <v/>
      </c>
      <c r="AB258" s="5" t="str">
        <f>IFERROR(_xll.qlRateHelperPillarDate(W258,Trigger),"")</f>
        <v/>
      </c>
      <c r="AC258" s="81" t="e">
        <v>#NUM!</v>
      </c>
    </row>
    <row r="259" spans="1:29" x14ac:dyDescent="0.2">
      <c r="A259" s="62" t="s">
        <v>154</v>
      </c>
      <c r="B259" s="63" t="s">
        <v>58</v>
      </c>
      <c r="C259" s="64" t="s">
        <v>104</v>
      </c>
      <c r="D259" s="64" t="s">
        <v>8</v>
      </c>
      <c r="E259" s="64" t="s">
        <v>7</v>
      </c>
      <c r="F259" s="64" t="s">
        <v>149</v>
      </c>
      <c r="G259" s="64" t="str">
        <f t="shared" si="36"/>
        <v>Euribor6M</v>
      </c>
      <c r="H259" s="62" t="str">
        <f t="shared" si="37"/>
        <v>EUR11F6Y_Quote</v>
      </c>
      <c r="I259" s="133">
        <v>0</v>
      </c>
      <c r="J259" s="67"/>
      <c r="L259" s="10" t="str">
        <f t="shared" si="34"/>
        <v>FwdSw</v>
      </c>
      <c r="M259" s="98" t="str">
        <f t="shared" si="35"/>
        <v>--</v>
      </c>
      <c r="N259" s="151" t="str">
        <f>IFERROR(_xll.qlRateHelperQuoteName(M259,Trigger),"--")</f>
        <v>--</v>
      </c>
      <c r="O259" s="102" t="str">
        <f>IFERROR(_xll.qlRateHelperQuoteValue($M259,Trigger),"--")</f>
        <v>--</v>
      </c>
      <c r="P259" s="146" t="b">
        <v>0</v>
      </c>
      <c r="Q259" s="98">
        <v>50</v>
      </c>
      <c r="R259" s="98">
        <v>1</v>
      </c>
      <c r="S259" s="103" t="str">
        <f>IFERROR(_xll.qlRateHelperEarliestDate(M259,Trigger),"--")</f>
        <v>--</v>
      </c>
      <c r="T259" s="103" t="str">
        <f>IFERROR(_xll.qlRateHelperPillarDate(M259,Trigger),"--")</f>
        <v>--</v>
      </c>
      <c r="V259" s="4" t="str">
        <f t="shared" si="33"/>
        <v/>
      </c>
      <c r="W259" s="4" t="e">
        <v>#N/A</v>
      </c>
      <c r="X259" s="4" t="str">
        <f>IFERROR(_xll.qlRateHelperQuoteName(W259,Trigger),"")</f>
        <v/>
      </c>
      <c r="Y259" s="73" t="str">
        <f>IFERROR(_xll.qlRateHelperRate(W259,Trigger),"")</f>
        <v/>
      </c>
      <c r="Z259" s="108" t="str">
        <f>IF(ISERROR(_xll.qlSwapRateHelperSpread($W259)),IF(ISERROR(_xll.qlFuturesRateHelperConvexityAdjustment($W259)),"",_xll.qlFuturesRateHelperConvexityAdjustment($W259)),_xll.qlSwapRateHelperSpread($W259))</f>
        <v/>
      </c>
      <c r="AA259" s="5" t="str">
        <f>IFERROR(_xll.qlRateHelperEarliestDate(W259,Trigger),"")</f>
        <v/>
      </c>
      <c r="AB259" s="5" t="str">
        <f>IFERROR(_xll.qlRateHelperPillarDate(W259,Trigger),"")</f>
        <v/>
      </c>
      <c r="AC259" s="81" t="e">
        <v>#NUM!</v>
      </c>
    </row>
    <row r="260" spans="1:29" x14ac:dyDescent="0.2">
      <c r="A260" s="62" t="s">
        <v>154</v>
      </c>
      <c r="B260" s="63" t="s">
        <v>59</v>
      </c>
      <c r="C260" s="64" t="s">
        <v>104</v>
      </c>
      <c r="D260" s="64" t="s">
        <v>8</v>
      </c>
      <c r="E260" s="64" t="s">
        <v>7</v>
      </c>
      <c r="F260" s="64" t="s">
        <v>149</v>
      </c>
      <c r="G260" s="64" t="str">
        <f t="shared" si="36"/>
        <v>Euribor6M</v>
      </c>
      <c r="H260" s="62" t="str">
        <f t="shared" si="37"/>
        <v>EUR11F7Y_Quote</v>
      </c>
      <c r="I260" s="133">
        <v>0</v>
      </c>
      <c r="J260" s="67"/>
      <c r="L260" s="10" t="str">
        <f t="shared" si="34"/>
        <v>FwdSw</v>
      </c>
      <c r="M260" s="98" t="str">
        <f t="shared" si="35"/>
        <v>--</v>
      </c>
      <c r="N260" s="151" t="str">
        <f>IFERROR(_xll.qlRateHelperQuoteName(M260,Trigger),"--")</f>
        <v>--</v>
      </c>
      <c r="O260" s="102" t="str">
        <f>IFERROR(_xll.qlRateHelperQuoteValue($M260,Trigger),"--")</f>
        <v>--</v>
      </c>
      <c r="P260" s="146" t="b">
        <v>0</v>
      </c>
      <c r="Q260" s="98">
        <v>50</v>
      </c>
      <c r="R260" s="98">
        <v>1</v>
      </c>
      <c r="S260" s="103" t="str">
        <f>IFERROR(_xll.qlRateHelperEarliestDate(M260,Trigger),"--")</f>
        <v>--</v>
      </c>
      <c r="T260" s="103" t="str">
        <f>IFERROR(_xll.qlRateHelperPillarDate(M260,Trigger),"--")</f>
        <v>--</v>
      </c>
      <c r="V260" s="4" t="str">
        <f t="shared" ref="V260:V323" si="38">IFERROR(INDEX($L$3:$L$391,MATCH(X260,$N$3:$N$391,0),1),"")</f>
        <v/>
      </c>
      <c r="W260" s="4" t="e">
        <v>#N/A</v>
      </c>
      <c r="X260" s="4" t="str">
        <f>IFERROR(_xll.qlRateHelperQuoteName(W260,Trigger),"")</f>
        <v/>
      </c>
      <c r="Y260" s="73" t="str">
        <f>IFERROR(_xll.qlRateHelperRate(W260,Trigger),"")</f>
        <v/>
      </c>
      <c r="Z260" s="108" t="str">
        <f>IF(ISERROR(_xll.qlSwapRateHelperSpread($W260)),IF(ISERROR(_xll.qlFuturesRateHelperConvexityAdjustment($W260)),"",_xll.qlFuturesRateHelperConvexityAdjustment($W260)),_xll.qlSwapRateHelperSpread($W260))</f>
        <v/>
      </c>
      <c r="AA260" s="5" t="str">
        <f>IFERROR(_xll.qlRateHelperEarliestDate(W260,Trigger),"")</f>
        <v/>
      </c>
      <c r="AB260" s="5" t="str">
        <f>IFERROR(_xll.qlRateHelperPillarDate(W260,Trigger),"")</f>
        <v/>
      </c>
      <c r="AC260" s="81" t="e">
        <v>#NUM!</v>
      </c>
    </row>
    <row r="261" spans="1:29" x14ac:dyDescent="0.2">
      <c r="A261" s="62" t="s">
        <v>154</v>
      </c>
      <c r="B261" s="63" t="s">
        <v>60</v>
      </c>
      <c r="C261" s="64" t="s">
        <v>104</v>
      </c>
      <c r="D261" s="64" t="s">
        <v>8</v>
      </c>
      <c r="E261" s="64" t="s">
        <v>7</v>
      </c>
      <c r="F261" s="64" t="s">
        <v>149</v>
      </c>
      <c r="G261" s="64" t="str">
        <f t="shared" si="36"/>
        <v>Euribor6M</v>
      </c>
      <c r="H261" s="62" t="str">
        <f t="shared" si="37"/>
        <v>EUR11F8Y_Quote</v>
      </c>
      <c r="I261" s="133">
        <v>0</v>
      </c>
      <c r="J261" s="67"/>
      <c r="L261" s="10" t="str">
        <f t="shared" ref="L261:L324" si="39">A267</f>
        <v>FwdSw</v>
      </c>
      <c r="M261" s="98" t="str">
        <f t="shared" ref="M261:M324" si="40">IF(ISBLANK(J267),"--",J267)</f>
        <v>--</v>
      </c>
      <c r="N261" s="151" t="str">
        <f>IFERROR(_xll.qlRateHelperQuoteName(M261,Trigger),"--")</f>
        <v>--</v>
      </c>
      <c r="O261" s="102" t="str">
        <f>IFERROR(_xll.qlRateHelperQuoteValue($M261,Trigger),"--")</f>
        <v>--</v>
      </c>
      <c r="P261" s="146" t="b">
        <v>0</v>
      </c>
      <c r="Q261" s="98">
        <v>50</v>
      </c>
      <c r="R261" s="98">
        <v>1</v>
      </c>
      <c r="S261" s="103" t="str">
        <f>IFERROR(_xll.qlRateHelperEarliestDate(M261,Trigger),"--")</f>
        <v>--</v>
      </c>
      <c r="T261" s="103" t="str">
        <f>IFERROR(_xll.qlRateHelperPillarDate(M261,Trigger),"--")</f>
        <v>--</v>
      </c>
      <c r="V261" s="4" t="str">
        <f t="shared" si="38"/>
        <v/>
      </c>
      <c r="W261" s="4" t="e">
        <v>#N/A</v>
      </c>
      <c r="X261" s="4" t="str">
        <f>IFERROR(_xll.qlRateHelperQuoteName(W261,Trigger),"")</f>
        <v/>
      </c>
      <c r="Y261" s="73" t="str">
        <f>IFERROR(_xll.qlRateHelperRate(W261,Trigger),"")</f>
        <v/>
      </c>
      <c r="Z261" s="108" t="str">
        <f>IF(ISERROR(_xll.qlSwapRateHelperSpread($W261)),IF(ISERROR(_xll.qlFuturesRateHelperConvexityAdjustment($W261)),"",_xll.qlFuturesRateHelperConvexityAdjustment($W261)),_xll.qlSwapRateHelperSpread($W261))</f>
        <v/>
      </c>
      <c r="AA261" s="5" t="str">
        <f>IFERROR(_xll.qlRateHelperEarliestDate(W261,Trigger),"")</f>
        <v/>
      </c>
      <c r="AB261" s="5" t="str">
        <f>IFERROR(_xll.qlRateHelperPillarDate(W261,Trigger),"")</f>
        <v/>
      </c>
      <c r="AC261" s="81" t="e">
        <v>#NUM!</v>
      </c>
    </row>
    <row r="262" spans="1:29" x14ac:dyDescent="0.2">
      <c r="A262" s="62" t="s">
        <v>154</v>
      </c>
      <c r="B262" s="63" t="s">
        <v>61</v>
      </c>
      <c r="C262" s="64" t="s">
        <v>104</v>
      </c>
      <c r="D262" s="64" t="s">
        <v>8</v>
      </c>
      <c r="E262" s="64" t="s">
        <v>7</v>
      </c>
      <c r="F262" s="64" t="s">
        <v>149</v>
      </c>
      <c r="G262" s="64" t="str">
        <f t="shared" si="36"/>
        <v>Euribor6M</v>
      </c>
      <c r="H262" s="62" t="str">
        <f t="shared" si="37"/>
        <v>EUR11F9Y_Quote</v>
      </c>
      <c r="I262" s="133">
        <v>0</v>
      </c>
      <c r="J262" s="67"/>
      <c r="L262" s="10" t="str">
        <f t="shared" si="39"/>
        <v>FwdSw</v>
      </c>
      <c r="M262" s="98" t="str">
        <f t="shared" si="40"/>
        <v>--</v>
      </c>
      <c r="N262" s="151" t="str">
        <f>IFERROR(_xll.qlRateHelperQuoteName(M262,Trigger),"--")</f>
        <v>--</v>
      </c>
      <c r="O262" s="102" t="str">
        <f>IFERROR(_xll.qlRateHelperQuoteValue($M262,Trigger),"--")</f>
        <v>--</v>
      </c>
      <c r="P262" s="146" t="b">
        <v>0</v>
      </c>
      <c r="Q262" s="98">
        <v>50</v>
      </c>
      <c r="R262" s="98">
        <v>1</v>
      </c>
      <c r="S262" s="103" t="str">
        <f>IFERROR(_xll.qlRateHelperEarliestDate(M262,Trigger),"--")</f>
        <v>--</v>
      </c>
      <c r="T262" s="103" t="str">
        <f>IFERROR(_xll.qlRateHelperPillarDate(M262,Trigger),"--")</f>
        <v>--</v>
      </c>
      <c r="V262" s="4" t="str">
        <f t="shared" si="38"/>
        <v/>
      </c>
      <c r="W262" s="4" t="e">
        <v>#N/A</v>
      </c>
      <c r="X262" s="4" t="str">
        <f>IFERROR(_xll.qlRateHelperQuoteName(W262,Trigger),"")</f>
        <v/>
      </c>
      <c r="Y262" s="73" t="str">
        <f>IFERROR(_xll.qlRateHelperRate(W262,Trigger),"")</f>
        <v/>
      </c>
      <c r="Z262" s="108" t="str">
        <f>IF(ISERROR(_xll.qlSwapRateHelperSpread($W262)),IF(ISERROR(_xll.qlFuturesRateHelperConvexityAdjustment($W262)),"",_xll.qlFuturesRateHelperConvexityAdjustment($W262)),_xll.qlSwapRateHelperSpread($W262))</f>
        <v/>
      </c>
      <c r="AA262" s="5" t="str">
        <f>IFERROR(_xll.qlRateHelperEarliestDate(W262,Trigger),"")</f>
        <v/>
      </c>
      <c r="AB262" s="5" t="str">
        <f>IFERROR(_xll.qlRateHelperPillarDate(W262,Trigger),"")</f>
        <v/>
      </c>
      <c r="AC262" s="81" t="e">
        <v>#NUM!</v>
      </c>
    </row>
    <row r="263" spans="1:29" x14ac:dyDescent="0.2">
      <c r="A263" s="62" t="s">
        <v>154</v>
      </c>
      <c r="B263" s="63" t="s">
        <v>62</v>
      </c>
      <c r="C263" s="64" t="s">
        <v>104</v>
      </c>
      <c r="D263" s="64" t="s">
        <v>8</v>
      </c>
      <c r="E263" s="64" t="s">
        <v>7</v>
      </c>
      <c r="F263" s="64" t="s">
        <v>149</v>
      </c>
      <c r="G263" s="64" t="str">
        <f t="shared" si="36"/>
        <v>Euribor6M</v>
      </c>
      <c r="H263" s="62" t="str">
        <f t="shared" si="37"/>
        <v>EUR11F10Y_Quote</v>
      </c>
      <c r="I263" s="133">
        <v>0</v>
      </c>
      <c r="J263" s="67"/>
      <c r="L263" s="10" t="str">
        <f t="shared" si="39"/>
        <v>FwdSw</v>
      </c>
      <c r="M263" s="98" t="str">
        <f t="shared" si="40"/>
        <v>--</v>
      </c>
      <c r="N263" s="151" t="str">
        <f>IFERROR(_xll.qlRateHelperQuoteName(M263,Trigger),"--")</f>
        <v>--</v>
      </c>
      <c r="O263" s="102" t="str">
        <f>IFERROR(_xll.qlRateHelperQuoteValue($M263,Trigger),"--")</f>
        <v>--</v>
      </c>
      <c r="P263" s="146" t="b">
        <v>0</v>
      </c>
      <c r="Q263" s="98">
        <v>50</v>
      </c>
      <c r="R263" s="98">
        <v>1</v>
      </c>
      <c r="S263" s="103" t="str">
        <f>IFERROR(_xll.qlRateHelperEarliestDate(M263,Trigger),"--")</f>
        <v>--</v>
      </c>
      <c r="T263" s="103" t="str">
        <f>IFERROR(_xll.qlRateHelperPillarDate(M263,Trigger),"--")</f>
        <v>--</v>
      </c>
      <c r="V263" s="4" t="str">
        <f t="shared" si="38"/>
        <v/>
      </c>
      <c r="W263" s="4" t="e">
        <v>#N/A</v>
      </c>
      <c r="X263" s="4" t="str">
        <f>IFERROR(_xll.qlRateHelperQuoteName(W263,Trigger),"")</f>
        <v/>
      </c>
      <c r="Y263" s="73" t="str">
        <f>IFERROR(_xll.qlRateHelperRate(W263,Trigger),"")</f>
        <v/>
      </c>
      <c r="Z263" s="108" t="str">
        <f>IF(ISERROR(_xll.qlSwapRateHelperSpread($W263)),IF(ISERROR(_xll.qlFuturesRateHelperConvexityAdjustment($W263)),"",_xll.qlFuturesRateHelperConvexityAdjustment($W263)),_xll.qlSwapRateHelperSpread($W263))</f>
        <v/>
      </c>
      <c r="AA263" s="5" t="str">
        <f>IFERROR(_xll.qlRateHelperEarliestDate(W263,Trigger),"")</f>
        <v/>
      </c>
      <c r="AB263" s="5" t="str">
        <f>IFERROR(_xll.qlRateHelperPillarDate(W263,Trigger),"")</f>
        <v/>
      </c>
      <c r="AC263" s="81" t="e">
        <v>#NUM!</v>
      </c>
    </row>
    <row r="264" spans="1:29" x14ac:dyDescent="0.2">
      <c r="A264" s="62" t="s">
        <v>154</v>
      </c>
      <c r="B264" s="63" t="s">
        <v>104</v>
      </c>
      <c r="C264" s="64" t="s">
        <v>104</v>
      </c>
      <c r="D264" s="64" t="s">
        <v>8</v>
      </c>
      <c r="E264" s="64" t="s">
        <v>7</v>
      </c>
      <c r="F264" s="64" t="s">
        <v>149</v>
      </c>
      <c r="G264" s="64" t="str">
        <f t="shared" si="36"/>
        <v>Euribor6M</v>
      </c>
      <c r="H264" s="62" t="str">
        <f t="shared" si="37"/>
        <v>EUR11F11Y_Quote</v>
      </c>
      <c r="I264" s="133">
        <v>0</v>
      </c>
      <c r="J264" s="67"/>
      <c r="L264" s="10" t="str">
        <f t="shared" si="39"/>
        <v>FwdSw</v>
      </c>
      <c r="M264" s="98" t="str">
        <f t="shared" si="40"/>
        <v>--</v>
      </c>
      <c r="N264" s="151" t="str">
        <f>IFERROR(_xll.qlRateHelperQuoteName(M264,Trigger),"--")</f>
        <v>--</v>
      </c>
      <c r="O264" s="102" t="str">
        <f>IFERROR(_xll.qlRateHelperQuoteValue($M264,Trigger),"--")</f>
        <v>--</v>
      </c>
      <c r="P264" s="146" t="b">
        <v>0</v>
      </c>
      <c r="Q264" s="98">
        <v>50</v>
      </c>
      <c r="R264" s="98">
        <v>1</v>
      </c>
      <c r="S264" s="103" t="str">
        <f>IFERROR(_xll.qlRateHelperEarliestDate(M264,Trigger),"--")</f>
        <v>--</v>
      </c>
      <c r="T264" s="103" t="str">
        <f>IFERROR(_xll.qlRateHelperPillarDate(M264,Trigger),"--")</f>
        <v>--</v>
      </c>
      <c r="V264" s="4" t="str">
        <f t="shared" si="38"/>
        <v/>
      </c>
      <c r="W264" s="4" t="e">
        <v>#N/A</v>
      </c>
      <c r="X264" s="4" t="str">
        <f>IFERROR(_xll.qlRateHelperQuoteName(W264,Trigger),"")</f>
        <v/>
      </c>
      <c r="Y264" s="73" t="str">
        <f>IFERROR(_xll.qlRateHelperRate(W264,Trigger),"")</f>
        <v/>
      </c>
      <c r="Z264" s="108" t="str">
        <f>IF(ISERROR(_xll.qlSwapRateHelperSpread($W264)),IF(ISERROR(_xll.qlFuturesRateHelperConvexityAdjustment($W264)),"",_xll.qlFuturesRateHelperConvexityAdjustment($W264)),_xll.qlSwapRateHelperSpread($W264))</f>
        <v/>
      </c>
      <c r="AA264" s="5" t="str">
        <f>IFERROR(_xll.qlRateHelperEarliestDate(W264,Trigger),"")</f>
        <v/>
      </c>
      <c r="AB264" s="5" t="str">
        <f>IFERROR(_xll.qlRateHelperPillarDate(W264,Trigger),"")</f>
        <v/>
      </c>
      <c r="AC264" s="81" t="e">
        <v>#NUM!</v>
      </c>
    </row>
    <row r="265" spans="1:29" x14ac:dyDescent="0.2">
      <c r="A265" s="62" t="s">
        <v>154</v>
      </c>
      <c r="B265" s="63" t="s">
        <v>63</v>
      </c>
      <c r="C265" s="64" t="s">
        <v>104</v>
      </c>
      <c r="D265" s="64" t="s">
        <v>8</v>
      </c>
      <c r="E265" s="64" t="s">
        <v>7</v>
      </c>
      <c r="F265" s="64" t="s">
        <v>149</v>
      </c>
      <c r="G265" s="64" t="str">
        <f t="shared" si="36"/>
        <v>Euribor6M</v>
      </c>
      <c r="H265" s="62" t="str">
        <f t="shared" si="37"/>
        <v>EUR11F12Y_Quote</v>
      </c>
      <c r="I265" s="133">
        <v>0</v>
      </c>
      <c r="J265" s="67"/>
      <c r="L265" s="10" t="str">
        <f t="shared" si="39"/>
        <v>FwdSw</v>
      </c>
      <c r="M265" s="98" t="str">
        <f t="shared" si="40"/>
        <v>--</v>
      </c>
      <c r="N265" s="151" t="str">
        <f>IFERROR(_xll.qlRateHelperQuoteName(M265,Trigger),"--")</f>
        <v>--</v>
      </c>
      <c r="O265" s="102" t="str">
        <f>IFERROR(_xll.qlRateHelperQuoteValue($M265,Trigger),"--")</f>
        <v>--</v>
      </c>
      <c r="P265" s="146" t="b">
        <v>0</v>
      </c>
      <c r="Q265" s="98">
        <v>50</v>
      </c>
      <c r="R265" s="98">
        <v>1</v>
      </c>
      <c r="S265" s="103" t="str">
        <f>IFERROR(_xll.qlRateHelperEarliestDate(M265,Trigger),"--")</f>
        <v>--</v>
      </c>
      <c r="T265" s="103" t="str">
        <f>IFERROR(_xll.qlRateHelperPillarDate(M265,Trigger),"--")</f>
        <v>--</v>
      </c>
      <c r="V265" s="4" t="str">
        <f t="shared" si="38"/>
        <v/>
      </c>
      <c r="W265" s="4" t="e">
        <v>#N/A</v>
      </c>
      <c r="X265" s="4" t="str">
        <f>IFERROR(_xll.qlRateHelperQuoteName(W265,Trigger),"")</f>
        <v/>
      </c>
      <c r="Y265" s="73" t="str">
        <f>IFERROR(_xll.qlRateHelperRate(W265,Trigger),"")</f>
        <v/>
      </c>
      <c r="Z265" s="108" t="str">
        <f>IF(ISERROR(_xll.qlSwapRateHelperSpread($W265)),IF(ISERROR(_xll.qlFuturesRateHelperConvexityAdjustment($W265)),"",_xll.qlFuturesRateHelperConvexityAdjustment($W265)),_xll.qlSwapRateHelperSpread($W265))</f>
        <v/>
      </c>
      <c r="AA265" s="5" t="str">
        <f>IFERROR(_xll.qlRateHelperEarliestDate(W265,Trigger),"")</f>
        <v/>
      </c>
      <c r="AB265" s="5" t="str">
        <f>IFERROR(_xll.qlRateHelperPillarDate(W265,Trigger),"")</f>
        <v/>
      </c>
      <c r="AC265" s="81" t="e">
        <v>#NUM!</v>
      </c>
    </row>
    <row r="266" spans="1:29" x14ac:dyDescent="0.2">
      <c r="A266" s="62" t="s">
        <v>154</v>
      </c>
      <c r="B266" s="63" t="s">
        <v>105</v>
      </c>
      <c r="C266" s="64" t="s">
        <v>104</v>
      </c>
      <c r="D266" s="64" t="s">
        <v>8</v>
      </c>
      <c r="E266" s="64" t="s">
        <v>7</v>
      </c>
      <c r="F266" s="64" t="s">
        <v>149</v>
      </c>
      <c r="G266" s="64" t="str">
        <f t="shared" ref="G266:G329" si="41">PROPER(Currency)&amp;FamilyName&amp;Tenor</f>
        <v>Euribor6M</v>
      </c>
      <c r="H266" s="62" t="str">
        <f t="shared" ref="H266:H329" si="42">Currency&amp;SUBSTITUTE(C266,"Y","F")&amp;B266&amp;QuoteSuffix</f>
        <v>EUR11F13Y_Quote</v>
      </c>
      <c r="I266" s="133">
        <v>0</v>
      </c>
      <c r="J266" s="67"/>
      <c r="L266" s="10" t="str">
        <f t="shared" si="39"/>
        <v>FwdSw</v>
      </c>
      <c r="M266" s="98" t="str">
        <f t="shared" si="40"/>
        <v>--</v>
      </c>
      <c r="N266" s="151" t="str">
        <f>IFERROR(_xll.qlRateHelperQuoteName(M266,Trigger),"--")</f>
        <v>--</v>
      </c>
      <c r="O266" s="102" t="str">
        <f>IFERROR(_xll.qlRateHelperQuoteValue($M266,Trigger),"--")</f>
        <v>--</v>
      </c>
      <c r="P266" s="146" t="b">
        <v>0</v>
      </c>
      <c r="Q266" s="98">
        <v>50</v>
      </c>
      <c r="R266" s="98">
        <v>1</v>
      </c>
      <c r="S266" s="103" t="str">
        <f>IFERROR(_xll.qlRateHelperEarliestDate(M266,Trigger),"--")</f>
        <v>--</v>
      </c>
      <c r="T266" s="103" t="str">
        <f>IFERROR(_xll.qlRateHelperPillarDate(M266,Trigger),"--")</f>
        <v>--</v>
      </c>
      <c r="V266" s="4" t="str">
        <f t="shared" si="38"/>
        <v/>
      </c>
      <c r="W266" s="4" t="e">
        <v>#N/A</v>
      </c>
      <c r="X266" s="4" t="str">
        <f>IFERROR(_xll.qlRateHelperQuoteName(W266,Trigger),"")</f>
        <v/>
      </c>
      <c r="Y266" s="73" t="str">
        <f>IFERROR(_xll.qlRateHelperRate(W266,Trigger),"")</f>
        <v/>
      </c>
      <c r="Z266" s="108" t="str">
        <f>IF(ISERROR(_xll.qlSwapRateHelperSpread($W266)),IF(ISERROR(_xll.qlFuturesRateHelperConvexityAdjustment($W266)),"",_xll.qlFuturesRateHelperConvexityAdjustment($W266)),_xll.qlSwapRateHelperSpread($W266))</f>
        <v/>
      </c>
      <c r="AA266" s="5" t="str">
        <f>IFERROR(_xll.qlRateHelperEarliestDate(W266,Trigger),"")</f>
        <v/>
      </c>
      <c r="AB266" s="5" t="str">
        <f>IFERROR(_xll.qlRateHelperPillarDate(W266,Trigger),"")</f>
        <v/>
      </c>
      <c r="AC266" s="81" t="e">
        <v>#NUM!</v>
      </c>
    </row>
    <row r="267" spans="1:29" x14ac:dyDescent="0.2">
      <c r="A267" s="62" t="s">
        <v>154</v>
      </c>
      <c r="B267" s="63" t="s">
        <v>106</v>
      </c>
      <c r="C267" s="64" t="s">
        <v>104</v>
      </c>
      <c r="D267" s="64" t="s">
        <v>8</v>
      </c>
      <c r="E267" s="64" t="s">
        <v>7</v>
      </c>
      <c r="F267" s="64" t="s">
        <v>149</v>
      </c>
      <c r="G267" s="64" t="str">
        <f t="shared" si="41"/>
        <v>Euribor6M</v>
      </c>
      <c r="H267" s="62" t="str">
        <f t="shared" si="42"/>
        <v>EUR11F14Y_Quote</v>
      </c>
      <c r="I267" s="133">
        <v>0</v>
      </c>
      <c r="J267" s="67"/>
      <c r="L267" s="10" t="str">
        <f t="shared" si="39"/>
        <v>FwdSw</v>
      </c>
      <c r="M267" s="98" t="str">
        <f t="shared" si="40"/>
        <v>--</v>
      </c>
      <c r="N267" s="151" t="str">
        <f>IFERROR(_xll.qlRateHelperQuoteName(M267,Trigger),"--")</f>
        <v>--</v>
      </c>
      <c r="O267" s="102" t="str">
        <f>IFERROR(_xll.qlRateHelperQuoteValue($M267,Trigger),"--")</f>
        <v>--</v>
      </c>
      <c r="P267" s="146" t="b">
        <v>0</v>
      </c>
      <c r="Q267" s="98">
        <v>50</v>
      </c>
      <c r="R267" s="98">
        <v>1</v>
      </c>
      <c r="S267" s="103" t="str">
        <f>IFERROR(_xll.qlRateHelperEarliestDate(M267,Trigger),"--")</f>
        <v>--</v>
      </c>
      <c r="T267" s="103" t="str">
        <f>IFERROR(_xll.qlRateHelperPillarDate(M267,Trigger),"--")</f>
        <v>--</v>
      </c>
      <c r="V267" s="4" t="str">
        <f t="shared" si="38"/>
        <v/>
      </c>
      <c r="W267" s="4" t="e">
        <v>#N/A</v>
      </c>
      <c r="X267" s="4" t="str">
        <f>IFERROR(_xll.qlRateHelperQuoteName(W267,Trigger),"")</f>
        <v/>
      </c>
      <c r="Y267" s="73" t="str">
        <f>IFERROR(_xll.qlRateHelperRate(W267,Trigger),"")</f>
        <v/>
      </c>
      <c r="Z267" s="108" t="str">
        <f>IF(ISERROR(_xll.qlSwapRateHelperSpread($W267)),IF(ISERROR(_xll.qlFuturesRateHelperConvexityAdjustment($W267)),"",_xll.qlFuturesRateHelperConvexityAdjustment($W267)),_xll.qlSwapRateHelperSpread($W267))</f>
        <v/>
      </c>
      <c r="AA267" s="5" t="str">
        <f>IFERROR(_xll.qlRateHelperEarliestDate(W267,Trigger),"")</f>
        <v/>
      </c>
      <c r="AB267" s="5" t="str">
        <f>IFERROR(_xll.qlRateHelperPillarDate(W267,Trigger),"")</f>
        <v/>
      </c>
      <c r="AC267" s="81" t="e">
        <v>#NUM!</v>
      </c>
    </row>
    <row r="268" spans="1:29" x14ac:dyDescent="0.2">
      <c r="A268" s="62" t="s">
        <v>154</v>
      </c>
      <c r="B268" s="63" t="s">
        <v>64</v>
      </c>
      <c r="C268" s="64" t="s">
        <v>104</v>
      </c>
      <c r="D268" s="64" t="s">
        <v>8</v>
      </c>
      <c r="E268" s="64" t="s">
        <v>7</v>
      </c>
      <c r="F268" s="64" t="s">
        <v>149</v>
      </c>
      <c r="G268" s="64" t="str">
        <f t="shared" si="41"/>
        <v>Euribor6M</v>
      </c>
      <c r="H268" s="62" t="str">
        <f t="shared" si="42"/>
        <v>EUR11F15Y_Quote</v>
      </c>
      <c r="I268" s="133">
        <v>0</v>
      </c>
      <c r="J268" s="67"/>
      <c r="L268" s="10" t="str">
        <f t="shared" si="39"/>
        <v>FwdSw</v>
      </c>
      <c r="M268" s="98" t="str">
        <f t="shared" si="40"/>
        <v>--</v>
      </c>
      <c r="N268" s="151" t="str">
        <f>IFERROR(_xll.qlRateHelperQuoteName(M268,Trigger),"--")</f>
        <v>--</v>
      </c>
      <c r="O268" s="102" t="str">
        <f>IFERROR(_xll.qlRateHelperQuoteValue($M268,Trigger),"--")</f>
        <v>--</v>
      </c>
      <c r="P268" s="146" t="b">
        <v>0</v>
      </c>
      <c r="Q268" s="98">
        <v>50</v>
      </c>
      <c r="R268" s="98">
        <v>1</v>
      </c>
      <c r="S268" s="103" t="str">
        <f>IFERROR(_xll.qlRateHelperEarliestDate(M268,Trigger),"--")</f>
        <v>--</v>
      </c>
      <c r="T268" s="103" t="str">
        <f>IFERROR(_xll.qlRateHelperPillarDate(M268,Trigger),"--")</f>
        <v>--</v>
      </c>
      <c r="V268" s="4" t="str">
        <f t="shared" si="38"/>
        <v/>
      </c>
      <c r="W268" s="4" t="e">
        <v>#N/A</v>
      </c>
      <c r="X268" s="4" t="str">
        <f>IFERROR(_xll.qlRateHelperQuoteName(W268,Trigger),"")</f>
        <v/>
      </c>
      <c r="Y268" s="73" t="str">
        <f>IFERROR(_xll.qlRateHelperRate(W268,Trigger),"")</f>
        <v/>
      </c>
      <c r="Z268" s="108" t="str">
        <f>IF(ISERROR(_xll.qlSwapRateHelperSpread($W268)),IF(ISERROR(_xll.qlFuturesRateHelperConvexityAdjustment($W268)),"",_xll.qlFuturesRateHelperConvexityAdjustment($W268)),_xll.qlSwapRateHelperSpread($W268))</f>
        <v/>
      </c>
      <c r="AA268" s="5" t="str">
        <f>IFERROR(_xll.qlRateHelperEarliestDate(W268,Trigger),"")</f>
        <v/>
      </c>
      <c r="AB268" s="5" t="str">
        <f>IFERROR(_xll.qlRateHelperPillarDate(W268,Trigger),"")</f>
        <v/>
      </c>
      <c r="AC268" s="81" t="e">
        <v>#NUM!</v>
      </c>
    </row>
    <row r="269" spans="1:29" x14ac:dyDescent="0.2">
      <c r="A269" s="62" t="s">
        <v>154</v>
      </c>
      <c r="B269" s="63" t="s">
        <v>65</v>
      </c>
      <c r="C269" s="64" t="s">
        <v>104</v>
      </c>
      <c r="D269" s="64" t="s">
        <v>8</v>
      </c>
      <c r="E269" s="64" t="s">
        <v>7</v>
      </c>
      <c r="F269" s="64" t="s">
        <v>149</v>
      </c>
      <c r="G269" s="64" t="str">
        <f t="shared" si="41"/>
        <v>Euribor6M</v>
      </c>
      <c r="H269" s="62" t="str">
        <f t="shared" si="42"/>
        <v>EUR11F20Y_Quote</v>
      </c>
      <c r="I269" s="133">
        <v>0</v>
      </c>
      <c r="J269" s="67"/>
      <c r="L269" s="10" t="str">
        <f t="shared" si="39"/>
        <v>FwdSw</v>
      </c>
      <c r="M269" s="98" t="str">
        <f t="shared" si="40"/>
        <v>--</v>
      </c>
      <c r="N269" s="151" t="str">
        <f>IFERROR(_xll.qlRateHelperQuoteName(M269,Trigger),"--")</f>
        <v>--</v>
      </c>
      <c r="O269" s="102" t="str">
        <f>IFERROR(_xll.qlRateHelperQuoteValue($M269,Trigger),"--")</f>
        <v>--</v>
      </c>
      <c r="P269" s="146" t="b">
        <v>0</v>
      </c>
      <c r="Q269" s="98">
        <v>50</v>
      </c>
      <c r="R269" s="98">
        <v>1</v>
      </c>
      <c r="S269" s="103" t="str">
        <f>IFERROR(_xll.qlRateHelperEarliestDate(M269,Trigger),"--")</f>
        <v>--</v>
      </c>
      <c r="T269" s="103" t="str">
        <f>IFERROR(_xll.qlRateHelperPillarDate(M269,Trigger),"--")</f>
        <v>--</v>
      </c>
      <c r="V269" s="4" t="str">
        <f t="shared" si="38"/>
        <v/>
      </c>
      <c r="W269" s="4" t="e">
        <v>#N/A</v>
      </c>
      <c r="X269" s="4" t="str">
        <f>IFERROR(_xll.qlRateHelperQuoteName(W269,Trigger),"")</f>
        <v/>
      </c>
      <c r="Y269" s="73" t="str">
        <f>IFERROR(_xll.qlRateHelperRate(W269,Trigger),"")</f>
        <v/>
      </c>
      <c r="Z269" s="108" t="str">
        <f>IF(ISERROR(_xll.qlSwapRateHelperSpread($W269)),IF(ISERROR(_xll.qlFuturesRateHelperConvexityAdjustment($W269)),"",_xll.qlFuturesRateHelperConvexityAdjustment($W269)),_xll.qlSwapRateHelperSpread($W269))</f>
        <v/>
      </c>
      <c r="AA269" s="5" t="str">
        <f>IFERROR(_xll.qlRateHelperEarliestDate(W269,Trigger),"")</f>
        <v/>
      </c>
      <c r="AB269" s="5" t="str">
        <f>IFERROR(_xll.qlRateHelperPillarDate(W269,Trigger),"")</f>
        <v/>
      </c>
      <c r="AC269" s="81" t="e">
        <v>#NUM!</v>
      </c>
    </row>
    <row r="270" spans="1:29" x14ac:dyDescent="0.2">
      <c r="A270" s="62" t="s">
        <v>154</v>
      </c>
      <c r="B270" s="63" t="s">
        <v>66</v>
      </c>
      <c r="C270" s="64" t="s">
        <v>104</v>
      </c>
      <c r="D270" s="64" t="s">
        <v>8</v>
      </c>
      <c r="E270" s="64" t="s">
        <v>7</v>
      </c>
      <c r="F270" s="64" t="s">
        <v>149</v>
      </c>
      <c r="G270" s="64" t="str">
        <f t="shared" si="41"/>
        <v>Euribor6M</v>
      </c>
      <c r="H270" s="62" t="str">
        <f t="shared" si="42"/>
        <v>EUR11F25Y_Quote</v>
      </c>
      <c r="I270" s="133">
        <v>0</v>
      </c>
      <c r="J270" s="67"/>
      <c r="L270" s="10" t="str">
        <f t="shared" si="39"/>
        <v>FwdSw</v>
      </c>
      <c r="M270" s="98" t="str">
        <f t="shared" si="40"/>
        <v>--</v>
      </c>
      <c r="N270" s="151" t="str">
        <f>IFERROR(_xll.qlRateHelperQuoteName(M270,Trigger),"--")</f>
        <v>--</v>
      </c>
      <c r="O270" s="102" t="str">
        <f>IFERROR(_xll.qlRateHelperQuoteValue($M270,Trigger),"--")</f>
        <v>--</v>
      </c>
      <c r="P270" s="146" t="b">
        <v>0</v>
      </c>
      <c r="Q270" s="98">
        <v>50</v>
      </c>
      <c r="R270" s="98">
        <v>1</v>
      </c>
      <c r="S270" s="103" t="str">
        <f>IFERROR(_xll.qlRateHelperEarliestDate(M270,Trigger),"--")</f>
        <v>--</v>
      </c>
      <c r="T270" s="103" t="str">
        <f>IFERROR(_xll.qlRateHelperPillarDate(M270,Trigger),"--")</f>
        <v>--</v>
      </c>
      <c r="V270" s="4" t="str">
        <f t="shared" si="38"/>
        <v/>
      </c>
      <c r="W270" s="4" t="e">
        <v>#N/A</v>
      </c>
      <c r="X270" s="4" t="str">
        <f>IFERROR(_xll.qlRateHelperQuoteName(W270,Trigger),"")</f>
        <v/>
      </c>
      <c r="Y270" s="73" t="str">
        <f>IFERROR(_xll.qlRateHelperRate(W270,Trigger),"")</f>
        <v/>
      </c>
      <c r="Z270" s="108" t="str">
        <f>IF(ISERROR(_xll.qlSwapRateHelperSpread($W270)),IF(ISERROR(_xll.qlFuturesRateHelperConvexityAdjustment($W270)),"",_xll.qlFuturesRateHelperConvexityAdjustment($W270)),_xll.qlSwapRateHelperSpread($W270))</f>
        <v/>
      </c>
      <c r="AA270" s="5" t="str">
        <f>IFERROR(_xll.qlRateHelperEarliestDate(W270,Trigger),"")</f>
        <v/>
      </c>
      <c r="AB270" s="5" t="str">
        <f>IFERROR(_xll.qlRateHelperPillarDate(W270,Trigger),"")</f>
        <v/>
      </c>
      <c r="AC270" s="81" t="e">
        <v>#NUM!</v>
      </c>
    </row>
    <row r="271" spans="1:29" x14ac:dyDescent="0.2">
      <c r="A271" s="62" t="s">
        <v>154</v>
      </c>
      <c r="B271" s="63" t="s">
        <v>68</v>
      </c>
      <c r="C271" s="64" t="s">
        <v>104</v>
      </c>
      <c r="D271" s="64" t="s">
        <v>8</v>
      </c>
      <c r="E271" s="64" t="s">
        <v>7</v>
      </c>
      <c r="F271" s="64" t="s">
        <v>149</v>
      </c>
      <c r="G271" s="64" t="str">
        <f t="shared" si="41"/>
        <v>Euribor6M</v>
      </c>
      <c r="H271" s="62" t="str">
        <f t="shared" si="42"/>
        <v>EUR11F30Y_Quote</v>
      </c>
      <c r="I271" s="133">
        <v>0</v>
      </c>
      <c r="J271" s="67"/>
      <c r="L271" s="10" t="str">
        <f t="shared" si="39"/>
        <v>FwdSw</v>
      </c>
      <c r="M271" s="98" t="str">
        <f t="shared" si="40"/>
        <v>--</v>
      </c>
      <c r="N271" s="151" t="str">
        <f>IFERROR(_xll.qlRateHelperQuoteName(M271,Trigger),"--")</f>
        <v>--</v>
      </c>
      <c r="O271" s="102" t="str">
        <f>IFERROR(_xll.qlRateHelperQuoteValue($M271,Trigger),"--")</f>
        <v>--</v>
      </c>
      <c r="P271" s="146" t="b">
        <v>0</v>
      </c>
      <c r="Q271" s="98">
        <v>50</v>
      </c>
      <c r="R271" s="98">
        <v>1</v>
      </c>
      <c r="S271" s="103" t="str">
        <f>IFERROR(_xll.qlRateHelperEarliestDate(M271,Trigger),"--")</f>
        <v>--</v>
      </c>
      <c r="T271" s="103" t="str">
        <f>IFERROR(_xll.qlRateHelperPillarDate(M271,Trigger),"--")</f>
        <v>--</v>
      </c>
      <c r="V271" s="4" t="str">
        <f t="shared" si="38"/>
        <v/>
      </c>
      <c r="W271" s="4" t="e">
        <v>#N/A</v>
      </c>
      <c r="X271" s="4" t="str">
        <f>IFERROR(_xll.qlRateHelperQuoteName(W271,Trigger),"")</f>
        <v/>
      </c>
      <c r="Y271" s="73" t="str">
        <f>IFERROR(_xll.qlRateHelperRate(W271,Trigger),"")</f>
        <v/>
      </c>
      <c r="Z271" s="108" t="str">
        <f>IF(ISERROR(_xll.qlSwapRateHelperSpread($W271)),IF(ISERROR(_xll.qlFuturesRateHelperConvexityAdjustment($W271)),"",_xll.qlFuturesRateHelperConvexityAdjustment($W271)),_xll.qlSwapRateHelperSpread($W271))</f>
        <v/>
      </c>
      <c r="AA271" s="5" t="str">
        <f>IFERROR(_xll.qlRateHelperEarliestDate(W271,Trigger),"")</f>
        <v/>
      </c>
      <c r="AB271" s="5" t="str">
        <f>IFERROR(_xll.qlRateHelperPillarDate(W271,Trigger),"")</f>
        <v/>
      </c>
      <c r="AC271" s="81" t="e">
        <v>#NUM!</v>
      </c>
    </row>
    <row r="272" spans="1:29" x14ac:dyDescent="0.2">
      <c r="A272" s="56" t="s">
        <v>154</v>
      </c>
      <c r="B272" s="57" t="s">
        <v>29</v>
      </c>
      <c r="C272" s="58" t="s">
        <v>63</v>
      </c>
      <c r="D272" s="58" t="s">
        <v>8</v>
      </c>
      <c r="E272" s="58" t="s">
        <v>7</v>
      </c>
      <c r="F272" s="58" t="s">
        <v>149</v>
      </c>
      <c r="G272" s="58" t="str">
        <f t="shared" si="41"/>
        <v>Euribor6M</v>
      </c>
      <c r="H272" s="56" t="str">
        <f t="shared" si="42"/>
        <v>EUR12F1Y_Quote</v>
      </c>
      <c r="I272" s="132">
        <v>0</v>
      </c>
      <c r="J272" s="61"/>
      <c r="L272" s="10" t="str">
        <f t="shared" si="39"/>
        <v>FwdSw</v>
      </c>
      <c r="M272" s="98" t="str">
        <f t="shared" si="40"/>
        <v>--</v>
      </c>
      <c r="N272" s="151" t="str">
        <f>IFERROR(_xll.qlRateHelperQuoteName(M272,Trigger),"--")</f>
        <v>--</v>
      </c>
      <c r="O272" s="102" t="str">
        <f>IFERROR(_xll.qlRateHelperQuoteValue($M272,Trigger),"--")</f>
        <v>--</v>
      </c>
      <c r="P272" s="146" t="b">
        <v>0</v>
      </c>
      <c r="Q272" s="98">
        <v>50</v>
      </c>
      <c r="R272" s="98">
        <v>1</v>
      </c>
      <c r="S272" s="103" t="str">
        <f>IFERROR(_xll.qlRateHelperEarliestDate(M272,Trigger),"--")</f>
        <v>--</v>
      </c>
      <c r="T272" s="103" t="str">
        <f>IFERROR(_xll.qlRateHelperPillarDate(M272,Trigger),"--")</f>
        <v>--</v>
      </c>
      <c r="V272" s="4" t="str">
        <f t="shared" si="38"/>
        <v/>
      </c>
      <c r="W272" s="4" t="e">
        <v>#N/A</v>
      </c>
      <c r="X272" s="4" t="str">
        <f>IFERROR(_xll.qlRateHelperQuoteName(W272,Trigger),"")</f>
        <v/>
      </c>
      <c r="Y272" s="73" t="str">
        <f>IFERROR(_xll.qlRateHelperRate(W272,Trigger),"")</f>
        <v/>
      </c>
      <c r="Z272" s="108" t="str">
        <f>IF(ISERROR(_xll.qlSwapRateHelperSpread($W272)),IF(ISERROR(_xll.qlFuturesRateHelperConvexityAdjustment($W272)),"",_xll.qlFuturesRateHelperConvexityAdjustment($W272)),_xll.qlSwapRateHelperSpread($W272))</f>
        <v/>
      </c>
      <c r="AA272" s="5" t="str">
        <f>IFERROR(_xll.qlRateHelperEarliestDate(W272,Trigger),"")</f>
        <v/>
      </c>
      <c r="AB272" s="5" t="str">
        <f>IFERROR(_xll.qlRateHelperPillarDate(W272,Trigger),"")</f>
        <v/>
      </c>
      <c r="AC272" s="81" t="e">
        <v>#NUM!</v>
      </c>
    </row>
    <row r="273" spans="1:29" x14ac:dyDescent="0.2">
      <c r="A273" s="62" t="s">
        <v>154</v>
      </c>
      <c r="B273" s="63" t="s">
        <v>54</v>
      </c>
      <c r="C273" s="64" t="s">
        <v>63</v>
      </c>
      <c r="D273" s="64" t="s">
        <v>8</v>
      </c>
      <c r="E273" s="64" t="s">
        <v>7</v>
      </c>
      <c r="F273" s="64" t="s">
        <v>149</v>
      </c>
      <c r="G273" s="64" t="str">
        <f t="shared" si="41"/>
        <v>Euribor6M</v>
      </c>
      <c r="H273" s="62" t="str">
        <f t="shared" si="42"/>
        <v>EUR12F2Y_Quote</v>
      </c>
      <c r="I273" s="133">
        <v>0</v>
      </c>
      <c r="J273" s="67"/>
      <c r="L273" s="10" t="str">
        <f t="shared" si="39"/>
        <v>FwdSw</v>
      </c>
      <c r="M273" s="98" t="str">
        <f t="shared" si="40"/>
        <v>--</v>
      </c>
      <c r="N273" s="151" t="str">
        <f>IFERROR(_xll.qlRateHelperQuoteName(M273,Trigger),"--")</f>
        <v>--</v>
      </c>
      <c r="O273" s="102" t="str">
        <f>IFERROR(_xll.qlRateHelperQuoteValue($M273,Trigger),"--")</f>
        <v>--</v>
      </c>
      <c r="P273" s="146" t="b">
        <v>0</v>
      </c>
      <c r="Q273" s="98">
        <v>50</v>
      </c>
      <c r="R273" s="98">
        <v>1</v>
      </c>
      <c r="S273" s="103" t="str">
        <f>IFERROR(_xll.qlRateHelperEarliestDate(M273,Trigger),"--")</f>
        <v>--</v>
      </c>
      <c r="T273" s="103" t="str">
        <f>IFERROR(_xll.qlRateHelperPillarDate(M273,Trigger),"--")</f>
        <v>--</v>
      </c>
      <c r="V273" s="4" t="str">
        <f t="shared" si="38"/>
        <v/>
      </c>
      <c r="W273" s="4" t="e">
        <v>#N/A</v>
      </c>
      <c r="X273" s="4" t="str">
        <f>IFERROR(_xll.qlRateHelperQuoteName(W273,Trigger),"")</f>
        <v/>
      </c>
      <c r="Y273" s="73" t="str">
        <f>IFERROR(_xll.qlRateHelperRate(W273,Trigger),"")</f>
        <v/>
      </c>
      <c r="Z273" s="108" t="str">
        <f>IF(ISERROR(_xll.qlSwapRateHelperSpread($W273)),IF(ISERROR(_xll.qlFuturesRateHelperConvexityAdjustment($W273)),"",_xll.qlFuturesRateHelperConvexityAdjustment($W273)),_xll.qlSwapRateHelperSpread($W273))</f>
        <v/>
      </c>
      <c r="AA273" s="5" t="str">
        <f>IFERROR(_xll.qlRateHelperEarliestDate(W273,Trigger),"")</f>
        <v/>
      </c>
      <c r="AB273" s="5" t="str">
        <f>IFERROR(_xll.qlRateHelperPillarDate(W273,Trigger),"")</f>
        <v/>
      </c>
      <c r="AC273" s="81" t="e">
        <v>#NUM!</v>
      </c>
    </row>
    <row r="274" spans="1:29" x14ac:dyDescent="0.2">
      <c r="A274" s="62" t="s">
        <v>154</v>
      </c>
      <c r="B274" s="63" t="s">
        <v>55</v>
      </c>
      <c r="C274" s="64" t="s">
        <v>63</v>
      </c>
      <c r="D274" s="64" t="s">
        <v>8</v>
      </c>
      <c r="E274" s="64" t="s">
        <v>7</v>
      </c>
      <c r="F274" s="64" t="s">
        <v>149</v>
      </c>
      <c r="G274" s="64" t="str">
        <f t="shared" si="41"/>
        <v>Euribor6M</v>
      </c>
      <c r="H274" s="62" t="str">
        <f t="shared" si="42"/>
        <v>EUR12F3Y_Quote</v>
      </c>
      <c r="I274" s="133">
        <v>0</v>
      </c>
      <c r="J274" s="67"/>
      <c r="L274" s="10" t="str">
        <f t="shared" si="39"/>
        <v>FwdSw</v>
      </c>
      <c r="M274" s="98" t="str">
        <f t="shared" si="40"/>
        <v>--</v>
      </c>
      <c r="N274" s="151" t="str">
        <f>IFERROR(_xll.qlRateHelperQuoteName(M274,Trigger),"--")</f>
        <v>--</v>
      </c>
      <c r="O274" s="102" t="str">
        <f>IFERROR(_xll.qlRateHelperQuoteValue($M274,Trigger),"--")</f>
        <v>--</v>
      </c>
      <c r="P274" s="146" t="b">
        <v>0</v>
      </c>
      <c r="Q274" s="98">
        <v>50</v>
      </c>
      <c r="R274" s="98">
        <v>1</v>
      </c>
      <c r="S274" s="103" t="str">
        <f>IFERROR(_xll.qlRateHelperEarliestDate(M274,Trigger),"--")</f>
        <v>--</v>
      </c>
      <c r="T274" s="103" t="str">
        <f>IFERROR(_xll.qlRateHelperPillarDate(M274,Trigger),"--")</f>
        <v>--</v>
      </c>
      <c r="V274" s="4" t="str">
        <f t="shared" si="38"/>
        <v/>
      </c>
      <c r="W274" s="4" t="e">
        <v>#N/A</v>
      </c>
      <c r="X274" s="4" t="str">
        <f>IFERROR(_xll.qlRateHelperQuoteName(W274,Trigger),"")</f>
        <v/>
      </c>
      <c r="Y274" s="73" t="str">
        <f>IFERROR(_xll.qlRateHelperRate(W274,Trigger),"")</f>
        <v/>
      </c>
      <c r="Z274" s="108" t="str">
        <f>IF(ISERROR(_xll.qlSwapRateHelperSpread($W274)),IF(ISERROR(_xll.qlFuturesRateHelperConvexityAdjustment($W274)),"",_xll.qlFuturesRateHelperConvexityAdjustment($W274)),_xll.qlSwapRateHelperSpread($W274))</f>
        <v/>
      </c>
      <c r="AA274" s="5" t="str">
        <f>IFERROR(_xll.qlRateHelperEarliestDate(W274,Trigger),"")</f>
        <v/>
      </c>
      <c r="AB274" s="5" t="str">
        <f>IFERROR(_xll.qlRateHelperPillarDate(W274,Trigger),"")</f>
        <v/>
      </c>
      <c r="AC274" s="81" t="e">
        <v>#NUM!</v>
      </c>
    </row>
    <row r="275" spans="1:29" x14ac:dyDescent="0.2">
      <c r="A275" s="62" t="s">
        <v>154</v>
      </c>
      <c r="B275" s="63" t="s">
        <v>56</v>
      </c>
      <c r="C275" s="64" t="s">
        <v>63</v>
      </c>
      <c r="D275" s="64" t="s">
        <v>8</v>
      </c>
      <c r="E275" s="64" t="s">
        <v>7</v>
      </c>
      <c r="F275" s="64" t="s">
        <v>149</v>
      </c>
      <c r="G275" s="64" t="str">
        <f t="shared" si="41"/>
        <v>Euribor6M</v>
      </c>
      <c r="H275" s="62" t="str">
        <f t="shared" si="42"/>
        <v>EUR12F4Y_Quote</v>
      </c>
      <c r="I275" s="133">
        <v>0</v>
      </c>
      <c r="J275" s="67"/>
      <c r="L275" s="10" t="str">
        <f t="shared" si="39"/>
        <v>FwdSw</v>
      </c>
      <c r="M275" s="98" t="str">
        <f t="shared" si="40"/>
        <v>--</v>
      </c>
      <c r="N275" s="151" t="str">
        <f>IFERROR(_xll.qlRateHelperQuoteName(M275,Trigger),"--")</f>
        <v>--</v>
      </c>
      <c r="O275" s="102" t="str">
        <f>IFERROR(_xll.qlRateHelperQuoteValue($M275,Trigger),"--")</f>
        <v>--</v>
      </c>
      <c r="P275" s="146" t="b">
        <v>0</v>
      </c>
      <c r="Q275" s="98">
        <v>50</v>
      </c>
      <c r="R275" s="98">
        <v>1</v>
      </c>
      <c r="S275" s="103" t="str">
        <f>IFERROR(_xll.qlRateHelperEarliestDate(M275,Trigger),"--")</f>
        <v>--</v>
      </c>
      <c r="T275" s="103" t="str">
        <f>IFERROR(_xll.qlRateHelperPillarDate(M275,Trigger),"--")</f>
        <v>--</v>
      </c>
      <c r="V275" s="4" t="str">
        <f t="shared" si="38"/>
        <v/>
      </c>
      <c r="W275" s="4" t="e">
        <v>#N/A</v>
      </c>
      <c r="X275" s="4" t="str">
        <f>IFERROR(_xll.qlRateHelperQuoteName(W275,Trigger),"")</f>
        <v/>
      </c>
      <c r="Y275" s="73" t="str">
        <f>IFERROR(_xll.qlRateHelperRate(W275,Trigger),"")</f>
        <v/>
      </c>
      <c r="Z275" s="108" t="str">
        <f>IF(ISERROR(_xll.qlSwapRateHelperSpread($W275)),IF(ISERROR(_xll.qlFuturesRateHelperConvexityAdjustment($W275)),"",_xll.qlFuturesRateHelperConvexityAdjustment($W275)),_xll.qlSwapRateHelperSpread($W275))</f>
        <v/>
      </c>
      <c r="AA275" s="5" t="str">
        <f>IFERROR(_xll.qlRateHelperEarliestDate(W275,Trigger),"")</f>
        <v/>
      </c>
      <c r="AB275" s="5" t="str">
        <f>IFERROR(_xll.qlRateHelperPillarDate(W275,Trigger),"")</f>
        <v/>
      </c>
      <c r="AC275" s="81" t="e">
        <v>#NUM!</v>
      </c>
    </row>
    <row r="276" spans="1:29" x14ac:dyDescent="0.2">
      <c r="A276" s="62" t="s">
        <v>154</v>
      </c>
      <c r="B276" s="63" t="s">
        <v>57</v>
      </c>
      <c r="C276" s="64" t="s">
        <v>63</v>
      </c>
      <c r="D276" s="64" t="s">
        <v>8</v>
      </c>
      <c r="E276" s="64" t="s">
        <v>7</v>
      </c>
      <c r="F276" s="64" t="s">
        <v>149</v>
      </c>
      <c r="G276" s="64" t="str">
        <f t="shared" si="41"/>
        <v>Euribor6M</v>
      </c>
      <c r="H276" s="62" t="str">
        <f t="shared" si="42"/>
        <v>EUR12F5Y_Quote</v>
      </c>
      <c r="I276" s="133">
        <v>0</v>
      </c>
      <c r="J276" s="67"/>
      <c r="L276" s="10" t="str">
        <f t="shared" si="39"/>
        <v>FwdSw</v>
      </c>
      <c r="M276" s="98" t="str">
        <f t="shared" si="40"/>
        <v>--</v>
      </c>
      <c r="N276" s="151" t="str">
        <f>IFERROR(_xll.qlRateHelperQuoteName(M276,Trigger),"--")</f>
        <v>--</v>
      </c>
      <c r="O276" s="102" t="str">
        <f>IFERROR(_xll.qlRateHelperQuoteValue($M276,Trigger),"--")</f>
        <v>--</v>
      </c>
      <c r="P276" s="146" t="b">
        <v>0</v>
      </c>
      <c r="Q276" s="98">
        <v>50</v>
      </c>
      <c r="R276" s="98">
        <v>1</v>
      </c>
      <c r="S276" s="103" t="str">
        <f>IFERROR(_xll.qlRateHelperEarliestDate(M276,Trigger),"--")</f>
        <v>--</v>
      </c>
      <c r="T276" s="103" t="str">
        <f>IFERROR(_xll.qlRateHelperPillarDate(M276,Trigger),"--")</f>
        <v>--</v>
      </c>
      <c r="V276" s="4" t="str">
        <f t="shared" si="38"/>
        <v/>
      </c>
      <c r="W276" s="4" t="e">
        <v>#N/A</v>
      </c>
      <c r="X276" s="4" t="str">
        <f>IFERROR(_xll.qlRateHelperQuoteName(W276,Trigger),"")</f>
        <v/>
      </c>
      <c r="Y276" s="73" t="str">
        <f>IFERROR(_xll.qlRateHelperRate(W276,Trigger),"")</f>
        <v/>
      </c>
      <c r="Z276" s="108" t="str">
        <f>IF(ISERROR(_xll.qlSwapRateHelperSpread($W276)),IF(ISERROR(_xll.qlFuturesRateHelperConvexityAdjustment($W276)),"",_xll.qlFuturesRateHelperConvexityAdjustment($W276)),_xll.qlSwapRateHelperSpread($W276))</f>
        <v/>
      </c>
      <c r="AA276" s="5" t="str">
        <f>IFERROR(_xll.qlRateHelperEarliestDate(W276,Trigger),"")</f>
        <v/>
      </c>
      <c r="AB276" s="5" t="str">
        <f>IFERROR(_xll.qlRateHelperPillarDate(W276,Trigger),"")</f>
        <v/>
      </c>
      <c r="AC276" s="81" t="e">
        <v>#NUM!</v>
      </c>
    </row>
    <row r="277" spans="1:29" x14ac:dyDescent="0.2">
      <c r="A277" s="62" t="s">
        <v>154</v>
      </c>
      <c r="B277" s="63" t="s">
        <v>58</v>
      </c>
      <c r="C277" s="64" t="s">
        <v>63</v>
      </c>
      <c r="D277" s="64" t="s">
        <v>8</v>
      </c>
      <c r="E277" s="64" t="s">
        <v>7</v>
      </c>
      <c r="F277" s="64" t="s">
        <v>149</v>
      </c>
      <c r="G277" s="64" t="str">
        <f t="shared" si="41"/>
        <v>Euribor6M</v>
      </c>
      <c r="H277" s="62" t="str">
        <f t="shared" si="42"/>
        <v>EUR12F6Y_Quote</v>
      </c>
      <c r="I277" s="133">
        <v>0</v>
      </c>
      <c r="J277" s="67"/>
      <c r="L277" s="10" t="str">
        <f t="shared" si="39"/>
        <v>FwdSw</v>
      </c>
      <c r="M277" s="98" t="str">
        <f t="shared" si="40"/>
        <v>--</v>
      </c>
      <c r="N277" s="151" t="str">
        <f>IFERROR(_xll.qlRateHelperQuoteName(M277,Trigger),"--")</f>
        <v>--</v>
      </c>
      <c r="O277" s="102" t="str">
        <f>IFERROR(_xll.qlRateHelperQuoteValue($M277,Trigger),"--")</f>
        <v>--</v>
      </c>
      <c r="P277" s="146" t="b">
        <v>0</v>
      </c>
      <c r="Q277" s="98">
        <v>50</v>
      </c>
      <c r="R277" s="98">
        <v>1</v>
      </c>
      <c r="S277" s="103" t="str">
        <f>IFERROR(_xll.qlRateHelperEarliestDate(M277,Trigger),"--")</f>
        <v>--</v>
      </c>
      <c r="T277" s="103" t="str">
        <f>IFERROR(_xll.qlRateHelperPillarDate(M277,Trigger),"--")</f>
        <v>--</v>
      </c>
      <c r="V277" s="4" t="str">
        <f t="shared" si="38"/>
        <v/>
      </c>
      <c r="W277" s="4" t="e">
        <v>#N/A</v>
      </c>
      <c r="X277" s="4" t="str">
        <f>IFERROR(_xll.qlRateHelperQuoteName(W277,Trigger),"")</f>
        <v/>
      </c>
      <c r="Y277" s="73" t="str">
        <f>IFERROR(_xll.qlRateHelperRate(W277,Trigger),"")</f>
        <v/>
      </c>
      <c r="Z277" s="108" t="str">
        <f>IF(ISERROR(_xll.qlSwapRateHelperSpread($W277)),IF(ISERROR(_xll.qlFuturesRateHelperConvexityAdjustment($W277)),"",_xll.qlFuturesRateHelperConvexityAdjustment($W277)),_xll.qlSwapRateHelperSpread($W277))</f>
        <v/>
      </c>
      <c r="AA277" s="5" t="str">
        <f>IFERROR(_xll.qlRateHelperEarliestDate(W277,Trigger),"")</f>
        <v/>
      </c>
      <c r="AB277" s="5" t="str">
        <f>IFERROR(_xll.qlRateHelperPillarDate(W277,Trigger),"")</f>
        <v/>
      </c>
      <c r="AC277" s="81" t="e">
        <v>#NUM!</v>
      </c>
    </row>
    <row r="278" spans="1:29" x14ac:dyDescent="0.2">
      <c r="A278" s="62" t="s">
        <v>154</v>
      </c>
      <c r="B278" s="63" t="s">
        <v>59</v>
      </c>
      <c r="C278" s="64" t="s">
        <v>63</v>
      </c>
      <c r="D278" s="64" t="s">
        <v>8</v>
      </c>
      <c r="E278" s="64" t="s">
        <v>7</v>
      </c>
      <c r="F278" s="64" t="s">
        <v>149</v>
      </c>
      <c r="G278" s="64" t="str">
        <f t="shared" si="41"/>
        <v>Euribor6M</v>
      </c>
      <c r="H278" s="62" t="str">
        <f t="shared" si="42"/>
        <v>EUR12F7Y_Quote</v>
      </c>
      <c r="I278" s="133">
        <v>0</v>
      </c>
      <c r="J278" s="67"/>
      <c r="L278" s="10" t="str">
        <f t="shared" si="39"/>
        <v>FwdSw</v>
      </c>
      <c r="M278" s="98" t="str">
        <f t="shared" si="40"/>
        <v>--</v>
      </c>
      <c r="N278" s="151" t="str">
        <f>IFERROR(_xll.qlRateHelperQuoteName(M278,Trigger),"--")</f>
        <v>--</v>
      </c>
      <c r="O278" s="102" t="str">
        <f>IFERROR(_xll.qlRateHelperQuoteValue($M278,Trigger),"--")</f>
        <v>--</v>
      </c>
      <c r="P278" s="146" t="b">
        <v>0</v>
      </c>
      <c r="Q278" s="98">
        <v>50</v>
      </c>
      <c r="R278" s="98">
        <v>1</v>
      </c>
      <c r="S278" s="103" t="str">
        <f>IFERROR(_xll.qlRateHelperEarliestDate(M278,Trigger),"--")</f>
        <v>--</v>
      </c>
      <c r="T278" s="103" t="str">
        <f>IFERROR(_xll.qlRateHelperPillarDate(M278,Trigger),"--")</f>
        <v>--</v>
      </c>
      <c r="V278" s="4" t="str">
        <f t="shared" si="38"/>
        <v/>
      </c>
      <c r="W278" s="4" t="e">
        <v>#N/A</v>
      </c>
      <c r="X278" s="4" t="str">
        <f>IFERROR(_xll.qlRateHelperQuoteName(W278,Trigger),"")</f>
        <v/>
      </c>
      <c r="Y278" s="73" t="str">
        <f>IFERROR(_xll.qlRateHelperRate(W278,Trigger),"")</f>
        <v/>
      </c>
      <c r="Z278" s="108" t="str">
        <f>IF(ISERROR(_xll.qlSwapRateHelperSpread($W278)),IF(ISERROR(_xll.qlFuturesRateHelperConvexityAdjustment($W278)),"",_xll.qlFuturesRateHelperConvexityAdjustment($W278)),_xll.qlSwapRateHelperSpread($W278))</f>
        <v/>
      </c>
      <c r="AA278" s="5" t="str">
        <f>IFERROR(_xll.qlRateHelperEarliestDate(W278,Trigger),"")</f>
        <v/>
      </c>
      <c r="AB278" s="5" t="str">
        <f>IFERROR(_xll.qlRateHelperPillarDate(W278,Trigger),"")</f>
        <v/>
      </c>
      <c r="AC278" s="81" t="e">
        <v>#NUM!</v>
      </c>
    </row>
    <row r="279" spans="1:29" x14ac:dyDescent="0.2">
      <c r="A279" s="62" t="s">
        <v>154</v>
      </c>
      <c r="B279" s="63" t="s">
        <v>60</v>
      </c>
      <c r="C279" s="64" t="s">
        <v>63</v>
      </c>
      <c r="D279" s="64" t="s">
        <v>8</v>
      </c>
      <c r="E279" s="64" t="s">
        <v>7</v>
      </c>
      <c r="F279" s="64" t="s">
        <v>149</v>
      </c>
      <c r="G279" s="64" t="str">
        <f t="shared" si="41"/>
        <v>Euribor6M</v>
      </c>
      <c r="H279" s="62" t="str">
        <f t="shared" si="42"/>
        <v>EUR12F8Y_Quote</v>
      </c>
      <c r="I279" s="133">
        <v>0</v>
      </c>
      <c r="J279" s="67"/>
      <c r="L279" s="10" t="str">
        <f t="shared" si="39"/>
        <v>FwdSw</v>
      </c>
      <c r="M279" s="98" t="str">
        <f t="shared" si="40"/>
        <v>--</v>
      </c>
      <c r="N279" s="151" t="str">
        <f>IFERROR(_xll.qlRateHelperQuoteName(M279,Trigger),"--")</f>
        <v>--</v>
      </c>
      <c r="O279" s="102" t="str">
        <f>IFERROR(_xll.qlRateHelperQuoteValue($M279,Trigger),"--")</f>
        <v>--</v>
      </c>
      <c r="P279" s="146" t="b">
        <v>0</v>
      </c>
      <c r="Q279" s="98">
        <v>50</v>
      </c>
      <c r="R279" s="98">
        <v>1</v>
      </c>
      <c r="S279" s="103" t="str">
        <f>IFERROR(_xll.qlRateHelperEarliestDate(M279,Trigger),"--")</f>
        <v>--</v>
      </c>
      <c r="T279" s="103" t="str">
        <f>IFERROR(_xll.qlRateHelperPillarDate(M279,Trigger),"--")</f>
        <v>--</v>
      </c>
      <c r="V279" s="4" t="str">
        <f t="shared" si="38"/>
        <v/>
      </c>
      <c r="W279" s="4" t="e">
        <v>#N/A</v>
      </c>
      <c r="X279" s="4" t="str">
        <f>IFERROR(_xll.qlRateHelperQuoteName(W279,Trigger),"")</f>
        <v/>
      </c>
      <c r="Y279" s="73" t="str">
        <f>IFERROR(_xll.qlRateHelperRate(W279,Trigger),"")</f>
        <v/>
      </c>
      <c r="Z279" s="108" t="str">
        <f>IF(ISERROR(_xll.qlSwapRateHelperSpread($W279)),IF(ISERROR(_xll.qlFuturesRateHelperConvexityAdjustment($W279)),"",_xll.qlFuturesRateHelperConvexityAdjustment($W279)),_xll.qlSwapRateHelperSpread($W279))</f>
        <v/>
      </c>
      <c r="AA279" s="5" t="str">
        <f>IFERROR(_xll.qlRateHelperEarliestDate(W279,Trigger),"")</f>
        <v/>
      </c>
      <c r="AB279" s="5" t="str">
        <f>IFERROR(_xll.qlRateHelperPillarDate(W279,Trigger),"")</f>
        <v/>
      </c>
      <c r="AC279" s="81" t="e">
        <v>#NUM!</v>
      </c>
    </row>
    <row r="280" spans="1:29" x14ac:dyDescent="0.2">
      <c r="A280" s="62" t="s">
        <v>154</v>
      </c>
      <c r="B280" s="63" t="s">
        <v>61</v>
      </c>
      <c r="C280" s="64" t="s">
        <v>63</v>
      </c>
      <c r="D280" s="64" t="s">
        <v>8</v>
      </c>
      <c r="E280" s="64" t="s">
        <v>7</v>
      </c>
      <c r="F280" s="64" t="s">
        <v>149</v>
      </c>
      <c r="G280" s="64" t="str">
        <f t="shared" si="41"/>
        <v>Euribor6M</v>
      </c>
      <c r="H280" s="62" t="str">
        <f t="shared" si="42"/>
        <v>EUR12F9Y_Quote</v>
      </c>
      <c r="I280" s="133">
        <v>0</v>
      </c>
      <c r="J280" s="67"/>
      <c r="L280" s="10" t="str">
        <f t="shared" si="39"/>
        <v>FwdSw</v>
      </c>
      <c r="M280" s="98" t="str">
        <f t="shared" si="40"/>
        <v>--</v>
      </c>
      <c r="N280" s="151" t="str">
        <f>IFERROR(_xll.qlRateHelperQuoteName(M280,Trigger),"--")</f>
        <v>--</v>
      </c>
      <c r="O280" s="102" t="str">
        <f>IFERROR(_xll.qlRateHelperQuoteValue($M280,Trigger),"--")</f>
        <v>--</v>
      </c>
      <c r="P280" s="146" t="b">
        <v>0</v>
      </c>
      <c r="Q280" s="98">
        <v>50</v>
      </c>
      <c r="R280" s="98">
        <v>1</v>
      </c>
      <c r="S280" s="103" t="str">
        <f>IFERROR(_xll.qlRateHelperEarliestDate(M280,Trigger),"--")</f>
        <v>--</v>
      </c>
      <c r="T280" s="103" t="str">
        <f>IFERROR(_xll.qlRateHelperPillarDate(M280,Trigger),"--")</f>
        <v>--</v>
      </c>
      <c r="V280" s="4" t="str">
        <f t="shared" si="38"/>
        <v/>
      </c>
      <c r="W280" s="4" t="e">
        <v>#N/A</v>
      </c>
      <c r="X280" s="4" t="str">
        <f>IFERROR(_xll.qlRateHelperQuoteName(W280,Trigger),"")</f>
        <v/>
      </c>
      <c r="Y280" s="73" t="str">
        <f>IFERROR(_xll.qlRateHelperRate(W280,Trigger),"")</f>
        <v/>
      </c>
      <c r="Z280" s="108" t="str">
        <f>IF(ISERROR(_xll.qlSwapRateHelperSpread($W280)),IF(ISERROR(_xll.qlFuturesRateHelperConvexityAdjustment($W280)),"",_xll.qlFuturesRateHelperConvexityAdjustment($W280)),_xll.qlSwapRateHelperSpread($W280))</f>
        <v/>
      </c>
      <c r="AA280" s="5" t="str">
        <f>IFERROR(_xll.qlRateHelperEarliestDate(W280,Trigger),"")</f>
        <v/>
      </c>
      <c r="AB280" s="5" t="str">
        <f>IFERROR(_xll.qlRateHelperPillarDate(W280,Trigger),"")</f>
        <v/>
      </c>
      <c r="AC280" s="81" t="e">
        <v>#NUM!</v>
      </c>
    </row>
    <row r="281" spans="1:29" x14ac:dyDescent="0.2">
      <c r="A281" s="62" t="s">
        <v>154</v>
      </c>
      <c r="B281" s="63" t="s">
        <v>62</v>
      </c>
      <c r="C281" s="64" t="s">
        <v>63</v>
      </c>
      <c r="D281" s="64" t="s">
        <v>8</v>
      </c>
      <c r="E281" s="64" t="s">
        <v>7</v>
      </c>
      <c r="F281" s="64" t="s">
        <v>149</v>
      </c>
      <c r="G281" s="64" t="str">
        <f t="shared" si="41"/>
        <v>Euribor6M</v>
      </c>
      <c r="H281" s="62" t="str">
        <f t="shared" si="42"/>
        <v>EUR12F10Y_Quote</v>
      </c>
      <c r="I281" s="133">
        <v>0</v>
      </c>
      <c r="J281" s="67"/>
      <c r="L281" s="10" t="str">
        <f t="shared" si="39"/>
        <v>FwdSw</v>
      </c>
      <c r="M281" s="98" t="str">
        <f t="shared" si="40"/>
        <v>--</v>
      </c>
      <c r="N281" s="151" t="str">
        <f>IFERROR(_xll.qlRateHelperQuoteName(M281,Trigger),"--")</f>
        <v>--</v>
      </c>
      <c r="O281" s="102" t="str">
        <f>IFERROR(_xll.qlRateHelperQuoteValue($M281,Trigger),"--")</f>
        <v>--</v>
      </c>
      <c r="P281" s="146" t="b">
        <v>0</v>
      </c>
      <c r="Q281" s="98">
        <v>50</v>
      </c>
      <c r="R281" s="98">
        <v>1</v>
      </c>
      <c r="S281" s="103" t="str">
        <f>IFERROR(_xll.qlRateHelperEarliestDate(M281,Trigger),"--")</f>
        <v>--</v>
      </c>
      <c r="T281" s="103" t="str">
        <f>IFERROR(_xll.qlRateHelperPillarDate(M281,Trigger),"--")</f>
        <v>--</v>
      </c>
      <c r="V281" s="4" t="str">
        <f t="shared" si="38"/>
        <v/>
      </c>
      <c r="W281" s="4" t="e">
        <v>#N/A</v>
      </c>
      <c r="X281" s="4" t="str">
        <f>IFERROR(_xll.qlRateHelperQuoteName(W281,Trigger),"")</f>
        <v/>
      </c>
      <c r="Y281" s="73" t="str">
        <f>IFERROR(_xll.qlRateHelperRate(W281,Trigger),"")</f>
        <v/>
      </c>
      <c r="Z281" s="108" t="str">
        <f>IF(ISERROR(_xll.qlSwapRateHelperSpread($W281)),IF(ISERROR(_xll.qlFuturesRateHelperConvexityAdjustment($W281)),"",_xll.qlFuturesRateHelperConvexityAdjustment($W281)),_xll.qlSwapRateHelperSpread($W281))</f>
        <v/>
      </c>
      <c r="AA281" s="5" t="str">
        <f>IFERROR(_xll.qlRateHelperEarliestDate(W281,Trigger),"")</f>
        <v/>
      </c>
      <c r="AB281" s="5" t="str">
        <f>IFERROR(_xll.qlRateHelperPillarDate(W281,Trigger),"")</f>
        <v/>
      </c>
      <c r="AC281" s="81" t="e">
        <v>#NUM!</v>
      </c>
    </row>
    <row r="282" spans="1:29" x14ac:dyDescent="0.2">
      <c r="A282" s="62" t="s">
        <v>154</v>
      </c>
      <c r="B282" s="63" t="s">
        <v>104</v>
      </c>
      <c r="C282" s="64" t="s">
        <v>63</v>
      </c>
      <c r="D282" s="64" t="s">
        <v>8</v>
      </c>
      <c r="E282" s="64" t="s">
        <v>7</v>
      </c>
      <c r="F282" s="64" t="s">
        <v>149</v>
      </c>
      <c r="G282" s="64" t="str">
        <f t="shared" si="41"/>
        <v>Euribor6M</v>
      </c>
      <c r="H282" s="62" t="str">
        <f t="shared" si="42"/>
        <v>EUR12F11Y_Quote</v>
      </c>
      <c r="I282" s="133">
        <v>0</v>
      </c>
      <c r="J282" s="67"/>
      <c r="L282" s="10" t="str">
        <f t="shared" si="39"/>
        <v>FwdSw</v>
      </c>
      <c r="M282" s="98" t="str">
        <f t="shared" si="40"/>
        <v>--</v>
      </c>
      <c r="N282" s="151" t="str">
        <f>IFERROR(_xll.qlRateHelperQuoteName(M282,Trigger),"--")</f>
        <v>--</v>
      </c>
      <c r="O282" s="102" t="str">
        <f>IFERROR(_xll.qlRateHelperQuoteValue($M282,Trigger),"--")</f>
        <v>--</v>
      </c>
      <c r="P282" s="146" t="b">
        <v>0</v>
      </c>
      <c r="Q282" s="98">
        <v>50</v>
      </c>
      <c r="R282" s="98">
        <v>1</v>
      </c>
      <c r="S282" s="103" t="str">
        <f>IFERROR(_xll.qlRateHelperEarliestDate(M282,Trigger),"--")</f>
        <v>--</v>
      </c>
      <c r="T282" s="103" t="str">
        <f>IFERROR(_xll.qlRateHelperPillarDate(M282,Trigger),"--")</f>
        <v>--</v>
      </c>
      <c r="V282" s="4" t="str">
        <f t="shared" si="38"/>
        <v/>
      </c>
      <c r="W282" s="4" t="e">
        <v>#N/A</v>
      </c>
      <c r="X282" s="4" t="str">
        <f>IFERROR(_xll.qlRateHelperQuoteName(W282,Trigger),"")</f>
        <v/>
      </c>
      <c r="Y282" s="73" t="str">
        <f>IFERROR(_xll.qlRateHelperRate(W282,Trigger),"")</f>
        <v/>
      </c>
      <c r="Z282" s="108" t="str">
        <f>IF(ISERROR(_xll.qlSwapRateHelperSpread($W282)),IF(ISERROR(_xll.qlFuturesRateHelperConvexityAdjustment($W282)),"",_xll.qlFuturesRateHelperConvexityAdjustment($W282)),_xll.qlSwapRateHelperSpread($W282))</f>
        <v/>
      </c>
      <c r="AA282" s="5" t="str">
        <f>IFERROR(_xll.qlRateHelperEarliestDate(W282,Trigger),"")</f>
        <v/>
      </c>
      <c r="AB282" s="5" t="str">
        <f>IFERROR(_xll.qlRateHelperPillarDate(W282,Trigger),"")</f>
        <v/>
      </c>
      <c r="AC282" s="81" t="e">
        <v>#NUM!</v>
      </c>
    </row>
    <row r="283" spans="1:29" x14ac:dyDescent="0.2">
      <c r="A283" s="62" t="s">
        <v>154</v>
      </c>
      <c r="B283" s="63" t="s">
        <v>63</v>
      </c>
      <c r="C283" s="64" t="s">
        <v>63</v>
      </c>
      <c r="D283" s="64" t="s">
        <v>8</v>
      </c>
      <c r="E283" s="64" t="s">
        <v>7</v>
      </c>
      <c r="F283" s="64" t="s">
        <v>149</v>
      </c>
      <c r="G283" s="64" t="str">
        <f t="shared" si="41"/>
        <v>Euribor6M</v>
      </c>
      <c r="H283" s="62" t="str">
        <f t="shared" si="42"/>
        <v>EUR12F12Y_Quote</v>
      </c>
      <c r="I283" s="133">
        <v>0</v>
      </c>
      <c r="J283" s="67"/>
      <c r="L283" s="10" t="str">
        <f t="shared" si="39"/>
        <v>FwdSw</v>
      </c>
      <c r="M283" s="98" t="str">
        <f t="shared" si="40"/>
        <v>--</v>
      </c>
      <c r="N283" s="151" t="str">
        <f>IFERROR(_xll.qlRateHelperQuoteName(M283,Trigger),"--")</f>
        <v>--</v>
      </c>
      <c r="O283" s="102" t="str">
        <f>IFERROR(_xll.qlRateHelperQuoteValue($M283,Trigger),"--")</f>
        <v>--</v>
      </c>
      <c r="P283" s="146" t="b">
        <v>0</v>
      </c>
      <c r="Q283" s="98">
        <v>50</v>
      </c>
      <c r="R283" s="98">
        <v>1</v>
      </c>
      <c r="S283" s="103" t="str">
        <f>IFERROR(_xll.qlRateHelperEarliestDate(M283,Trigger),"--")</f>
        <v>--</v>
      </c>
      <c r="T283" s="103" t="str">
        <f>IFERROR(_xll.qlRateHelperPillarDate(M283,Trigger),"--")</f>
        <v>--</v>
      </c>
      <c r="V283" s="4" t="str">
        <f t="shared" si="38"/>
        <v/>
      </c>
      <c r="W283" s="4" t="e">
        <v>#N/A</v>
      </c>
      <c r="X283" s="4" t="str">
        <f>IFERROR(_xll.qlRateHelperQuoteName(W283,Trigger),"")</f>
        <v/>
      </c>
      <c r="Y283" s="73" t="str">
        <f>IFERROR(_xll.qlRateHelperRate(W283,Trigger),"")</f>
        <v/>
      </c>
      <c r="Z283" s="108" t="str">
        <f>IF(ISERROR(_xll.qlSwapRateHelperSpread($W283)),IF(ISERROR(_xll.qlFuturesRateHelperConvexityAdjustment($W283)),"",_xll.qlFuturesRateHelperConvexityAdjustment($W283)),_xll.qlSwapRateHelperSpread($W283))</f>
        <v/>
      </c>
      <c r="AA283" s="5" t="str">
        <f>IFERROR(_xll.qlRateHelperEarliestDate(W283,Trigger),"")</f>
        <v/>
      </c>
      <c r="AB283" s="5" t="str">
        <f>IFERROR(_xll.qlRateHelperPillarDate(W283,Trigger),"")</f>
        <v/>
      </c>
      <c r="AC283" s="81" t="e">
        <v>#NUM!</v>
      </c>
    </row>
    <row r="284" spans="1:29" x14ac:dyDescent="0.2">
      <c r="A284" s="62" t="s">
        <v>154</v>
      </c>
      <c r="B284" s="63" t="s">
        <v>105</v>
      </c>
      <c r="C284" s="64" t="s">
        <v>63</v>
      </c>
      <c r="D284" s="64" t="s">
        <v>8</v>
      </c>
      <c r="E284" s="64" t="s">
        <v>7</v>
      </c>
      <c r="F284" s="64" t="s">
        <v>149</v>
      </c>
      <c r="G284" s="64" t="str">
        <f t="shared" si="41"/>
        <v>Euribor6M</v>
      </c>
      <c r="H284" s="62" t="str">
        <f t="shared" si="42"/>
        <v>EUR12F13Y_Quote</v>
      </c>
      <c r="I284" s="133">
        <v>0</v>
      </c>
      <c r="J284" s="67"/>
      <c r="L284" s="10" t="str">
        <f t="shared" si="39"/>
        <v>FwdSw</v>
      </c>
      <c r="M284" s="98" t="str">
        <f t="shared" si="40"/>
        <v>--</v>
      </c>
      <c r="N284" s="151" t="str">
        <f>IFERROR(_xll.qlRateHelperQuoteName(M284,Trigger),"--")</f>
        <v>--</v>
      </c>
      <c r="O284" s="102" t="str">
        <f>IFERROR(_xll.qlRateHelperQuoteValue($M284,Trigger),"--")</f>
        <v>--</v>
      </c>
      <c r="P284" s="146" t="b">
        <v>0</v>
      </c>
      <c r="Q284" s="98">
        <v>50</v>
      </c>
      <c r="R284" s="98">
        <v>1</v>
      </c>
      <c r="S284" s="103" t="str">
        <f>IFERROR(_xll.qlRateHelperEarliestDate(M284,Trigger),"--")</f>
        <v>--</v>
      </c>
      <c r="T284" s="103" t="str">
        <f>IFERROR(_xll.qlRateHelperPillarDate(M284,Trigger),"--")</f>
        <v>--</v>
      </c>
      <c r="V284" s="4" t="str">
        <f t="shared" si="38"/>
        <v/>
      </c>
      <c r="W284" s="4" t="e">
        <v>#N/A</v>
      </c>
      <c r="X284" s="4" t="str">
        <f>IFERROR(_xll.qlRateHelperQuoteName(W284,Trigger),"")</f>
        <v/>
      </c>
      <c r="Y284" s="73" t="str">
        <f>IFERROR(_xll.qlRateHelperRate(W284,Trigger),"")</f>
        <v/>
      </c>
      <c r="Z284" s="108" t="str">
        <f>IF(ISERROR(_xll.qlSwapRateHelperSpread($W284)),IF(ISERROR(_xll.qlFuturesRateHelperConvexityAdjustment($W284)),"",_xll.qlFuturesRateHelperConvexityAdjustment($W284)),_xll.qlSwapRateHelperSpread($W284))</f>
        <v/>
      </c>
      <c r="AA284" s="5" t="str">
        <f>IFERROR(_xll.qlRateHelperEarliestDate(W284,Trigger),"")</f>
        <v/>
      </c>
      <c r="AB284" s="5" t="str">
        <f>IFERROR(_xll.qlRateHelperPillarDate(W284,Trigger),"")</f>
        <v/>
      </c>
      <c r="AC284" s="81" t="e">
        <v>#NUM!</v>
      </c>
    </row>
    <row r="285" spans="1:29" x14ac:dyDescent="0.2">
      <c r="A285" s="62" t="s">
        <v>154</v>
      </c>
      <c r="B285" s="63" t="s">
        <v>106</v>
      </c>
      <c r="C285" s="64" t="s">
        <v>63</v>
      </c>
      <c r="D285" s="64" t="s">
        <v>8</v>
      </c>
      <c r="E285" s="64" t="s">
        <v>7</v>
      </c>
      <c r="F285" s="64" t="s">
        <v>149</v>
      </c>
      <c r="G285" s="64" t="str">
        <f t="shared" si="41"/>
        <v>Euribor6M</v>
      </c>
      <c r="H285" s="62" t="str">
        <f t="shared" si="42"/>
        <v>EUR12F14Y_Quote</v>
      </c>
      <c r="I285" s="133">
        <v>0</v>
      </c>
      <c r="J285" s="67"/>
      <c r="L285" s="10" t="str">
        <f t="shared" si="39"/>
        <v>FwdSw</v>
      </c>
      <c r="M285" s="98" t="str">
        <f t="shared" si="40"/>
        <v>--</v>
      </c>
      <c r="N285" s="151" t="str">
        <f>IFERROR(_xll.qlRateHelperQuoteName(M285,Trigger),"--")</f>
        <v>--</v>
      </c>
      <c r="O285" s="102" t="str">
        <f>IFERROR(_xll.qlRateHelperQuoteValue($M285,Trigger),"--")</f>
        <v>--</v>
      </c>
      <c r="P285" s="146" t="b">
        <v>0</v>
      </c>
      <c r="Q285" s="98">
        <v>50</v>
      </c>
      <c r="R285" s="98">
        <v>1</v>
      </c>
      <c r="S285" s="103" t="str">
        <f>IFERROR(_xll.qlRateHelperEarliestDate(M285,Trigger),"--")</f>
        <v>--</v>
      </c>
      <c r="T285" s="103" t="str">
        <f>IFERROR(_xll.qlRateHelperPillarDate(M285,Trigger),"--")</f>
        <v>--</v>
      </c>
      <c r="V285" s="4" t="str">
        <f t="shared" si="38"/>
        <v/>
      </c>
      <c r="W285" s="4" t="e">
        <v>#N/A</v>
      </c>
      <c r="X285" s="4" t="str">
        <f>IFERROR(_xll.qlRateHelperQuoteName(W285,Trigger),"")</f>
        <v/>
      </c>
      <c r="Y285" s="73" t="str">
        <f>IFERROR(_xll.qlRateHelperRate(W285,Trigger),"")</f>
        <v/>
      </c>
      <c r="Z285" s="108" t="str">
        <f>IF(ISERROR(_xll.qlSwapRateHelperSpread($W285)),IF(ISERROR(_xll.qlFuturesRateHelperConvexityAdjustment($W285)),"",_xll.qlFuturesRateHelperConvexityAdjustment($W285)),_xll.qlSwapRateHelperSpread($W285))</f>
        <v/>
      </c>
      <c r="AA285" s="5" t="str">
        <f>IFERROR(_xll.qlRateHelperEarliestDate(W285,Trigger),"")</f>
        <v/>
      </c>
      <c r="AB285" s="5" t="str">
        <f>IFERROR(_xll.qlRateHelperPillarDate(W285,Trigger),"")</f>
        <v/>
      </c>
      <c r="AC285" s="81" t="e">
        <v>#NUM!</v>
      </c>
    </row>
    <row r="286" spans="1:29" x14ac:dyDescent="0.2">
      <c r="A286" s="62" t="s">
        <v>154</v>
      </c>
      <c r="B286" s="63" t="s">
        <v>64</v>
      </c>
      <c r="C286" s="64" t="s">
        <v>63</v>
      </c>
      <c r="D286" s="64" t="s">
        <v>8</v>
      </c>
      <c r="E286" s="64" t="s">
        <v>7</v>
      </c>
      <c r="F286" s="64" t="s">
        <v>149</v>
      </c>
      <c r="G286" s="64" t="str">
        <f t="shared" si="41"/>
        <v>Euribor6M</v>
      </c>
      <c r="H286" s="62" t="str">
        <f t="shared" si="42"/>
        <v>EUR12F15Y_Quote</v>
      </c>
      <c r="I286" s="133">
        <v>0</v>
      </c>
      <c r="J286" s="67"/>
      <c r="L286" s="10" t="str">
        <f t="shared" si="39"/>
        <v>FwdSw</v>
      </c>
      <c r="M286" s="98" t="str">
        <f t="shared" si="40"/>
        <v>--</v>
      </c>
      <c r="N286" s="151" t="str">
        <f>IFERROR(_xll.qlRateHelperQuoteName(M286,Trigger),"--")</f>
        <v>--</v>
      </c>
      <c r="O286" s="102" t="str">
        <f>IFERROR(_xll.qlRateHelperQuoteValue($M286,Trigger),"--")</f>
        <v>--</v>
      </c>
      <c r="P286" s="146" t="b">
        <v>0</v>
      </c>
      <c r="Q286" s="98">
        <v>50</v>
      </c>
      <c r="R286" s="98">
        <v>1</v>
      </c>
      <c r="S286" s="103" t="str">
        <f>IFERROR(_xll.qlRateHelperEarliestDate(M286,Trigger),"--")</f>
        <v>--</v>
      </c>
      <c r="T286" s="103" t="str">
        <f>IFERROR(_xll.qlRateHelperPillarDate(M286,Trigger),"--")</f>
        <v>--</v>
      </c>
      <c r="V286" s="4" t="str">
        <f t="shared" si="38"/>
        <v/>
      </c>
      <c r="W286" s="4" t="e">
        <v>#N/A</v>
      </c>
      <c r="X286" s="4" t="str">
        <f>IFERROR(_xll.qlRateHelperQuoteName(W286,Trigger),"")</f>
        <v/>
      </c>
      <c r="Y286" s="73" t="str">
        <f>IFERROR(_xll.qlRateHelperRate(W286,Trigger),"")</f>
        <v/>
      </c>
      <c r="Z286" s="108" t="str">
        <f>IF(ISERROR(_xll.qlSwapRateHelperSpread($W286)),IF(ISERROR(_xll.qlFuturesRateHelperConvexityAdjustment($W286)),"",_xll.qlFuturesRateHelperConvexityAdjustment($W286)),_xll.qlSwapRateHelperSpread($W286))</f>
        <v/>
      </c>
      <c r="AA286" s="5" t="str">
        <f>IFERROR(_xll.qlRateHelperEarliestDate(W286,Trigger),"")</f>
        <v/>
      </c>
      <c r="AB286" s="5" t="str">
        <f>IFERROR(_xll.qlRateHelperPillarDate(W286,Trigger),"")</f>
        <v/>
      </c>
      <c r="AC286" s="81" t="e">
        <v>#NUM!</v>
      </c>
    </row>
    <row r="287" spans="1:29" x14ac:dyDescent="0.2">
      <c r="A287" s="62" t="s">
        <v>154</v>
      </c>
      <c r="B287" s="63" t="s">
        <v>65</v>
      </c>
      <c r="C287" s="64" t="s">
        <v>63</v>
      </c>
      <c r="D287" s="64" t="s">
        <v>8</v>
      </c>
      <c r="E287" s="64" t="s">
        <v>7</v>
      </c>
      <c r="F287" s="64" t="s">
        <v>149</v>
      </c>
      <c r="G287" s="64" t="str">
        <f t="shared" si="41"/>
        <v>Euribor6M</v>
      </c>
      <c r="H287" s="62" t="str">
        <f t="shared" si="42"/>
        <v>EUR12F20Y_Quote</v>
      </c>
      <c r="I287" s="133">
        <v>0</v>
      </c>
      <c r="J287" s="67"/>
      <c r="L287" s="10" t="str">
        <f t="shared" si="39"/>
        <v>FwdSw</v>
      </c>
      <c r="M287" s="98" t="str">
        <f t="shared" si="40"/>
        <v>--</v>
      </c>
      <c r="N287" s="151" t="str">
        <f>IFERROR(_xll.qlRateHelperQuoteName(M287,Trigger),"--")</f>
        <v>--</v>
      </c>
      <c r="O287" s="102" t="str">
        <f>IFERROR(_xll.qlRateHelperQuoteValue($M287,Trigger),"--")</f>
        <v>--</v>
      </c>
      <c r="P287" s="146" t="b">
        <v>0</v>
      </c>
      <c r="Q287" s="98">
        <v>50</v>
      </c>
      <c r="R287" s="98">
        <v>1</v>
      </c>
      <c r="S287" s="103" t="str">
        <f>IFERROR(_xll.qlRateHelperEarliestDate(M287,Trigger),"--")</f>
        <v>--</v>
      </c>
      <c r="T287" s="103" t="str">
        <f>IFERROR(_xll.qlRateHelperPillarDate(M287,Trigger),"--")</f>
        <v>--</v>
      </c>
      <c r="V287" s="4" t="str">
        <f t="shared" si="38"/>
        <v/>
      </c>
      <c r="W287" s="4" t="e">
        <v>#N/A</v>
      </c>
      <c r="X287" s="4" t="str">
        <f>IFERROR(_xll.qlRateHelperQuoteName(W287,Trigger),"")</f>
        <v/>
      </c>
      <c r="Y287" s="73" t="str">
        <f>IFERROR(_xll.qlRateHelperRate(W287,Trigger),"")</f>
        <v/>
      </c>
      <c r="Z287" s="108" t="str">
        <f>IF(ISERROR(_xll.qlSwapRateHelperSpread($W287)),IF(ISERROR(_xll.qlFuturesRateHelperConvexityAdjustment($W287)),"",_xll.qlFuturesRateHelperConvexityAdjustment($W287)),_xll.qlSwapRateHelperSpread($W287))</f>
        <v/>
      </c>
      <c r="AA287" s="5" t="str">
        <f>IFERROR(_xll.qlRateHelperEarliestDate(W287,Trigger),"")</f>
        <v/>
      </c>
      <c r="AB287" s="5" t="str">
        <f>IFERROR(_xll.qlRateHelperPillarDate(W287,Trigger),"")</f>
        <v/>
      </c>
      <c r="AC287" s="81" t="e">
        <v>#NUM!</v>
      </c>
    </row>
    <row r="288" spans="1:29" x14ac:dyDescent="0.2">
      <c r="A288" s="62" t="s">
        <v>154</v>
      </c>
      <c r="B288" s="63" t="s">
        <v>66</v>
      </c>
      <c r="C288" s="64" t="s">
        <v>63</v>
      </c>
      <c r="D288" s="64" t="s">
        <v>8</v>
      </c>
      <c r="E288" s="64" t="s">
        <v>7</v>
      </c>
      <c r="F288" s="64" t="s">
        <v>149</v>
      </c>
      <c r="G288" s="64" t="str">
        <f t="shared" si="41"/>
        <v>Euribor6M</v>
      </c>
      <c r="H288" s="62" t="str">
        <f t="shared" si="42"/>
        <v>EUR12F25Y_Quote</v>
      </c>
      <c r="I288" s="133">
        <v>0</v>
      </c>
      <c r="J288" s="67"/>
      <c r="L288" s="10" t="str">
        <f t="shared" si="39"/>
        <v>FwdSw</v>
      </c>
      <c r="M288" s="98" t="str">
        <f t="shared" si="40"/>
        <v>--</v>
      </c>
      <c r="N288" s="151" t="str">
        <f>IFERROR(_xll.qlRateHelperQuoteName(M288,Trigger),"--")</f>
        <v>--</v>
      </c>
      <c r="O288" s="102" t="str">
        <f>IFERROR(_xll.qlRateHelperQuoteValue($M288,Trigger),"--")</f>
        <v>--</v>
      </c>
      <c r="P288" s="146" t="b">
        <v>0</v>
      </c>
      <c r="Q288" s="98">
        <v>50</v>
      </c>
      <c r="R288" s="98">
        <v>1</v>
      </c>
      <c r="S288" s="103" t="str">
        <f>IFERROR(_xll.qlRateHelperEarliestDate(M288,Trigger),"--")</f>
        <v>--</v>
      </c>
      <c r="T288" s="103" t="str">
        <f>IFERROR(_xll.qlRateHelperPillarDate(M288,Trigger),"--")</f>
        <v>--</v>
      </c>
      <c r="V288" s="4" t="str">
        <f t="shared" si="38"/>
        <v/>
      </c>
      <c r="W288" s="4" t="e">
        <v>#N/A</v>
      </c>
      <c r="X288" s="4" t="str">
        <f>IFERROR(_xll.qlRateHelperQuoteName(W288,Trigger),"")</f>
        <v/>
      </c>
      <c r="Y288" s="73" t="str">
        <f>IFERROR(_xll.qlRateHelperRate(W288,Trigger),"")</f>
        <v/>
      </c>
      <c r="Z288" s="108" t="str">
        <f>IF(ISERROR(_xll.qlSwapRateHelperSpread($W288)),IF(ISERROR(_xll.qlFuturesRateHelperConvexityAdjustment($W288)),"",_xll.qlFuturesRateHelperConvexityAdjustment($W288)),_xll.qlSwapRateHelperSpread($W288))</f>
        <v/>
      </c>
      <c r="AA288" s="5" t="str">
        <f>IFERROR(_xll.qlRateHelperEarliestDate(W288,Trigger),"")</f>
        <v/>
      </c>
      <c r="AB288" s="5" t="str">
        <f>IFERROR(_xll.qlRateHelperPillarDate(W288,Trigger),"")</f>
        <v/>
      </c>
      <c r="AC288" s="81" t="e">
        <v>#NUM!</v>
      </c>
    </row>
    <row r="289" spans="1:29" x14ac:dyDescent="0.2">
      <c r="A289" s="1" t="s">
        <v>154</v>
      </c>
      <c r="B289" s="8" t="s">
        <v>68</v>
      </c>
      <c r="C289" s="7" t="s">
        <v>63</v>
      </c>
      <c r="D289" s="7" t="s">
        <v>8</v>
      </c>
      <c r="E289" s="7" t="s">
        <v>7</v>
      </c>
      <c r="F289" s="7" t="s">
        <v>149</v>
      </c>
      <c r="G289" s="7" t="str">
        <f t="shared" si="41"/>
        <v>Euribor6M</v>
      </c>
      <c r="H289" s="1" t="str">
        <f t="shared" si="42"/>
        <v>EUR12F30Y_Quote</v>
      </c>
      <c r="I289" s="136">
        <v>0</v>
      </c>
      <c r="J289" s="3"/>
      <c r="L289" s="10" t="str">
        <f t="shared" si="39"/>
        <v>FwdSw</v>
      </c>
      <c r="M289" s="98" t="str">
        <f t="shared" si="40"/>
        <v>--</v>
      </c>
      <c r="N289" s="151" t="str">
        <f>IFERROR(_xll.qlRateHelperQuoteName(M289,Trigger),"--")</f>
        <v>--</v>
      </c>
      <c r="O289" s="102" t="str">
        <f>IFERROR(_xll.qlRateHelperQuoteValue($M289,Trigger),"--")</f>
        <v>--</v>
      </c>
      <c r="P289" s="146" t="b">
        <v>0</v>
      </c>
      <c r="Q289" s="98">
        <v>50</v>
      </c>
      <c r="R289" s="98">
        <v>1</v>
      </c>
      <c r="S289" s="103" t="str">
        <f>IFERROR(_xll.qlRateHelperEarliestDate(M289,Trigger),"--")</f>
        <v>--</v>
      </c>
      <c r="T289" s="103" t="str">
        <f>IFERROR(_xll.qlRateHelperPillarDate(M289,Trigger),"--")</f>
        <v>--</v>
      </c>
      <c r="V289" s="4" t="str">
        <f t="shared" si="38"/>
        <v/>
      </c>
      <c r="W289" s="4" t="e">
        <v>#N/A</v>
      </c>
      <c r="X289" s="4" t="str">
        <f>IFERROR(_xll.qlRateHelperQuoteName(W289,Trigger),"")</f>
        <v/>
      </c>
      <c r="Y289" s="73" t="str">
        <f>IFERROR(_xll.qlRateHelperRate(W289,Trigger),"")</f>
        <v/>
      </c>
      <c r="Z289" s="108" t="str">
        <f>IF(ISERROR(_xll.qlSwapRateHelperSpread($W289)),IF(ISERROR(_xll.qlFuturesRateHelperConvexityAdjustment($W289)),"",_xll.qlFuturesRateHelperConvexityAdjustment($W289)),_xll.qlSwapRateHelperSpread($W289))</f>
        <v/>
      </c>
      <c r="AA289" s="5" t="str">
        <f>IFERROR(_xll.qlRateHelperEarliestDate(W289,Trigger),"")</f>
        <v/>
      </c>
      <c r="AB289" s="5" t="str">
        <f>IFERROR(_xll.qlRateHelperPillarDate(W289,Trigger),"")</f>
        <v/>
      </c>
      <c r="AC289" s="81" t="e">
        <v>#NUM!</v>
      </c>
    </row>
    <row r="290" spans="1:29" x14ac:dyDescent="0.2">
      <c r="A290" s="62" t="s">
        <v>154</v>
      </c>
      <c r="B290" s="63" t="s">
        <v>29</v>
      </c>
      <c r="C290" s="64" t="s">
        <v>105</v>
      </c>
      <c r="D290" s="64" t="s">
        <v>8</v>
      </c>
      <c r="E290" s="64" t="s">
        <v>7</v>
      </c>
      <c r="F290" s="64" t="s">
        <v>149</v>
      </c>
      <c r="G290" s="64" t="str">
        <f t="shared" si="41"/>
        <v>Euribor6M</v>
      </c>
      <c r="H290" s="62" t="str">
        <f t="shared" si="42"/>
        <v>EUR13F1Y_Quote</v>
      </c>
      <c r="I290" s="133">
        <v>0</v>
      </c>
      <c r="J290" s="67"/>
      <c r="L290" s="10" t="str">
        <f t="shared" si="39"/>
        <v>FwdSw</v>
      </c>
      <c r="M290" s="98" t="str">
        <f t="shared" si="40"/>
        <v>--</v>
      </c>
      <c r="N290" s="151" t="str">
        <f>IFERROR(_xll.qlRateHelperQuoteName(M290,Trigger),"--")</f>
        <v>--</v>
      </c>
      <c r="O290" s="102" t="str">
        <f>IFERROR(_xll.qlRateHelperQuoteValue($M290,Trigger),"--")</f>
        <v>--</v>
      </c>
      <c r="P290" s="146" t="b">
        <v>0</v>
      </c>
      <c r="Q290" s="98">
        <v>50</v>
      </c>
      <c r="R290" s="98">
        <v>1</v>
      </c>
      <c r="S290" s="103" t="str">
        <f>IFERROR(_xll.qlRateHelperEarliestDate(M290,Trigger),"--")</f>
        <v>--</v>
      </c>
      <c r="T290" s="103" t="str">
        <f>IFERROR(_xll.qlRateHelperPillarDate(M290,Trigger),"--")</f>
        <v>--</v>
      </c>
      <c r="V290" s="4" t="str">
        <f t="shared" si="38"/>
        <v/>
      </c>
      <c r="W290" s="4" t="e">
        <v>#N/A</v>
      </c>
      <c r="X290" s="4" t="str">
        <f>IFERROR(_xll.qlRateHelperQuoteName(W290,Trigger),"")</f>
        <v/>
      </c>
      <c r="Y290" s="73" t="str">
        <f>IFERROR(_xll.qlRateHelperRate(W290,Trigger),"")</f>
        <v/>
      </c>
      <c r="Z290" s="108" t="str">
        <f>IF(ISERROR(_xll.qlSwapRateHelperSpread($W290)),IF(ISERROR(_xll.qlFuturesRateHelperConvexityAdjustment($W290)),"",_xll.qlFuturesRateHelperConvexityAdjustment($W290)),_xll.qlSwapRateHelperSpread($W290))</f>
        <v/>
      </c>
      <c r="AA290" s="5" t="str">
        <f>IFERROR(_xll.qlRateHelperEarliestDate(W290,Trigger),"")</f>
        <v/>
      </c>
      <c r="AB290" s="5" t="str">
        <f>IFERROR(_xll.qlRateHelperPillarDate(W290,Trigger),"")</f>
        <v/>
      </c>
      <c r="AC290" s="81" t="e">
        <v>#NUM!</v>
      </c>
    </row>
    <row r="291" spans="1:29" x14ac:dyDescent="0.2">
      <c r="A291" s="62" t="s">
        <v>154</v>
      </c>
      <c r="B291" s="63" t="s">
        <v>54</v>
      </c>
      <c r="C291" s="64" t="s">
        <v>105</v>
      </c>
      <c r="D291" s="64" t="s">
        <v>8</v>
      </c>
      <c r="E291" s="64" t="s">
        <v>7</v>
      </c>
      <c r="F291" s="64" t="s">
        <v>149</v>
      </c>
      <c r="G291" s="64" t="str">
        <f t="shared" si="41"/>
        <v>Euribor6M</v>
      </c>
      <c r="H291" s="62" t="str">
        <f t="shared" si="42"/>
        <v>EUR13F2Y_Quote</v>
      </c>
      <c r="I291" s="133">
        <v>0</v>
      </c>
      <c r="J291" s="67"/>
      <c r="L291" s="10" t="str">
        <f t="shared" si="39"/>
        <v>FwdSw</v>
      </c>
      <c r="M291" s="98" t="str">
        <f t="shared" si="40"/>
        <v>--</v>
      </c>
      <c r="N291" s="151" t="str">
        <f>IFERROR(_xll.qlRateHelperQuoteName(M291,Trigger),"--")</f>
        <v>--</v>
      </c>
      <c r="O291" s="102" t="str">
        <f>IFERROR(_xll.qlRateHelperQuoteValue($M291,Trigger),"--")</f>
        <v>--</v>
      </c>
      <c r="P291" s="146" t="b">
        <v>0</v>
      </c>
      <c r="Q291" s="98">
        <v>50</v>
      </c>
      <c r="R291" s="98">
        <v>1</v>
      </c>
      <c r="S291" s="103" t="str">
        <f>IFERROR(_xll.qlRateHelperEarliestDate(M291,Trigger),"--")</f>
        <v>--</v>
      </c>
      <c r="T291" s="103" t="str">
        <f>IFERROR(_xll.qlRateHelperPillarDate(M291,Trigger),"--")</f>
        <v>--</v>
      </c>
      <c r="V291" s="4" t="str">
        <f t="shared" si="38"/>
        <v/>
      </c>
      <c r="W291" s="4" t="e">
        <v>#N/A</v>
      </c>
      <c r="X291" s="4" t="str">
        <f>IFERROR(_xll.qlRateHelperQuoteName(W291,Trigger),"")</f>
        <v/>
      </c>
      <c r="Y291" s="73" t="str">
        <f>IFERROR(_xll.qlRateHelperRate(W291,Trigger),"")</f>
        <v/>
      </c>
      <c r="Z291" s="108" t="str">
        <f>IF(ISERROR(_xll.qlSwapRateHelperSpread($W291)),IF(ISERROR(_xll.qlFuturesRateHelperConvexityAdjustment($W291)),"",_xll.qlFuturesRateHelperConvexityAdjustment($W291)),_xll.qlSwapRateHelperSpread($W291))</f>
        <v/>
      </c>
      <c r="AA291" s="5" t="str">
        <f>IFERROR(_xll.qlRateHelperEarliestDate(W291,Trigger),"")</f>
        <v/>
      </c>
      <c r="AB291" s="5" t="str">
        <f>IFERROR(_xll.qlRateHelperPillarDate(W291,Trigger),"")</f>
        <v/>
      </c>
      <c r="AC291" s="81" t="e">
        <v>#NUM!</v>
      </c>
    </row>
    <row r="292" spans="1:29" x14ac:dyDescent="0.2">
      <c r="A292" s="62" t="s">
        <v>154</v>
      </c>
      <c r="B292" s="63" t="s">
        <v>55</v>
      </c>
      <c r="C292" s="64" t="s">
        <v>105</v>
      </c>
      <c r="D292" s="64" t="s">
        <v>8</v>
      </c>
      <c r="E292" s="64" t="s">
        <v>7</v>
      </c>
      <c r="F292" s="64" t="s">
        <v>149</v>
      </c>
      <c r="G292" s="64" t="str">
        <f t="shared" si="41"/>
        <v>Euribor6M</v>
      </c>
      <c r="H292" s="62" t="str">
        <f t="shared" si="42"/>
        <v>EUR13F3Y_Quote</v>
      </c>
      <c r="I292" s="133">
        <v>0</v>
      </c>
      <c r="J292" s="67"/>
      <c r="L292" s="10" t="str">
        <f t="shared" si="39"/>
        <v>FwdSw</v>
      </c>
      <c r="M292" s="98" t="str">
        <f t="shared" si="40"/>
        <v>--</v>
      </c>
      <c r="N292" s="151" t="str">
        <f>IFERROR(_xll.qlRateHelperQuoteName(M292,Trigger),"--")</f>
        <v>--</v>
      </c>
      <c r="O292" s="102" t="str">
        <f>IFERROR(_xll.qlRateHelperQuoteValue($M292,Trigger),"--")</f>
        <v>--</v>
      </c>
      <c r="P292" s="146" t="b">
        <v>0</v>
      </c>
      <c r="Q292" s="98">
        <v>50</v>
      </c>
      <c r="R292" s="98">
        <v>1</v>
      </c>
      <c r="S292" s="103" t="str">
        <f>IFERROR(_xll.qlRateHelperEarliestDate(M292,Trigger),"--")</f>
        <v>--</v>
      </c>
      <c r="T292" s="103" t="str">
        <f>IFERROR(_xll.qlRateHelperPillarDate(M292,Trigger),"--")</f>
        <v>--</v>
      </c>
      <c r="V292" s="4" t="str">
        <f t="shared" si="38"/>
        <v/>
      </c>
      <c r="W292" s="4" t="e">
        <v>#N/A</v>
      </c>
      <c r="X292" s="4" t="str">
        <f>IFERROR(_xll.qlRateHelperQuoteName(W292,Trigger),"")</f>
        <v/>
      </c>
      <c r="Y292" s="73" t="str">
        <f>IFERROR(_xll.qlRateHelperRate(W292,Trigger),"")</f>
        <v/>
      </c>
      <c r="Z292" s="108" t="str">
        <f>IF(ISERROR(_xll.qlSwapRateHelperSpread($W292)),IF(ISERROR(_xll.qlFuturesRateHelperConvexityAdjustment($W292)),"",_xll.qlFuturesRateHelperConvexityAdjustment($W292)),_xll.qlSwapRateHelperSpread($W292))</f>
        <v/>
      </c>
      <c r="AA292" s="5" t="str">
        <f>IFERROR(_xll.qlRateHelperEarliestDate(W292,Trigger),"")</f>
        <v/>
      </c>
      <c r="AB292" s="5" t="str">
        <f>IFERROR(_xll.qlRateHelperPillarDate(W292,Trigger),"")</f>
        <v/>
      </c>
      <c r="AC292" s="81" t="e">
        <v>#NUM!</v>
      </c>
    </row>
    <row r="293" spans="1:29" x14ac:dyDescent="0.2">
      <c r="A293" s="62" t="s">
        <v>154</v>
      </c>
      <c r="B293" s="63" t="s">
        <v>56</v>
      </c>
      <c r="C293" s="64" t="s">
        <v>105</v>
      </c>
      <c r="D293" s="64" t="s">
        <v>8</v>
      </c>
      <c r="E293" s="64" t="s">
        <v>7</v>
      </c>
      <c r="F293" s="64" t="s">
        <v>149</v>
      </c>
      <c r="G293" s="64" t="str">
        <f t="shared" si="41"/>
        <v>Euribor6M</v>
      </c>
      <c r="H293" s="62" t="str">
        <f t="shared" si="42"/>
        <v>EUR13F4Y_Quote</v>
      </c>
      <c r="I293" s="133">
        <v>0</v>
      </c>
      <c r="J293" s="67"/>
      <c r="L293" s="10" t="str">
        <f t="shared" si="39"/>
        <v>FwdSw</v>
      </c>
      <c r="M293" s="98" t="str">
        <f t="shared" si="40"/>
        <v>--</v>
      </c>
      <c r="N293" s="151" t="str">
        <f>IFERROR(_xll.qlRateHelperQuoteName(M293,Trigger),"--")</f>
        <v>--</v>
      </c>
      <c r="O293" s="102" t="str">
        <f>IFERROR(_xll.qlRateHelperQuoteValue($M293,Trigger),"--")</f>
        <v>--</v>
      </c>
      <c r="P293" s="146" t="b">
        <v>0</v>
      </c>
      <c r="Q293" s="98">
        <v>50</v>
      </c>
      <c r="R293" s="98">
        <v>1</v>
      </c>
      <c r="S293" s="103" t="str">
        <f>IFERROR(_xll.qlRateHelperEarliestDate(M293,Trigger),"--")</f>
        <v>--</v>
      </c>
      <c r="T293" s="103" t="str">
        <f>IFERROR(_xll.qlRateHelperPillarDate(M293,Trigger),"--")</f>
        <v>--</v>
      </c>
      <c r="V293" s="4" t="str">
        <f t="shared" si="38"/>
        <v/>
      </c>
      <c r="W293" s="4" t="e">
        <v>#N/A</v>
      </c>
      <c r="X293" s="4" t="str">
        <f>IFERROR(_xll.qlRateHelperQuoteName(W293,Trigger),"")</f>
        <v/>
      </c>
      <c r="Y293" s="73" t="str">
        <f>IFERROR(_xll.qlRateHelperRate(W293,Trigger),"")</f>
        <v/>
      </c>
      <c r="Z293" s="108" t="str">
        <f>IF(ISERROR(_xll.qlSwapRateHelperSpread($W293)),IF(ISERROR(_xll.qlFuturesRateHelperConvexityAdjustment($W293)),"",_xll.qlFuturesRateHelperConvexityAdjustment($W293)),_xll.qlSwapRateHelperSpread($W293))</f>
        <v/>
      </c>
      <c r="AA293" s="5" t="str">
        <f>IFERROR(_xll.qlRateHelperEarliestDate(W293,Trigger),"")</f>
        <v/>
      </c>
      <c r="AB293" s="5" t="str">
        <f>IFERROR(_xll.qlRateHelperPillarDate(W293,Trigger),"")</f>
        <v/>
      </c>
      <c r="AC293" s="81" t="e">
        <v>#NUM!</v>
      </c>
    </row>
    <row r="294" spans="1:29" x14ac:dyDescent="0.2">
      <c r="A294" s="62" t="s">
        <v>154</v>
      </c>
      <c r="B294" s="63" t="s">
        <v>57</v>
      </c>
      <c r="C294" s="64" t="s">
        <v>105</v>
      </c>
      <c r="D294" s="64" t="s">
        <v>8</v>
      </c>
      <c r="E294" s="64" t="s">
        <v>7</v>
      </c>
      <c r="F294" s="64" t="s">
        <v>149</v>
      </c>
      <c r="G294" s="64" t="str">
        <f t="shared" si="41"/>
        <v>Euribor6M</v>
      </c>
      <c r="H294" s="62" t="str">
        <f t="shared" si="42"/>
        <v>EUR13F5Y_Quote</v>
      </c>
      <c r="I294" s="133">
        <v>0</v>
      </c>
      <c r="J294" s="67"/>
      <c r="L294" s="10" t="str">
        <f t="shared" si="39"/>
        <v>FwdSw</v>
      </c>
      <c r="M294" s="98" t="str">
        <f t="shared" si="40"/>
        <v>--</v>
      </c>
      <c r="N294" s="151" t="str">
        <f>IFERROR(_xll.qlRateHelperQuoteName(M294,Trigger),"--")</f>
        <v>--</v>
      </c>
      <c r="O294" s="102" t="str">
        <f>IFERROR(_xll.qlRateHelperQuoteValue($M294,Trigger),"--")</f>
        <v>--</v>
      </c>
      <c r="P294" s="146" t="b">
        <v>0</v>
      </c>
      <c r="Q294" s="98">
        <v>50</v>
      </c>
      <c r="R294" s="98">
        <v>1</v>
      </c>
      <c r="S294" s="103" t="str">
        <f>IFERROR(_xll.qlRateHelperEarliestDate(M294,Trigger),"--")</f>
        <v>--</v>
      </c>
      <c r="T294" s="103" t="str">
        <f>IFERROR(_xll.qlRateHelperPillarDate(M294,Trigger),"--")</f>
        <v>--</v>
      </c>
      <c r="V294" s="4" t="str">
        <f t="shared" si="38"/>
        <v/>
      </c>
      <c r="W294" s="4" t="e">
        <v>#N/A</v>
      </c>
      <c r="X294" s="4" t="str">
        <f>IFERROR(_xll.qlRateHelperQuoteName(W294,Trigger),"")</f>
        <v/>
      </c>
      <c r="Y294" s="73" t="str">
        <f>IFERROR(_xll.qlRateHelperRate(W294,Trigger),"")</f>
        <v/>
      </c>
      <c r="Z294" s="108" t="str">
        <f>IF(ISERROR(_xll.qlSwapRateHelperSpread($W294)),IF(ISERROR(_xll.qlFuturesRateHelperConvexityAdjustment($W294)),"",_xll.qlFuturesRateHelperConvexityAdjustment($W294)),_xll.qlSwapRateHelperSpread($W294))</f>
        <v/>
      </c>
      <c r="AA294" s="5" t="str">
        <f>IFERROR(_xll.qlRateHelperEarliestDate(W294,Trigger),"")</f>
        <v/>
      </c>
      <c r="AB294" s="5" t="str">
        <f>IFERROR(_xll.qlRateHelperPillarDate(W294,Trigger),"")</f>
        <v/>
      </c>
      <c r="AC294" s="81" t="e">
        <v>#NUM!</v>
      </c>
    </row>
    <row r="295" spans="1:29" x14ac:dyDescent="0.2">
      <c r="A295" s="62" t="s">
        <v>154</v>
      </c>
      <c r="B295" s="63" t="s">
        <v>58</v>
      </c>
      <c r="C295" s="64" t="s">
        <v>105</v>
      </c>
      <c r="D295" s="64" t="s">
        <v>8</v>
      </c>
      <c r="E295" s="64" t="s">
        <v>7</v>
      </c>
      <c r="F295" s="64" t="s">
        <v>149</v>
      </c>
      <c r="G295" s="64" t="str">
        <f t="shared" si="41"/>
        <v>Euribor6M</v>
      </c>
      <c r="H295" s="62" t="str">
        <f t="shared" si="42"/>
        <v>EUR13F6Y_Quote</v>
      </c>
      <c r="I295" s="133">
        <v>0</v>
      </c>
      <c r="J295" s="67"/>
      <c r="L295" s="10" t="str">
        <f t="shared" si="39"/>
        <v>FwdSw</v>
      </c>
      <c r="M295" s="98" t="str">
        <f t="shared" si="40"/>
        <v>--</v>
      </c>
      <c r="N295" s="151" t="str">
        <f>IFERROR(_xll.qlRateHelperQuoteName(M295,Trigger),"--")</f>
        <v>--</v>
      </c>
      <c r="O295" s="102" t="str">
        <f>IFERROR(_xll.qlRateHelperQuoteValue($M295,Trigger),"--")</f>
        <v>--</v>
      </c>
      <c r="P295" s="146" t="b">
        <v>0</v>
      </c>
      <c r="Q295" s="98">
        <v>50</v>
      </c>
      <c r="R295" s="98">
        <v>1</v>
      </c>
      <c r="S295" s="103" t="str">
        <f>IFERROR(_xll.qlRateHelperEarliestDate(M295,Trigger),"--")</f>
        <v>--</v>
      </c>
      <c r="T295" s="103" t="str">
        <f>IFERROR(_xll.qlRateHelperPillarDate(M295,Trigger),"--")</f>
        <v>--</v>
      </c>
      <c r="V295" s="4" t="str">
        <f t="shared" si="38"/>
        <v/>
      </c>
      <c r="W295" s="4" t="e">
        <v>#N/A</v>
      </c>
      <c r="X295" s="4" t="str">
        <f>IFERROR(_xll.qlRateHelperQuoteName(W295,Trigger),"")</f>
        <v/>
      </c>
      <c r="Y295" s="73" t="str">
        <f>IFERROR(_xll.qlRateHelperRate(W295,Trigger),"")</f>
        <v/>
      </c>
      <c r="Z295" s="108" t="str">
        <f>IF(ISERROR(_xll.qlSwapRateHelperSpread($W295)),IF(ISERROR(_xll.qlFuturesRateHelperConvexityAdjustment($W295)),"",_xll.qlFuturesRateHelperConvexityAdjustment($W295)),_xll.qlSwapRateHelperSpread($W295))</f>
        <v/>
      </c>
      <c r="AA295" s="5" t="str">
        <f>IFERROR(_xll.qlRateHelperEarliestDate(W295,Trigger),"")</f>
        <v/>
      </c>
      <c r="AB295" s="5" t="str">
        <f>IFERROR(_xll.qlRateHelperPillarDate(W295,Trigger),"")</f>
        <v/>
      </c>
      <c r="AC295" s="81" t="e">
        <v>#NUM!</v>
      </c>
    </row>
    <row r="296" spans="1:29" x14ac:dyDescent="0.2">
      <c r="A296" s="62" t="s">
        <v>154</v>
      </c>
      <c r="B296" s="63" t="s">
        <v>59</v>
      </c>
      <c r="C296" s="64" t="s">
        <v>105</v>
      </c>
      <c r="D296" s="64" t="s">
        <v>8</v>
      </c>
      <c r="E296" s="64" t="s">
        <v>7</v>
      </c>
      <c r="F296" s="64" t="s">
        <v>149</v>
      </c>
      <c r="G296" s="64" t="str">
        <f t="shared" si="41"/>
        <v>Euribor6M</v>
      </c>
      <c r="H296" s="62" t="str">
        <f t="shared" si="42"/>
        <v>EUR13F7Y_Quote</v>
      </c>
      <c r="I296" s="133">
        <v>0</v>
      </c>
      <c r="J296" s="67"/>
      <c r="L296" s="10" t="str">
        <f t="shared" si="39"/>
        <v>FwdSw</v>
      </c>
      <c r="M296" s="98" t="str">
        <f t="shared" si="40"/>
        <v>--</v>
      </c>
      <c r="N296" s="151" t="str">
        <f>IFERROR(_xll.qlRateHelperQuoteName(M296,Trigger),"--")</f>
        <v>--</v>
      </c>
      <c r="O296" s="102" t="str">
        <f>IFERROR(_xll.qlRateHelperQuoteValue($M296,Trigger),"--")</f>
        <v>--</v>
      </c>
      <c r="P296" s="146" t="b">
        <v>0</v>
      </c>
      <c r="Q296" s="98">
        <v>50</v>
      </c>
      <c r="R296" s="98">
        <v>1</v>
      </c>
      <c r="S296" s="103" t="str">
        <f>IFERROR(_xll.qlRateHelperEarliestDate(M296,Trigger),"--")</f>
        <v>--</v>
      </c>
      <c r="T296" s="103" t="str">
        <f>IFERROR(_xll.qlRateHelperPillarDate(M296,Trigger),"--")</f>
        <v>--</v>
      </c>
      <c r="V296" s="4" t="str">
        <f t="shared" si="38"/>
        <v/>
      </c>
      <c r="W296" s="4" t="e">
        <v>#N/A</v>
      </c>
      <c r="X296" s="4" t="str">
        <f>IFERROR(_xll.qlRateHelperQuoteName(W296,Trigger),"")</f>
        <v/>
      </c>
      <c r="Y296" s="73" t="str">
        <f>IFERROR(_xll.qlRateHelperRate(W296,Trigger),"")</f>
        <v/>
      </c>
      <c r="Z296" s="108" t="str">
        <f>IF(ISERROR(_xll.qlSwapRateHelperSpread($W296)),IF(ISERROR(_xll.qlFuturesRateHelperConvexityAdjustment($W296)),"",_xll.qlFuturesRateHelperConvexityAdjustment($W296)),_xll.qlSwapRateHelperSpread($W296))</f>
        <v/>
      </c>
      <c r="AA296" s="5" t="str">
        <f>IFERROR(_xll.qlRateHelperEarliestDate(W296,Trigger),"")</f>
        <v/>
      </c>
      <c r="AB296" s="5" t="str">
        <f>IFERROR(_xll.qlRateHelperPillarDate(W296,Trigger),"")</f>
        <v/>
      </c>
      <c r="AC296" s="81" t="e">
        <v>#NUM!</v>
      </c>
    </row>
    <row r="297" spans="1:29" x14ac:dyDescent="0.2">
      <c r="A297" s="62" t="s">
        <v>154</v>
      </c>
      <c r="B297" s="63" t="s">
        <v>60</v>
      </c>
      <c r="C297" s="64" t="s">
        <v>105</v>
      </c>
      <c r="D297" s="64" t="s">
        <v>8</v>
      </c>
      <c r="E297" s="64" t="s">
        <v>7</v>
      </c>
      <c r="F297" s="64" t="s">
        <v>149</v>
      </c>
      <c r="G297" s="64" t="str">
        <f t="shared" si="41"/>
        <v>Euribor6M</v>
      </c>
      <c r="H297" s="62" t="str">
        <f t="shared" si="42"/>
        <v>EUR13F8Y_Quote</v>
      </c>
      <c r="I297" s="133">
        <v>0</v>
      </c>
      <c r="J297" s="67"/>
      <c r="L297" s="10" t="str">
        <f t="shared" si="39"/>
        <v>FwdSw</v>
      </c>
      <c r="M297" s="98" t="str">
        <f t="shared" si="40"/>
        <v>--</v>
      </c>
      <c r="N297" s="151" t="str">
        <f>IFERROR(_xll.qlRateHelperQuoteName(M297,Trigger),"--")</f>
        <v>--</v>
      </c>
      <c r="O297" s="102" t="str">
        <f>IFERROR(_xll.qlRateHelperQuoteValue($M297,Trigger),"--")</f>
        <v>--</v>
      </c>
      <c r="P297" s="146" t="b">
        <v>0</v>
      </c>
      <c r="Q297" s="98">
        <v>50</v>
      </c>
      <c r="R297" s="98">
        <v>1</v>
      </c>
      <c r="S297" s="103" t="str">
        <f>IFERROR(_xll.qlRateHelperEarliestDate(M297,Trigger),"--")</f>
        <v>--</v>
      </c>
      <c r="T297" s="103" t="str">
        <f>IFERROR(_xll.qlRateHelperPillarDate(M297,Trigger),"--")</f>
        <v>--</v>
      </c>
      <c r="V297" s="4" t="str">
        <f t="shared" si="38"/>
        <v/>
      </c>
      <c r="W297" s="4" t="e">
        <v>#N/A</v>
      </c>
      <c r="X297" s="4" t="str">
        <f>IFERROR(_xll.qlRateHelperQuoteName(W297,Trigger),"")</f>
        <v/>
      </c>
      <c r="Y297" s="73" t="str">
        <f>IFERROR(_xll.qlRateHelperRate(W297,Trigger),"")</f>
        <v/>
      </c>
      <c r="Z297" s="108" t="str">
        <f>IF(ISERROR(_xll.qlSwapRateHelperSpread($W297)),IF(ISERROR(_xll.qlFuturesRateHelperConvexityAdjustment($W297)),"",_xll.qlFuturesRateHelperConvexityAdjustment($W297)),_xll.qlSwapRateHelperSpread($W297))</f>
        <v/>
      </c>
      <c r="AA297" s="5" t="str">
        <f>IFERROR(_xll.qlRateHelperEarliestDate(W297,Trigger),"")</f>
        <v/>
      </c>
      <c r="AB297" s="5" t="str">
        <f>IFERROR(_xll.qlRateHelperPillarDate(W297,Trigger),"")</f>
        <v/>
      </c>
      <c r="AC297" s="81" t="e">
        <v>#NUM!</v>
      </c>
    </row>
    <row r="298" spans="1:29" x14ac:dyDescent="0.2">
      <c r="A298" s="62" t="s">
        <v>154</v>
      </c>
      <c r="B298" s="63" t="s">
        <v>61</v>
      </c>
      <c r="C298" s="64" t="s">
        <v>105</v>
      </c>
      <c r="D298" s="64" t="s">
        <v>8</v>
      </c>
      <c r="E298" s="64" t="s">
        <v>7</v>
      </c>
      <c r="F298" s="64" t="s">
        <v>149</v>
      </c>
      <c r="G298" s="64" t="str">
        <f t="shared" si="41"/>
        <v>Euribor6M</v>
      </c>
      <c r="H298" s="62" t="str">
        <f t="shared" si="42"/>
        <v>EUR13F9Y_Quote</v>
      </c>
      <c r="I298" s="133">
        <v>0</v>
      </c>
      <c r="J298" s="67"/>
      <c r="L298" s="10" t="str">
        <f t="shared" si="39"/>
        <v>FwdSw</v>
      </c>
      <c r="M298" s="98" t="str">
        <f t="shared" si="40"/>
        <v>--</v>
      </c>
      <c r="N298" s="151" t="str">
        <f>IFERROR(_xll.qlRateHelperQuoteName(M298,Trigger),"--")</f>
        <v>--</v>
      </c>
      <c r="O298" s="102" t="str">
        <f>IFERROR(_xll.qlRateHelperQuoteValue($M298,Trigger),"--")</f>
        <v>--</v>
      </c>
      <c r="P298" s="146" t="b">
        <v>0</v>
      </c>
      <c r="Q298" s="98">
        <v>50</v>
      </c>
      <c r="R298" s="98">
        <v>1</v>
      </c>
      <c r="S298" s="103" t="str">
        <f>IFERROR(_xll.qlRateHelperEarliestDate(M298,Trigger),"--")</f>
        <v>--</v>
      </c>
      <c r="T298" s="103" t="str">
        <f>IFERROR(_xll.qlRateHelperPillarDate(M298,Trigger),"--")</f>
        <v>--</v>
      </c>
      <c r="V298" s="4" t="str">
        <f t="shared" si="38"/>
        <v/>
      </c>
      <c r="W298" s="4" t="e">
        <v>#N/A</v>
      </c>
      <c r="X298" s="4" t="str">
        <f>IFERROR(_xll.qlRateHelperQuoteName(W298,Trigger),"")</f>
        <v/>
      </c>
      <c r="Y298" s="73" t="str">
        <f>IFERROR(_xll.qlRateHelperRate(W298,Trigger),"")</f>
        <v/>
      </c>
      <c r="Z298" s="108" t="str">
        <f>IF(ISERROR(_xll.qlSwapRateHelperSpread($W298)),IF(ISERROR(_xll.qlFuturesRateHelperConvexityAdjustment($W298)),"",_xll.qlFuturesRateHelperConvexityAdjustment($W298)),_xll.qlSwapRateHelperSpread($W298))</f>
        <v/>
      </c>
      <c r="AA298" s="5" t="str">
        <f>IFERROR(_xll.qlRateHelperEarliestDate(W298,Trigger),"")</f>
        <v/>
      </c>
      <c r="AB298" s="5" t="str">
        <f>IFERROR(_xll.qlRateHelperPillarDate(W298,Trigger),"")</f>
        <v/>
      </c>
      <c r="AC298" s="81" t="e">
        <v>#NUM!</v>
      </c>
    </row>
    <row r="299" spans="1:29" x14ac:dyDescent="0.2">
      <c r="A299" s="62" t="s">
        <v>154</v>
      </c>
      <c r="B299" s="63" t="s">
        <v>62</v>
      </c>
      <c r="C299" s="64" t="s">
        <v>105</v>
      </c>
      <c r="D299" s="64" t="s">
        <v>8</v>
      </c>
      <c r="E299" s="64" t="s">
        <v>7</v>
      </c>
      <c r="F299" s="64" t="s">
        <v>149</v>
      </c>
      <c r="G299" s="64" t="str">
        <f t="shared" si="41"/>
        <v>Euribor6M</v>
      </c>
      <c r="H299" s="62" t="str">
        <f t="shared" si="42"/>
        <v>EUR13F10Y_Quote</v>
      </c>
      <c r="I299" s="133">
        <v>0</v>
      </c>
      <c r="J299" s="67"/>
      <c r="L299" s="10" t="str">
        <f t="shared" si="39"/>
        <v>FwdSw</v>
      </c>
      <c r="M299" s="98" t="str">
        <f t="shared" si="40"/>
        <v>--</v>
      </c>
      <c r="N299" s="151" t="str">
        <f>IFERROR(_xll.qlRateHelperQuoteName(M299,Trigger),"--")</f>
        <v>--</v>
      </c>
      <c r="O299" s="102" t="str">
        <f>IFERROR(_xll.qlRateHelperQuoteValue($M299,Trigger),"--")</f>
        <v>--</v>
      </c>
      <c r="P299" s="146" t="b">
        <v>0</v>
      </c>
      <c r="Q299" s="98">
        <v>50</v>
      </c>
      <c r="R299" s="98">
        <v>1</v>
      </c>
      <c r="S299" s="103" t="str">
        <f>IFERROR(_xll.qlRateHelperEarliestDate(M299,Trigger),"--")</f>
        <v>--</v>
      </c>
      <c r="T299" s="103" t="str">
        <f>IFERROR(_xll.qlRateHelperPillarDate(M299,Trigger),"--")</f>
        <v>--</v>
      </c>
      <c r="V299" s="4" t="str">
        <f t="shared" si="38"/>
        <v/>
      </c>
      <c r="W299" s="4" t="e">
        <v>#N/A</v>
      </c>
      <c r="X299" s="4" t="str">
        <f>IFERROR(_xll.qlRateHelperQuoteName(W299,Trigger),"")</f>
        <v/>
      </c>
      <c r="Y299" s="73" t="str">
        <f>IFERROR(_xll.qlRateHelperRate(W299,Trigger),"")</f>
        <v/>
      </c>
      <c r="Z299" s="108" t="str">
        <f>IF(ISERROR(_xll.qlSwapRateHelperSpread($W299)),IF(ISERROR(_xll.qlFuturesRateHelperConvexityAdjustment($W299)),"",_xll.qlFuturesRateHelperConvexityAdjustment($W299)),_xll.qlSwapRateHelperSpread($W299))</f>
        <v/>
      </c>
      <c r="AA299" s="5" t="str">
        <f>IFERROR(_xll.qlRateHelperEarliestDate(W299,Trigger),"")</f>
        <v/>
      </c>
      <c r="AB299" s="5" t="str">
        <f>IFERROR(_xll.qlRateHelperPillarDate(W299,Trigger),"")</f>
        <v/>
      </c>
      <c r="AC299" s="81" t="e">
        <v>#NUM!</v>
      </c>
    </row>
    <row r="300" spans="1:29" x14ac:dyDescent="0.2">
      <c r="A300" s="62" t="s">
        <v>154</v>
      </c>
      <c r="B300" s="63" t="s">
        <v>104</v>
      </c>
      <c r="C300" s="64" t="s">
        <v>105</v>
      </c>
      <c r="D300" s="64" t="s">
        <v>8</v>
      </c>
      <c r="E300" s="64" t="s">
        <v>7</v>
      </c>
      <c r="F300" s="64" t="s">
        <v>149</v>
      </c>
      <c r="G300" s="64" t="str">
        <f t="shared" si="41"/>
        <v>Euribor6M</v>
      </c>
      <c r="H300" s="62" t="str">
        <f t="shared" si="42"/>
        <v>EUR13F11Y_Quote</v>
      </c>
      <c r="I300" s="133">
        <v>0</v>
      </c>
      <c r="J300" s="67"/>
      <c r="L300" s="10" t="str">
        <f t="shared" si="39"/>
        <v>FwdSw</v>
      </c>
      <c r="M300" s="98" t="str">
        <f t="shared" si="40"/>
        <v>--</v>
      </c>
      <c r="N300" s="151" t="str">
        <f>IFERROR(_xll.qlRateHelperQuoteName(M300,Trigger),"--")</f>
        <v>--</v>
      </c>
      <c r="O300" s="102" t="str">
        <f>IFERROR(_xll.qlRateHelperQuoteValue($M300,Trigger),"--")</f>
        <v>--</v>
      </c>
      <c r="P300" s="146" t="b">
        <v>0</v>
      </c>
      <c r="Q300" s="98">
        <v>50</v>
      </c>
      <c r="R300" s="98">
        <v>1</v>
      </c>
      <c r="S300" s="103" t="str">
        <f>IFERROR(_xll.qlRateHelperEarliestDate(M300,Trigger),"--")</f>
        <v>--</v>
      </c>
      <c r="T300" s="103" t="str">
        <f>IFERROR(_xll.qlRateHelperPillarDate(M300,Trigger),"--")</f>
        <v>--</v>
      </c>
      <c r="V300" s="4" t="str">
        <f t="shared" si="38"/>
        <v/>
      </c>
      <c r="W300" s="4" t="e">
        <v>#N/A</v>
      </c>
      <c r="X300" s="4" t="str">
        <f>IFERROR(_xll.qlRateHelperQuoteName(W300,Trigger),"")</f>
        <v/>
      </c>
      <c r="Y300" s="73" t="str">
        <f>IFERROR(_xll.qlRateHelperRate(W300,Trigger),"")</f>
        <v/>
      </c>
      <c r="Z300" s="108" t="str">
        <f>IF(ISERROR(_xll.qlSwapRateHelperSpread($W300)),IF(ISERROR(_xll.qlFuturesRateHelperConvexityAdjustment($W300)),"",_xll.qlFuturesRateHelperConvexityAdjustment($W300)),_xll.qlSwapRateHelperSpread($W300))</f>
        <v/>
      </c>
      <c r="AA300" s="5" t="str">
        <f>IFERROR(_xll.qlRateHelperEarliestDate(W300,Trigger),"")</f>
        <v/>
      </c>
      <c r="AB300" s="5" t="str">
        <f>IFERROR(_xll.qlRateHelperPillarDate(W300,Trigger),"")</f>
        <v/>
      </c>
      <c r="AC300" s="81" t="e">
        <v>#NUM!</v>
      </c>
    </row>
    <row r="301" spans="1:29" x14ac:dyDescent="0.2">
      <c r="A301" s="62" t="s">
        <v>154</v>
      </c>
      <c r="B301" s="63" t="s">
        <v>63</v>
      </c>
      <c r="C301" s="64" t="s">
        <v>105</v>
      </c>
      <c r="D301" s="64" t="s">
        <v>8</v>
      </c>
      <c r="E301" s="64" t="s">
        <v>7</v>
      </c>
      <c r="F301" s="64" t="s">
        <v>149</v>
      </c>
      <c r="G301" s="64" t="str">
        <f t="shared" si="41"/>
        <v>Euribor6M</v>
      </c>
      <c r="H301" s="62" t="str">
        <f t="shared" si="42"/>
        <v>EUR13F12Y_Quote</v>
      </c>
      <c r="I301" s="133">
        <v>0</v>
      </c>
      <c r="J301" s="67"/>
      <c r="L301" s="10" t="str">
        <f t="shared" si="39"/>
        <v>FwdSw</v>
      </c>
      <c r="M301" s="98" t="str">
        <f t="shared" si="40"/>
        <v>--</v>
      </c>
      <c r="N301" s="151" t="str">
        <f>IFERROR(_xll.qlRateHelperQuoteName(M301,Trigger),"--")</f>
        <v>--</v>
      </c>
      <c r="O301" s="102" t="str">
        <f>IFERROR(_xll.qlRateHelperQuoteValue($M301,Trigger),"--")</f>
        <v>--</v>
      </c>
      <c r="P301" s="146" t="b">
        <v>0</v>
      </c>
      <c r="Q301" s="98">
        <v>50</v>
      </c>
      <c r="R301" s="98">
        <v>1</v>
      </c>
      <c r="S301" s="103" t="str">
        <f>IFERROR(_xll.qlRateHelperEarliestDate(M301,Trigger),"--")</f>
        <v>--</v>
      </c>
      <c r="T301" s="103" t="str">
        <f>IFERROR(_xll.qlRateHelperPillarDate(M301,Trigger),"--")</f>
        <v>--</v>
      </c>
      <c r="V301" s="4" t="str">
        <f t="shared" si="38"/>
        <v/>
      </c>
      <c r="W301" s="4" t="e">
        <v>#N/A</v>
      </c>
      <c r="X301" s="4" t="str">
        <f>IFERROR(_xll.qlRateHelperQuoteName(W301,Trigger),"")</f>
        <v/>
      </c>
      <c r="Y301" s="73" t="str">
        <f>IFERROR(_xll.qlRateHelperRate(W301,Trigger),"")</f>
        <v/>
      </c>
      <c r="Z301" s="108" t="str">
        <f>IF(ISERROR(_xll.qlSwapRateHelperSpread($W301)),IF(ISERROR(_xll.qlFuturesRateHelperConvexityAdjustment($W301)),"",_xll.qlFuturesRateHelperConvexityAdjustment($W301)),_xll.qlSwapRateHelperSpread($W301))</f>
        <v/>
      </c>
      <c r="AA301" s="5" t="str">
        <f>IFERROR(_xll.qlRateHelperEarliestDate(W301,Trigger),"")</f>
        <v/>
      </c>
      <c r="AB301" s="5" t="str">
        <f>IFERROR(_xll.qlRateHelperPillarDate(W301,Trigger),"")</f>
        <v/>
      </c>
      <c r="AC301" s="81" t="e">
        <v>#NUM!</v>
      </c>
    </row>
    <row r="302" spans="1:29" x14ac:dyDescent="0.2">
      <c r="A302" s="62" t="s">
        <v>154</v>
      </c>
      <c r="B302" s="63" t="s">
        <v>105</v>
      </c>
      <c r="C302" s="64" t="s">
        <v>105</v>
      </c>
      <c r="D302" s="64" t="s">
        <v>8</v>
      </c>
      <c r="E302" s="64" t="s">
        <v>7</v>
      </c>
      <c r="F302" s="64" t="s">
        <v>149</v>
      </c>
      <c r="G302" s="64" t="str">
        <f t="shared" si="41"/>
        <v>Euribor6M</v>
      </c>
      <c r="H302" s="62" t="str">
        <f t="shared" si="42"/>
        <v>EUR13F13Y_Quote</v>
      </c>
      <c r="I302" s="133">
        <v>0</v>
      </c>
      <c r="J302" s="67"/>
      <c r="L302" s="10" t="str">
        <f t="shared" si="39"/>
        <v>FwdSw</v>
      </c>
      <c r="M302" s="98" t="str">
        <f t="shared" si="40"/>
        <v>--</v>
      </c>
      <c r="N302" s="151" t="str">
        <f>IFERROR(_xll.qlRateHelperQuoteName(M302,Trigger),"--")</f>
        <v>--</v>
      </c>
      <c r="O302" s="102" t="str">
        <f>IFERROR(_xll.qlRateHelperQuoteValue($M302,Trigger),"--")</f>
        <v>--</v>
      </c>
      <c r="P302" s="146" t="b">
        <v>0</v>
      </c>
      <c r="Q302" s="98">
        <v>50</v>
      </c>
      <c r="R302" s="98">
        <v>1</v>
      </c>
      <c r="S302" s="103" t="str">
        <f>IFERROR(_xll.qlRateHelperEarliestDate(M302,Trigger),"--")</f>
        <v>--</v>
      </c>
      <c r="T302" s="103" t="str">
        <f>IFERROR(_xll.qlRateHelperPillarDate(M302,Trigger),"--")</f>
        <v>--</v>
      </c>
      <c r="V302" s="4" t="str">
        <f t="shared" si="38"/>
        <v/>
      </c>
      <c r="W302" s="4" t="e">
        <v>#N/A</v>
      </c>
      <c r="X302" s="4" t="str">
        <f>IFERROR(_xll.qlRateHelperQuoteName(W302,Trigger),"")</f>
        <v/>
      </c>
      <c r="Y302" s="73" t="str">
        <f>IFERROR(_xll.qlRateHelperRate(W302,Trigger),"")</f>
        <v/>
      </c>
      <c r="Z302" s="108" t="str">
        <f>IF(ISERROR(_xll.qlSwapRateHelperSpread($W302)),IF(ISERROR(_xll.qlFuturesRateHelperConvexityAdjustment($W302)),"",_xll.qlFuturesRateHelperConvexityAdjustment($W302)),_xll.qlSwapRateHelperSpread($W302))</f>
        <v/>
      </c>
      <c r="AA302" s="5" t="str">
        <f>IFERROR(_xll.qlRateHelperEarliestDate(W302,Trigger),"")</f>
        <v/>
      </c>
      <c r="AB302" s="5" t="str">
        <f>IFERROR(_xll.qlRateHelperPillarDate(W302,Trigger),"")</f>
        <v/>
      </c>
      <c r="AC302" s="81" t="e">
        <v>#NUM!</v>
      </c>
    </row>
    <row r="303" spans="1:29" x14ac:dyDescent="0.2">
      <c r="A303" s="62" t="s">
        <v>154</v>
      </c>
      <c r="B303" s="63" t="s">
        <v>106</v>
      </c>
      <c r="C303" s="64" t="s">
        <v>105</v>
      </c>
      <c r="D303" s="64" t="s">
        <v>8</v>
      </c>
      <c r="E303" s="64" t="s">
        <v>7</v>
      </c>
      <c r="F303" s="64" t="s">
        <v>149</v>
      </c>
      <c r="G303" s="64" t="str">
        <f t="shared" si="41"/>
        <v>Euribor6M</v>
      </c>
      <c r="H303" s="62" t="str">
        <f t="shared" si="42"/>
        <v>EUR13F14Y_Quote</v>
      </c>
      <c r="I303" s="133">
        <v>0</v>
      </c>
      <c r="J303" s="67"/>
      <c r="L303" s="10" t="str">
        <f t="shared" si="39"/>
        <v>FwdSw</v>
      </c>
      <c r="M303" s="98" t="str">
        <f t="shared" si="40"/>
        <v>--</v>
      </c>
      <c r="N303" s="151" t="str">
        <f>IFERROR(_xll.qlRateHelperQuoteName(M303,Trigger),"--")</f>
        <v>--</v>
      </c>
      <c r="O303" s="102" t="str">
        <f>IFERROR(_xll.qlRateHelperQuoteValue($M303,Trigger),"--")</f>
        <v>--</v>
      </c>
      <c r="P303" s="146" t="b">
        <v>0</v>
      </c>
      <c r="Q303" s="98">
        <v>50</v>
      </c>
      <c r="R303" s="98">
        <v>1</v>
      </c>
      <c r="S303" s="103" t="str">
        <f>IFERROR(_xll.qlRateHelperEarliestDate(M303,Trigger),"--")</f>
        <v>--</v>
      </c>
      <c r="T303" s="103" t="str">
        <f>IFERROR(_xll.qlRateHelperPillarDate(M303,Trigger),"--")</f>
        <v>--</v>
      </c>
      <c r="V303" s="4" t="str">
        <f t="shared" si="38"/>
        <v/>
      </c>
      <c r="W303" s="4" t="e">
        <v>#N/A</v>
      </c>
      <c r="X303" s="4" t="str">
        <f>IFERROR(_xll.qlRateHelperQuoteName(W303,Trigger),"")</f>
        <v/>
      </c>
      <c r="Y303" s="73" t="str">
        <f>IFERROR(_xll.qlRateHelperRate(W303,Trigger),"")</f>
        <v/>
      </c>
      <c r="Z303" s="108" t="str">
        <f>IF(ISERROR(_xll.qlSwapRateHelperSpread($W303)),IF(ISERROR(_xll.qlFuturesRateHelperConvexityAdjustment($W303)),"",_xll.qlFuturesRateHelperConvexityAdjustment($W303)),_xll.qlSwapRateHelperSpread($W303))</f>
        <v/>
      </c>
      <c r="AA303" s="5" t="str">
        <f>IFERROR(_xll.qlRateHelperEarliestDate(W303,Trigger),"")</f>
        <v/>
      </c>
      <c r="AB303" s="5" t="str">
        <f>IFERROR(_xll.qlRateHelperPillarDate(W303,Trigger),"")</f>
        <v/>
      </c>
      <c r="AC303" s="81" t="e">
        <v>#NUM!</v>
      </c>
    </row>
    <row r="304" spans="1:29" x14ac:dyDescent="0.2">
      <c r="A304" s="62" t="s">
        <v>154</v>
      </c>
      <c r="B304" s="63" t="s">
        <v>64</v>
      </c>
      <c r="C304" s="64" t="s">
        <v>105</v>
      </c>
      <c r="D304" s="64" t="s">
        <v>8</v>
      </c>
      <c r="E304" s="64" t="s">
        <v>7</v>
      </c>
      <c r="F304" s="64" t="s">
        <v>149</v>
      </c>
      <c r="G304" s="64" t="str">
        <f t="shared" si="41"/>
        <v>Euribor6M</v>
      </c>
      <c r="H304" s="62" t="str">
        <f t="shared" si="42"/>
        <v>EUR13F15Y_Quote</v>
      </c>
      <c r="I304" s="133">
        <v>0</v>
      </c>
      <c r="J304" s="67"/>
      <c r="L304" s="10" t="str">
        <f t="shared" si="39"/>
        <v>FwdSw</v>
      </c>
      <c r="M304" s="98" t="str">
        <f t="shared" si="40"/>
        <v>--</v>
      </c>
      <c r="N304" s="151" t="str">
        <f>IFERROR(_xll.qlRateHelperQuoteName(M304,Trigger),"--")</f>
        <v>--</v>
      </c>
      <c r="O304" s="102" t="str">
        <f>IFERROR(_xll.qlRateHelperQuoteValue($M304,Trigger),"--")</f>
        <v>--</v>
      </c>
      <c r="P304" s="146" t="b">
        <v>0</v>
      </c>
      <c r="Q304" s="98">
        <v>50</v>
      </c>
      <c r="R304" s="98">
        <v>1</v>
      </c>
      <c r="S304" s="103" t="str">
        <f>IFERROR(_xll.qlRateHelperEarliestDate(M304,Trigger),"--")</f>
        <v>--</v>
      </c>
      <c r="T304" s="103" t="str">
        <f>IFERROR(_xll.qlRateHelperPillarDate(M304,Trigger),"--")</f>
        <v>--</v>
      </c>
      <c r="V304" s="4" t="str">
        <f t="shared" si="38"/>
        <v/>
      </c>
      <c r="W304" s="4" t="e">
        <v>#N/A</v>
      </c>
      <c r="X304" s="4" t="str">
        <f>IFERROR(_xll.qlRateHelperQuoteName(W304,Trigger),"")</f>
        <v/>
      </c>
      <c r="Y304" s="73" t="str">
        <f>IFERROR(_xll.qlRateHelperRate(W304,Trigger),"")</f>
        <v/>
      </c>
      <c r="Z304" s="108" t="str">
        <f>IF(ISERROR(_xll.qlSwapRateHelperSpread($W304)),IF(ISERROR(_xll.qlFuturesRateHelperConvexityAdjustment($W304)),"",_xll.qlFuturesRateHelperConvexityAdjustment($W304)),_xll.qlSwapRateHelperSpread($W304))</f>
        <v/>
      </c>
      <c r="AA304" s="5" t="str">
        <f>IFERROR(_xll.qlRateHelperEarliestDate(W304,Trigger),"")</f>
        <v/>
      </c>
      <c r="AB304" s="5" t="str">
        <f>IFERROR(_xll.qlRateHelperPillarDate(W304,Trigger),"")</f>
        <v/>
      </c>
      <c r="AC304" s="81" t="e">
        <v>#NUM!</v>
      </c>
    </row>
    <row r="305" spans="1:29" x14ac:dyDescent="0.2">
      <c r="A305" s="62" t="s">
        <v>154</v>
      </c>
      <c r="B305" s="63" t="s">
        <v>65</v>
      </c>
      <c r="C305" s="64" t="s">
        <v>105</v>
      </c>
      <c r="D305" s="64" t="s">
        <v>8</v>
      </c>
      <c r="E305" s="64" t="s">
        <v>7</v>
      </c>
      <c r="F305" s="64" t="s">
        <v>149</v>
      </c>
      <c r="G305" s="64" t="str">
        <f t="shared" si="41"/>
        <v>Euribor6M</v>
      </c>
      <c r="H305" s="62" t="str">
        <f t="shared" si="42"/>
        <v>EUR13F20Y_Quote</v>
      </c>
      <c r="I305" s="133">
        <v>0</v>
      </c>
      <c r="J305" s="67"/>
      <c r="L305" s="10" t="str">
        <f t="shared" si="39"/>
        <v>FwdSw</v>
      </c>
      <c r="M305" s="98" t="str">
        <f t="shared" si="40"/>
        <v>--</v>
      </c>
      <c r="N305" s="151" t="str">
        <f>IFERROR(_xll.qlRateHelperQuoteName(M305,Trigger),"--")</f>
        <v>--</v>
      </c>
      <c r="O305" s="102" t="str">
        <f>IFERROR(_xll.qlRateHelperQuoteValue($M305,Trigger),"--")</f>
        <v>--</v>
      </c>
      <c r="P305" s="146" t="b">
        <v>0</v>
      </c>
      <c r="Q305" s="98">
        <v>50</v>
      </c>
      <c r="R305" s="98">
        <v>1</v>
      </c>
      <c r="S305" s="103" t="str">
        <f>IFERROR(_xll.qlRateHelperEarliestDate(M305,Trigger),"--")</f>
        <v>--</v>
      </c>
      <c r="T305" s="103" t="str">
        <f>IFERROR(_xll.qlRateHelperPillarDate(M305,Trigger),"--")</f>
        <v>--</v>
      </c>
      <c r="V305" s="4" t="str">
        <f t="shared" si="38"/>
        <v/>
      </c>
      <c r="W305" s="4" t="e">
        <v>#N/A</v>
      </c>
      <c r="X305" s="4" t="str">
        <f>IFERROR(_xll.qlRateHelperQuoteName(W305,Trigger),"")</f>
        <v/>
      </c>
      <c r="Y305" s="73" t="str">
        <f>IFERROR(_xll.qlRateHelperRate(W305,Trigger),"")</f>
        <v/>
      </c>
      <c r="Z305" s="108" t="str">
        <f>IF(ISERROR(_xll.qlSwapRateHelperSpread($W305)),IF(ISERROR(_xll.qlFuturesRateHelperConvexityAdjustment($W305)),"",_xll.qlFuturesRateHelperConvexityAdjustment($W305)),_xll.qlSwapRateHelperSpread($W305))</f>
        <v/>
      </c>
      <c r="AA305" s="5" t="str">
        <f>IFERROR(_xll.qlRateHelperEarliestDate(W305,Trigger),"")</f>
        <v/>
      </c>
      <c r="AB305" s="5" t="str">
        <f>IFERROR(_xll.qlRateHelperPillarDate(W305,Trigger),"")</f>
        <v/>
      </c>
      <c r="AC305" s="81" t="e">
        <v>#NUM!</v>
      </c>
    </row>
    <row r="306" spans="1:29" x14ac:dyDescent="0.2">
      <c r="A306" s="62" t="s">
        <v>154</v>
      </c>
      <c r="B306" s="63" t="s">
        <v>66</v>
      </c>
      <c r="C306" s="64" t="s">
        <v>105</v>
      </c>
      <c r="D306" s="64" t="s">
        <v>8</v>
      </c>
      <c r="E306" s="64" t="s">
        <v>7</v>
      </c>
      <c r="F306" s="64" t="s">
        <v>149</v>
      </c>
      <c r="G306" s="64" t="str">
        <f t="shared" si="41"/>
        <v>Euribor6M</v>
      </c>
      <c r="H306" s="62" t="str">
        <f t="shared" si="42"/>
        <v>EUR13F25Y_Quote</v>
      </c>
      <c r="I306" s="133">
        <v>0</v>
      </c>
      <c r="J306" s="67"/>
      <c r="L306" s="10" t="str">
        <f t="shared" si="39"/>
        <v>FwdSw</v>
      </c>
      <c r="M306" s="98" t="str">
        <f t="shared" si="40"/>
        <v>--</v>
      </c>
      <c r="N306" s="151" t="str">
        <f>IFERROR(_xll.qlRateHelperQuoteName(M306,Trigger),"--")</f>
        <v>--</v>
      </c>
      <c r="O306" s="102" t="str">
        <f>IFERROR(_xll.qlRateHelperQuoteValue($M306,Trigger),"--")</f>
        <v>--</v>
      </c>
      <c r="P306" s="146" t="b">
        <v>0</v>
      </c>
      <c r="Q306" s="98">
        <v>50</v>
      </c>
      <c r="R306" s="98">
        <v>1</v>
      </c>
      <c r="S306" s="103" t="str">
        <f>IFERROR(_xll.qlRateHelperEarliestDate(M306,Trigger),"--")</f>
        <v>--</v>
      </c>
      <c r="T306" s="103" t="str">
        <f>IFERROR(_xll.qlRateHelperPillarDate(M306,Trigger),"--")</f>
        <v>--</v>
      </c>
      <c r="V306" s="4" t="str">
        <f t="shared" si="38"/>
        <v/>
      </c>
      <c r="W306" s="4" t="e">
        <v>#N/A</v>
      </c>
      <c r="X306" s="4" t="str">
        <f>IFERROR(_xll.qlRateHelperQuoteName(W306,Trigger),"")</f>
        <v/>
      </c>
      <c r="Y306" s="73" t="str">
        <f>IFERROR(_xll.qlRateHelperRate(W306,Trigger),"")</f>
        <v/>
      </c>
      <c r="Z306" s="108" t="str">
        <f>IF(ISERROR(_xll.qlSwapRateHelperSpread($W306)),IF(ISERROR(_xll.qlFuturesRateHelperConvexityAdjustment($W306)),"",_xll.qlFuturesRateHelperConvexityAdjustment($W306)),_xll.qlSwapRateHelperSpread($W306))</f>
        <v/>
      </c>
      <c r="AA306" s="5" t="str">
        <f>IFERROR(_xll.qlRateHelperEarliestDate(W306,Trigger),"")</f>
        <v/>
      </c>
      <c r="AB306" s="5" t="str">
        <f>IFERROR(_xll.qlRateHelperPillarDate(W306,Trigger),"")</f>
        <v/>
      </c>
      <c r="AC306" s="81" t="e">
        <v>#NUM!</v>
      </c>
    </row>
    <row r="307" spans="1:29" x14ac:dyDescent="0.2">
      <c r="A307" s="62" t="s">
        <v>154</v>
      </c>
      <c r="B307" s="63" t="s">
        <v>68</v>
      </c>
      <c r="C307" s="64" t="s">
        <v>105</v>
      </c>
      <c r="D307" s="64" t="s">
        <v>8</v>
      </c>
      <c r="E307" s="64" t="s">
        <v>7</v>
      </c>
      <c r="F307" s="64" t="s">
        <v>149</v>
      </c>
      <c r="G307" s="64" t="str">
        <f t="shared" si="41"/>
        <v>Euribor6M</v>
      </c>
      <c r="H307" s="62" t="str">
        <f t="shared" si="42"/>
        <v>EUR13F30Y_Quote</v>
      </c>
      <c r="I307" s="133">
        <v>0</v>
      </c>
      <c r="J307" s="67"/>
      <c r="L307" s="10" t="str">
        <f t="shared" si="39"/>
        <v>FwdSw</v>
      </c>
      <c r="M307" s="98" t="str">
        <f t="shared" si="40"/>
        <v>--</v>
      </c>
      <c r="N307" s="151" t="str">
        <f>IFERROR(_xll.qlRateHelperQuoteName(M307,Trigger),"--")</f>
        <v>--</v>
      </c>
      <c r="O307" s="102" t="str">
        <f>IFERROR(_xll.qlRateHelperQuoteValue($M307,Trigger),"--")</f>
        <v>--</v>
      </c>
      <c r="P307" s="146" t="b">
        <v>0</v>
      </c>
      <c r="Q307" s="98">
        <v>50</v>
      </c>
      <c r="R307" s="98">
        <v>1</v>
      </c>
      <c r="S307" s="103" t="str">
        <f>IFERROR(_xll.qlRateHelperEarliestDate(M307,Trigger),"--")</f>
        <v>--</v>
      </c>
      <c r="T307" s="103" t="str">
        <f>IFERROR(_xll.qlRateHelperPillarDate(M307,Trigger),"--")</f>
        <v>--</v>
      </c>
      <c r="V307" s="4" t="str">
        <f t="shared" si="38"/>
        <v/>
      </c>
      <c r="W307" s="4" t="e">
        <v>#N/A</v>
      </c>
      <c r="X307" s="4" t="str">
        <f>IFERROR(_xll.qlRateHelperQuoteName(W307,Trigger),"")</f>
        <v/>
      </c>
      <c r="Y307" s="73" t="str">
        <f>IFERROR(_xll.qlRateHelperRate(W307,Trigger),"")</f>
        <v/>
      </c>
      <c r="Z307" s="108" t="str">
        <f>IF(ISERROR(_xll.qlSwapRateHelperSpread($W307)),IF(ISERROR(_xll.qlFuturesRateHelperConvexityAdjustment($W307)),"",_xll.qlFuturesRateHelperConvexityAdjustment($W307)),_xll.qlSwapRateHelperSpread($W307))</f>
        <v/>
      </c>
      <c r="AA307" s="5" t="str">
        <f>IFERROR(_xll.qlRateHelperEarliestDate(W307,Trigger),"")</f>
        <v/>
      </c>
      <c r="AB307" s="5" t="str">
        <f>IFERROR(_xll.qlRateHelperPillarDate(W307,Trigger),"")</f>
        <v/>
      </c>
      <c r="AC307" s="81" t="e">
        <v>#NUM!</v>
      </c>
    </row>
    <row r="308" spans="1:29" x14ac:dyDescent="0.2">
      <c r="A308" s="56" t="s">
        <v>154</v>
      </c>
      <c r="B308" s="57" t="s">
        <v>29</v>
      </c>
      <c r="C308" s="58" t="s">
        <v>106</v>
      </c>
      <c r="D308" s="58" t="s">
        <v>8</v>
      </c>
      <c r="E308" s="58" t="s">
        <v>7</v>
      </c>
      <c r="F308" s="58" t="s">
        <v>149</v>
      </c>
      <c r="G308" s="58" t="str">
        <f t="shared" si="41"/>
        <v>Euribor6M</v>
      </c>
      <c r="H308" s="56" t="str">
        <f t="shared" si="42"/>
        <v>EUR14F1Y_Quote</v>
      </c>
      <c r="I308" s="132">
        <v>0</v>
      </c>
      <c r="J308" s="61"/>
      <c r="L308" s="10" t="str">
        <f t="shared" si="39"/>
        <v>FwdSw</v>
      </c>
      <c r="M308" s="98" t="str">
        <f t="shared" si="40"/>
        <v>--</v>
      </c>
      <c r="N308" s="151" t="str">
        <f>IFERROR(_xll.qlRateHelperQuoteName(M308,Trigger),"--")</f>
        <v>--</v>
      </c>
      <c r="O308" s="102" t="str">
        <f>IFERROR(_xll.qlRateHelperQuoteValue($M308,Trigger),"--")</f>
        <v>--</v>
      </c>
      <c r="P308" s="146" t="b">
        <v>0</v>
      </c>
      <c r="Q308" s="98">
        <v>50</v>
      </c>
      <c r="R308" s="98">
        <v>1</v>
      </c>
      <c r="S308" s="103" t="str">
        <f>IFERROR(_xll.qlRateHelperEarliestDate(M308,Trigger),"--")</f>
        <v>--</v>
      </c>
      <c r="T308" s="103" t="str">
        <f>IFERROR(_xll.qlRateHelperPillarDate(M308,Trigger),"--")</f>
        <v>--</v>
      </c>
      <c r="V308" s="4" t="str">
        <f t="shared" si="38"/>
        <v/>
      </c>
      <c r="W308" s="4" t="e">
        <v>#N/A</v>
      </c>
      <c r="X308" s="4" t="str">
        <f>IFERROR(_xll.qlRateHelperQuoteName(W308,Trigger),"")</f>
        <v/>
      </c>
      <c r="Y308" s="73" t="str">
        <f>IFERROR(_xll.qlRateHelperRate(W308,Trigger),"")</f>
        <v/>
      </c>
      <c r="Z308" s="108" t="str">
        <f>IF(ISERROR(_xll.qlSwapRateHelperSpread($W308)),IF(ISERROR(_xll.qlFuturesRateHelperConvexityAdjustment($W308)),"",_xll.qlFuturesRateHelperConvexityAdjustment($W308)),_xll.qlSwapRateHelperSpread($W308))</f>
        <v/>
      </c>
      <c r="AA308" s="5" t="str">
        <f>IFERROR(_xll.qlRateHelperEarliestDate(W308,Trigger),"")</f>
        <v/>
      </c>
      <c r="AB308" s="5" t="str">
        <f>IFERROR(_xll.qlRateHelperPillarDate(W308,Trigger),"")</f>
        <v/>
      </c>
      <c r="AC308" s="81" t="e">
        <v>#NUM!</v>
      </c>
    </row>
    <row r="309" spans="1:29" x14ac:dyDescent="0.2">
      <c r="A309" s="62" t="s">
        <v>154</v>
      </c>
      <c r="B309" s="63" t="s">
        <v>54</v>
      </c>
      <c r="C309" s="64" t="s">
        <v>106</v>
      </c>
      <c r="D309" s="64" t="s">
        <v>8</v>
      </c>
      <c r="E309" s="64" t="s">
        <v>7</v>
      </c>
      <c r="F309" s="64" t="s">
        <v>149</v>
      </c>
      <c r="G309" s="64" t="str">
        <f t="shared" si="41"/>
        <v>Euribor6M</v>
      </c>
      <c r="H309" s="62" t="str">
        <f t="shared" si="42"/>
        <v>EUR14F2Y_Quote</v>
      </c>
      <c r="I309" s="133">
        <v>0</v>
      </c>
      <c r="J309" s="67"/>
      <c r="L309" s="10" t="str">
        <f t="shared" si="39"/>
        <v>FwdSw</v>
      </c>
      <c r="M309" s="98" t="str">
        <f t="shared" si="40"/>
        <v>--</v>
      </c>
      <c r="N309" s="151" t="str">
        <f>IFERROR(_xll.qlRateHelperQuoteName(M309,Trigger),"--")</f>
        <v>--</v>
      </c>
      <c r="O309" s="102" t="str">
        <f>IFERROR(_xll.qlRateHelperQuoteValue($M309,Trigger),"--")</f>
        <v>--</v>
      </c>
      <c r="P309" s="146" t="b">
        <v>0</v>
      </c>
      <c r="Q309" s="98">
        <v>50</v>
      </c>
      <c r="R309" s="98">
        <v>1</v>
      </c>
      <c r="S309" s="103" t="str">
        <f>IFERROR(_xll.qlRateHelperEarliestDate(M309,Trigger),"--")</f>
        <v>--</v>
      </c>
      <c r="T309" s="103" t="str">
        <f>IFERROR(_xll.qlRateHelperPillarDate(M309,Trigger),"--")</f>
        <v>--</v>
      </c>
      <c r="V309" s="4" t="str">
        <f t="shared" si="38"/>
        <v/>
      </c>
      <c r="W309" s="4" t="e">
        <v>#N/A</v>
      </c>
      <c r="X309" s="4" t="str">
        <f>IFERROR(_xll.qlRateHelperQuoteName(W309,Trigger),"")</f>
        <v/>
      </c>
      <c r="Y309" s="73" t="str">
        <f>IFERROR(_xll.qlRateHelperRate(W309,Trigger),"")</f>
        <v/>
      </c>
      <c r="Z309" s="108" t="str">
        <f>IF(ISERROR(_xll.qlSwapRateHelperSpread($W309)),IF(ISERROR(_xll.qlFuturesRateHelperConvexityAdjustment($W309)),"",_xll.qlFuturesRateHelperConvexityAdjustment($W309)),_xll.qlSwapRateHelperSpread($W309))</f>
        <v/>
      </c>
      <c r="AA309" s="5" t="str">
        <f>IFERROR(_xll.qlRateHelperEarliestDate(W309,Trigger),"")</f>
        <v/>
      </c>
      <c r="AB309" s="5" t="str">
        <f>IFERROR(_xll.qlRateHelperPillarDate(W309,Trigger),"")</f>
        <v/>
      </c>
      <c r="AC309" s="81" t="e">
        <v>#NUM!</v>
      </c>
    </row>
    <row r="310" spans="1:29" x14ac:dyDescent="0.2">
      <c r="A310" s="62" t="s">
        <v>154</v>
      </c>
      <c r="B310" s="63" t="s">
        <v>55</v>
      </c>
      <c r="C310" s="64" t="s">
        <v>106</v>
      </c>
      <c r="D310" s="64" t="s">
        <v>8</v>
      </c>
      <c r="E310" s="64" t="s">
        <v>7</v>
      </c>
      <c r="F310" s="64" t="s">
        <v>149</v>
      </c>
      <c r="G310" s="64" t="str">
        <f t="shared" si="41"/>
        <v>Euribor6M</v>
      </c>
      <c r="H310" s="62" t="str">
        <f t="shared" si="42"/>
        <v>EUR14F3Y_Quote</v>
      </c>
      <c r="I310" s="133">
        <v>0</v>
      </c>
      <c r="J310" s="67"/>
      <c r="L310" s="10" t="str">
        <f t="shared" si="39"/>
        <v>FwdSw</v>
      </c>
      <c r="M310" s="98" t="str">
        <f t="shared" si="40"/>
        <v>--</v>
      </c>
      <c r="N310" s="151" t="str">
        <f>IFERROR(_xll.qlRateHelperQuoteName(M310,Trigger),"--")</f>
        <v>--</v>
      </c>
      <c r="O310" s="102" t="str">
        <f>IFERROR(_xll.qlRateHelperQuoteValue($M310,Trigger),"--")</f>
        <v>--</v>
      </c>
      <c r="P310" s="146" t="b">
        <v>0</v>
      </c>
      <c r="Q310" s="98">
        <v>50</v>
      </c>
      <c r="R310" s="98">
        <v>1</v>
      </c>
      <c r="S310" s="103" t="str">
        <f>IFERROR(_xll.qlRateHelperEarliestDate(M310,Trigger),"--")</f>
        <v>--</v>
      </c>
      <c r="T310" s="103" t="str">
        <f>IFERROR(_xll.qlRateHelperPillarDate(M310,Trigger),"--")</f>
        <v>--</v>
      </c>
      <c r="V310" s="4" t="str">
        <f t="shared" si="38"/>
        <v/>
      </c>
      <c r="W310" s="4" t="e">
        <v>#N/A</v>
      </c>
      <c r="X310" s="4" t="str">
        <f>IFERROR(_xll.qlRateHelperQuoteName(W310,Trigger),"")</f>
        <v/>
      </c>
      <c r="Y310" s="73" t="str">
        <f>IFERROR(_xll.qlRateHelperRate(W310,Trigger),"")</f>
        <v/>
      </c>
      <c r="Z310" s="108" t="str">
        <f>IF(ISERROR(_xll.qlSwapRateHelperSpread($W310)),IF(ISERROR(_xll.qlFuturesRateHelperConvexityAdjustment($W310)),"",_xll.qlFuturesRateHelperConvexityAdjustment($W310)),_xll.qlSwapRateHelperSpread($W310))</f>
        <v/>
      </c>
      <c r="AA310" s="5" t="str">
        <f>IFERROR(_xll.qlRateHelperEarliestDate(W310,Trigger),"")</f>
        <v/>
      </c>
      <c r="AB310" s="5" t="str">
        <f>IFERROR(_xll.qlRateHelperPillarDate(W310,Trigger),"")</f>
        <v/>
      </c>
      <c r="AC310" s="81" t="e">
        <v>#NUM!</v>
      </c>
    </row>
    <row r="311" spans="1:29" x14ac:dyDescent="0.2">
      <c r="A311" s="62" t="s">
        <v>154</v>
      </c>
      <c r="B311" s="63" t="s">
        <v>56</v>
      </c>
      <c r="C311" s="64" t="s">
        <v>106</v>
      </c>
      <c r="D311" s="64" t="s">
        <v>8</v>
      </c>
      <c r="E311" s="64" t="s">
        <v>7</v>
      </c>
      <c r="F311" s="64" t="s">
        <v>149</v>
      </c>
      <c r="G311" s="64" t="str">
        <f t="shared" si="41"/>
        <v>Euribor6M</v>
      </c>
      <c r="H311" s="62" t="str">
        <f t="shared" si="42"/>
        <v>EUR14F4Y_Quote</v>
      </c>
      <c r="I311" s="133">
        <v>0</v>
      </c>
      <c r="J311" s="67"/>
      <c r="L311" s="10" t="str">
        <f t="shared" si="39"/>
        <v>FwdSw</v>
      </c>
      <c r="M311" s="98" t="str">
        <f t="shared" si="40"/>
        <v>--</v>
      </c>
      <c r="N311" s="151" t="str">
        <f>IFERROR(_xll.qlRateHelperQuoteName(M311,Trigger),"--")</f>
        <v>--</v>
      </c>
      <c r="O311" s="102" t="str">
        <f>IFERROR(_xll.qlRateHelperQuoteValue($M311,Trigger),"--")</f>
        <v>--</v>
      </c>
      <c r="P311" s="146" t="b">
        <v>0</v>
      </c>
      <c r="Q311" s="98">
        <v>50</v>
      </c>
      <c r="R311" s="98">
        <v>1</v>
      </c>
      <c r="S311" s="103" t="str">
        <f>IFERROR(_xll.qlRateHelperEarliestDate(M311,Trigger),"--")</f>
        <v>--</v>
      </c>
      <c r="T311" s="103" t="str">
        <f>IFERROR(_xll.qlRateHelperPillarDate(M311,Trigger),"--")</f>
        <v>--</v>
      </c>
      <c r="V311" s="4" t="str">
        <f t="shared" si="38"/>
        <v/>
      </c>
      <c r="W311" s="4" t="e">
        <v>#N/A</v>
      </c>
      <c r="X311" s="4" t="str">
        <f>IFERROR(_xll.qlRateHelperQuoteName(W311,Trigger),"")</f>
        <v/>
      </c>
      <c r="Y311" s="73" t="str">
        <f>IFERROR(_xll.qlRateHelperRate(W311,Trigger),"")</f>
        <v/>
      </c>
      <c r="Z311" s="108" t="str">
        <f>IF(ISERROR(_xll.qlSwapRateHelperSpread($W311)),IF(ISERROR(_xll.qlFuturesRateHelperConvexityAdjustment($W311)),"",_xll.qlFuturesRateHelperConvexityAdjustment($W311)),_xll.qlSwapRateHelperSpread($W311))</f>
        <v/>
      </c>
      <c r="AA311" s="5" t="str">
        <f>IFERROR(_xll.qlRateHelperEarliestDate(W311,Trigger),"")</f>
        <v/>
      </c>
      <c r="AB311" s="5" t="str">
        <f>IFERROR(_xll.qlRateHelperPillarDate(W311,Trigger),"")</f>
        <v/>
      </c>
      <c r="AC311" s="81" t="e">
        <v>#NUM!</v>
      </c>
    </row>
    <row r="312" spans="1:29" x14ac:dyDescent="0.2">
      <c r="A312" s="62" t="s">
        <v>154</v>
      </c>
      <c r="B312" s="63" t="s">
        <v>57</v>
      </c>
      <c r="C312" s="64" t="s">
        <v>106</v>
      </c>
      <c r="D312" s="64" t="s">
        <v>8</v>
      </c>
      <c r="E312" s="64" t="s">
        <v>7</v>
      </c>
      <c r="F312" s="64" t="s">
        <v>149</v>
      </c>
      <c r="G312" s="64" t="str">
        <f t="shared" si="41"/>
        <v>Euribor6M</v>
      </c>
      <c r="H312" s="62" t="str">
        <f t="shared" si="42"/>
        <v>EUR14F5Y_Quote</v>
      </c>
      <c r="I312" s="133">
        <v>0</v>
      </c>
      <c r="J312" s="67"/>
      <c r="L312" s="10" t="str">
        <f t="shared" si="39"/>
        <v>FwdSw</v>
      </c>
      <c r="M312" s="98" t="str">
        <f t="shared" si="40"/>
        <v>--</v>
      </c>
      <c r="N312" s="151" t="str">
        <f>IFERROR(_xll.qlRateHelperQuoteName(M312,Trigger),"--")</f>
        <v>--</v>
      </c>
      <c r="O312" s="102" t="str">
        <f>IFERROR(_xll.qlRateHelperQuoteValue($M312,Trigger),"--")</f>
        <v>--</v>
      </c>
      <c r="P312" s="146" t="b">
        <v>0</v>
      </c>
      <c r="Q312" s="98">
        <v>50</v>
      </c>
      <c r="R312" s="98">
        <v>1</v>
      </c>
      <c r="S312" s="103" t="str">
        <f>IFERROR(_xll.qlRateHelperEarliestDate(M312,Trigger),"--")</f>
        <v>--</v>
      </c>
      <c r="T312" s="103" t="str">
        <f>IFERROR(_xll.qlRateHelperPillarDate(M312,Trigger),"--")</f>
        <v>--</v>
      </c>
      <c r="V312" s="4" t="str">
        <f t="shared" si="38"/>
        <v/>
      </c>
      <c r="W312" s="4" t="e">
        <v>#N/A</v>
      </c>
      <c r="X312" s="4" t="str">
        <f>IFERROR(_xll.qlRateHelperQuoteName(W312,Trigger),"")</f>
        <v/>
      </c>
      <c r="Y312" s="73" t="str">
        <f>IFERROR(_xll.qlRateHelperRate(W312,Trigger),"")</f>
        <v/>
      </c>
      <c r="Z312" s="108" t="str">
        <f>IF(ISERROR(_xll.qlSwapRateHelperSpread($W312)),IF(ISERROR(_xll.qlFuturesRateHelperConvexityAdjustment($W312)),"",_xll.qlFuturesRateHelperConvexityAdjustment($W312)),_xll.qlSwapRateHelperSpread($W312))</f>
        <v/>
      </c>
      <c r="AA312" s="5" t="str">
        <f>IFERROR(_xll.qlRateHelperEarliestDate(W312,Trigger),"")</f>
        <v/>
      </c>
      <c r="AB312" s="5" t="str">
        <f>IFERROR(_xll.qlRateHelperPillarDate(W312,Trigger),"")</f>
        <v/>
      </c>
      <c r="AC312" s="81" t="e">
        <v>#NUM!</v>
      </c>
    </row>
    <row r="313" spans="1:29" x14ac:dyDescent="0.2">
      <c r="A313" s="62" t="s">
        <v>154</v>
      </c>
      <c r="B313" s="63" t="s">
        <v>58</v>
      </c>
      <c r="C313" s="64" t="s">
        <v>106</v>
      </c>
      <c r="D313" s="64" t="s">
        <v>8</v>
      </c>
      <c r="E313" s="64" t="s">
        <v>7</v>
      </c>
      <c r="F313" s="64" t="s">
        <v>149</v>
      </c>
      <c r="G313" s="64" t="str">
        <f t="shared" si="41"/>
        <v>Euribor6M</v>
      </c>
      <c r="H313" s="62" t="str">
        <f t="shared" si="42"/>
        <v>EUR14F6Y_Quote</v>
      </c>
      <c r="I313" s="133">
        <v>0</v>
      </c>
      <c r="J313" s="67"/>
      <c r="L313" s="10" t="str">
        <f t="shared" si="39"/>
        <v>FwdSw</v>
      </c>
      <c r="M313" s="98" t="str">
        <f t="shared" si="40"/>
        <v>--</v>
      </c>
      <c r="N313" s="151" t="str">
        <f>IFERROR(_xll.qlRateHelperQuoteName(M313,Trigger),"--")</f>
        <v>--</v>
      </c>
      <c r="O313" s="102" t="str">
        <f>IFERROR(_xll.qlRateHelperQuoteValue($M313,Trigger),"--")</f>
        <v>--</v>
      </c>
      <c r="P313" s="146" t="b">
        <v>0</v>
      </c>
      <c r="Q313" s="98">
        <v>50</v>
      </c>
      <c r="R313" s="98">
        <v>1</v>
      </c>
      <c r="S313" s="103" t="str">
        <f>IFERROR(_xll.qlRateHelperEarliestDate(M313,Trigger),"--")</f>
        <v>--</v>
      </c>
      <c r="T313" s="103" t="str">
        <f>IFERROR(_xll.qlRateHelperPillarDate(M313,Trigger),"--")</f>
        <v>--</v>
      </c>
      <c r="V313" s="4" t="str">
        <f t="shared" si="38"/>
        <v/>
      </c>
      <c r="W313" s="4" t="e">
        <v>#N/A</v>
      </c>
      <c r="X313" s="4" t="str">
        <f>IFERROR(_xll.qlRateHelperQuoteName(W313,Trigger),"")</f>
        <v/>
      </c>
      <c r="Y313" s="73" t="str">
        <f>IFERROR(_xll.qlRateHelperRate(W313,Trigger),"")</f>
        <v/>
      </c>
      <c r="Z313" s="108" t="str">
        <f>IF(ISERROR(_xll.qlSwapRateHelperSpread($W313)),IF(ISERROR(_xll.qlFuturesRateHelperConvexityAdjustment($W313)),"",_xll.qlFuturesRateHelperConvexityAdjustment($W313)),_xll.qlSwapRateHelperSpread($W313))</f>
        <v/>
      </c>
      <c r="AA313" s="5" t="str">
        <f>IFERROR(_xll.qlRateHelperEarliestDate(W313,Trigger),"")</f>
        <v/>
      </c>
      <c r="AB313" s="5" t="str">
        <f>IFERROR(_xll.qlRateHelperPillarDate(W313,Trigger),"")</f>
        <v/>
      </c>
      <c r="AC313" s="81" t="e">
        <v>#NUM!</v>
      </c>
    </row>
    <row r="314" spans="1:29" x14ac:dyDescent="0.2">
      <c r="A314" s="62" t="s">
        <v>154</v>
      </c>
      <c r="B314" s="63" t="s">
        <v>59</v>
      </c>
      <c r="C314" s="64" t="s">
        <v>106</v>
      </c>
      <c r="D314" s="64" t="s">
        <v>8</v>
      </c>
      <c r="E314" s="64" t="s">
        <v>7</v>
      </c>
      <c r="F314" s="64" t="s">
        <v>149</v>
      </c>
      <c r="G314" s="64" t="str">
        <f t="shared" si="41"/>
        <v>Euribor6M</v>
      </c>
      <c r="H314" s="62" t="str">
        <f t="shared" si="42"/>
        <v>EUR14F7Y_Quote</v>
      </c>
      <c r="I314" s="133">
        <v>0</v>
      </c>
      <c r="J314" s="67"/>
      <c r="L314" s="10" t="str">
        <f t="shared" si="39"/>
        <v>FwdSw</v>
      </c>
      <c r="M314" s="98" t="str">
        <f t="shared" si="40"/>
        <v>--</v>
      </c>
      <c r="N314" s="151" t="str">
        <f>IFERROR(_xll.qlRateHelperQuoteName(M314,Trigger),"--")</f>
        <v>--</v>
      </c>
      <c r="O314" s="102" t="str">
        <f>IFERROR(_xll.qlRateHelperQuoteValue($M314,Trigger),"--")</f>
        <v>--</v>
      </c>
      <c r="P314" s="146" t="b">
        <v>0</v>
      </c>
      <c r="Q314" s="98">
        <v>50</v>
      </c>
      <c r="R314" s="98">
        <v>1</v>
      </c>
      <c r="S314" s="103" t="str">
        <f>IFERROR(_xll.qlRateHelperEarliestDate(M314,Trigger),"--")</f>
        <v>--</v>
      </c>
      <c r="T314" s="103" t="str">
        <f>IFERROR(_xll.qlRateHelperPillarDate(M314,Trigger),"--")</f>
        <v>--</v>
      </c>
      <c r="V314" s="4" t="str">
        <f t="shared" si="38"/>
        <v/>
      </c>
      <c r="W314" s="4" t="e">
        <v>#N/A</v>
      </c>
      <c r="X314" s="4" t="str">
        <f>IFERROR(_xll.qlRateHelperQuoteName(W314,Trigger),"")</f>
        <v/>
      </c>
      <c r="Y314" s="73" t="str">
        <f>IFERROR(_xll.qlRateHelperRate(W314,Trigger),"")</f>
        <v/>
      </c>
      <c r="Z314" s="108" t="str">
        <f>IF(ISERROR(_xll.qlSwapRateHelperSpread($W314)),IF(ISERROR(_xll.qlFuturesRateHelperConvexityAdjustment($W314)),"",_xll.qlFuturesRateHelperConvexityAdjustment($W314)),_xll.qlSwapRateHelperSpread($W314))</f>
        <v/>
      </c>
      <c r="AA314" s="5" t="str">
        <f>IFERROR(_xll.qlRateHelperEarliestDate(W314,Trigger),"")</f>
        <v/>
      </c>
      <c r="AB314" s="5" t="str">
        <f>IFERROR(_xll.qlRateHelperPillarDate(W314,Trigger),"")</f>
        <v/>
      </c>
      <c r="AC314" s="81" t="e">
        <v>#NUM!</v>
      </c>
    </row>
    <row r="315" spans="1:29" x14ac:dyDescent="0.2">
      <c r="A315" s="62" t="s">
        <v>154</v>
      </c>
      <c r="B315" s="63" t="s">
        <v>60</v>
      </c>
      <c r="C315" s="64" t="s">
        <v>106</v>
      </c>
      <c r="D315" s="64" t="s">
        <v>8</v>
      </c>
      <c r="E315" s="64" t="s">
        <v>7</v>
      </c>
      <c r="F315" s="64" t="s">
        <v>149</v>
      </c>
      <c r="G315" s="64" t="str">
        <f t="shared" si="41"/>
        <v>Euribor6M</v>
      </c>
      <c r="H315" s="62" t="str">
        <f t="shared" si="42"/>
        <v>EUR14F8Y_Quote</v>
      </c>
      <c r="I315" s="133">
        <v>0</v>
      </c>
      <c r="J315" s="67"/>
      <c r="L315" s="10" t="str">
        <f t="shared" si="39"/>
        <v>FwdSw</v>
      </c>
      <c r="M315" s="98" t="str">
        <f t="shared" si="40"/>
        <v>--</v>
      </c>
      <c r="N315" s="151" t="str">
        <f>IFERROR(_xll.qlRateHelperQuoteName(M315,Trigger),"--")</f>
        <v>--</v>
      </c>
      <c r="O315" s="102" t="str">
        <f>IFERROR(_xll.qlRateHelperQuoteValue($M315,Trigger),"--")</f>
        <v>--</v>
      </c>
      <c r="P315" s="146" t="b">
        <v>0</v>
      </c>
      <c r="Q315" s="98">
        <v>50</v>
      </c>
      <c r="R315" s="98">
        <v>1</v>
      </c>
      <c r="S315" s="103" t="str">
        <f>IFERROR(_xll.qlRateHelperEarliestDate(M315,Trigger),"--")</f>
        <v>--</v>
      </c>
      <c r="T315" s="103" t="str">
        <f>IFERROR(_xll.qlRateHelperPillarDate(M315,Trigger),"--")</f>
        <v>--</v>
      </c>
      <c r="V315" s="4" t="str">
        <f t="shared" si="38"/>
        <v/>
      </c>
      <c r="W315" s="4" t="e">
        <v>#N/A</v>
      </c>
      <c r="X315" s="4" t="str">
        <f>IFERROR(_xll.qlRateHelperQuoteName(W315,Trigger),"")</f>
        <v/>
      </c>
      <c r="Y315" s="73" t="str">
        <f>IFERROR(_xll.qlRateHelperRate(W315,Trigger),"")</f>
        <v/>
      </c>
      <c r="Z315" s="108" t="str">
        <f>IF(ISERROR(_xll.qlSwapRateHelperSpread($W315)),IF(ISERROR(_xll.qlFuturesRateHelperConvexityAdjustment($W315)),"",_xll.qlFuturesRateHelperConvexityAdjustment($W315)),_xll.qlSwapRateHelperSpread($W315))</f>
        <v/>
      </c>
      <c r="AA315" s="5" t="str">
        <f>IFERROR(_xll.qlRateHelperEarliestDate(W315,Trigger),"")</f>
        <v/>
      </c>
      <c r="AB315" s="5" t="str">
        <f>IFERROR(_xll.qlRateHelperPillarDate(W315,Trigger),"")</f>
        <v/>
      </c>
      <c r="AC315" s="81" t="e">
        <v>#NUM!</v>
      </c>
    </row>
    <row r="316" spans="1:29" x14ac:dyDescent="0.2">
      <c r="A316" s="62" t="s">
        <v>154</v>
      </c>
      <c r="B316" s="63" t="s">
        <v>61</v>
      </c>
      <c r="C316" s="64" t="s">
        <v>106</v>
      </c>
      <c r="D316" s="64" t="s">
        <v>8</v>
      </c>
      <c r="E316" s="64" t="s">
        <v>7</v>
      </c>
      <c r="F316" s="64" t="s">
        <v>149</v>
      </c>
      <c r="G316" s="64" t="str">
        <f t="shared" si="41"/>
        <v>Euribor6M</v>
      </c>
      <c r="H316" s="62" t="str">
        <f t="shared" si="42"/>
        <v>EUR14F9Y_Quote</v>
      </c>
      <c r="I316" s="133">
        <v>0</v>
      </c>
      <c r="J316" s="67"/>
      <c r="L316" s="10" t="str">
        <f t="shared" si="39"/>
        <v>FwdSw</v>
      </c>
      <c r="M316" s="98" t="str">
        <f t="shared" si="40"/>
        <v>--</v>
      </c>
      <c r="N316" s="151" t="str">
        <f>IFERROR(_xll.qlRateHelperQuoteName(M316,Trigger),"--")</f>
        <v>--</v>
      </c>
      <c r="O316" s="102" t="str">
        <f>IFERROR(_xll.qlRateHelperQuoteValue($M316,Trigger),"--")</f>
        <v>--</v>
      </c>
      <c r="P316" s="146" t="b">
        <v>0</v>
      </c>
      <c r="Q316" s="98">
        <v>50</v>
      </c>
      <c r="R316" s="98">
        <v>1</v>
      </c>
      <c r="S316" s="103" t="str">
        <f>IFERROR(_xll.qlRateHelperEarliestDate(M316,Trigger),"--")</f>
        <v>--</v>
      </c>
      <c r="T316" s="103" t="str">
        <f>IFERROR(_xll.qlRateHelperPillarDate(M316,Trigger),"--")</f>
        <v>--</v>
      </c>
      <c r="V316" s="4" t="str">
        <f t="shared" si="38"/>
        <v/>
      </c>
      <c r="W316" s="4" t="e">
        <v>#N/A</v>
      </c>
      <c r="X316" s="4" t="str">
        <f>IFERROR(_xll.qlRateHelperQuoteName(W316,Trigger),"")</f>
        <v/>
      </c>
      <c r="Y316" s="73" t="str">
        <f>IFERROR(_xll.qlRateHelperRate(W316,Trigger),"")</f>
        <v/>
      </c>
      <c r="Z316" s="108" t="str">
        <f>IF(ISERROR(_xll.qlSwapRateHelperSpread($W316)),IF(ISERROR(_xll.qlFuturesRateHelperConvexityAdjustment($W316)),"",_xll.qlFuturesRateHelperConvexityAdjustment($W316)),_xll.qlSwapRateHelperSpread($W316))</f>
        <v/>
      </c>
      <c r="AA316" s="5" t="str">
        <f>IFERROR(_xll.qlRateHelperEarliestDate(W316,Trigger),"")</f>
        <v/>
      </c>
      <c r="AB316" s="5" t="str">
        <f>IFERROR(_xll.qlRateHelperPillarDate(W316,Trigger),"")</f>
        <v/>
      </c>
      <c r="AC316" s="81" t="e">
        <v>#NUM!</v>
      </c>
    </row>
    <row r="317" spans="1:29" x14ac:dyDescent="0.2">
      <c r="A317" s="62" t="s">
        <v>154</v>
      </c>
      <c r="B317" s="63" t="s">
        <v>62</v>
      </c>
      <c r="C317" s="64" t="s">
        <v>106</v>
      </c>
      <c r="D317" s="64" t="s">
        <v>8</v>
      </c>
      <c r="E317" s="64" t="s">
        <v>7</v>
      </c>
      <c r="F317" s="64" t="s">
        <v>149</v>
      </c>
      <c r="G317" s="64" t="str">
        <f t="shared" si="41"/>
        <v>Euribor6M</v>
      </c>
      <c r="H317" s="62" t="str">
        <f t="shared" si="42"/>
        <v>EUR14F10Y_Quote</v>
      </c>
      <c r="I317" s="133">
        <v>0</v>
      </c>
      <c r="J317" s="67"/>
      <c r="L317" s="10" t="str">
        <f t="shared" si="39"/>
        <v>FwdSw</v>
      </c>
      <c r="M317" s="98" t="str">
        <f t="shared" si="40"/>
        <v>--</v>
      </c>
      <c r="N317" s="151" t="str">
        <f>IFERROR(_xll.qlRateHelperQuoteName(M317,Trigger),"--")</f>
        <v>--</v>
      </c>
      <c r="O317" s="102" t="str">
        <f>IFERROR(_xll.qlRateHelperQuoteValue($M317,Trigger),"--")</f>
        <v>--</v>
      </c>
      <c r="P317" s="146" t="b">
        <v>0</v>
      </c>
      <c r="Q317" s="98">
        <v>50</v>
      </c>
      <c r="R317" s="98">
        <v>1</v>
      </c>
      <c r="S317" s="103" t="str">
        <f>IFERROR(_xll.qlRateHelperEarliestDate(M317,Trigger),"--")</f>
        <v>--</v>
      </c>
      <c r="T317" s="103" t="str">
        <f>IFERROR(_xll.qlRateHelperPillarDate(M317,Trigger),"--")</f>
        <v>--</v>
      </c>
      <c r="V317" s="4" t="str">
        <f t="shared" si="38"/>
        <v/>
      </c>
      <c r="W317" s="4" t="e">
        <v>#N/A</v>
      </c>
      <c r="X317" s="4" t="str">
        <f>IFERROR(_xll.qlRateHelperQuoteName(W317,Trigger),"")</f>
        <v/>
      </c>
      <c r="Y317" s="73" t="str">
        <f>IFERROR(_xll.qlRateHelperRate(W317,Trigger),"")</f>
        <v/>
      </c>
      <c r="Z317" s="108" t="str">
        <f>IF(ISERROR(_xll.qlSwapRateHelperSpread($W317)),IF(ISERROR(_xll.qlFuturesRateHelperConvexityAdjustment($W317)),"",_xll.qlFuturesRateHelperConvexityAdjustment($W317)),_xll.qlSwapRateHelperSpread($W317))</f>
        <v/>
      </c>
      <c r="AA317" s="5" t="str">
        <f>IFERROR(_xll.qlRateHelperEarliestDate(W317,Trigger),"")</f>
        <v/>
      </c>
      <c r="AB317" s="5" t="str">
        <f>IFERROR(_xll.qlRateHelperPillarDate(W317,Trigger),"")</f>
        <v/>
      </c>
      <c r="AC317" s="81" t="e">
        <v>#NUM!</v>
      </c>
    </row>
    <row r="318" spans="1:29" x14ac:dyDescent="0.2">
      <c r="A318" s="62" t="s">
        <v>154</v>
      </c>
      <c r="B318" s="63" t="s">
        <v>104</v>
      </c>
      <c r="C318" s="64" t="s">
        <v>106</v>
      </c>
      <c r="D318" s="64" t="s">
        <v>8</v>
      </c>
      <c r="E318" s="64" t="s">
        <v>7</v>
      </c>
      <c r="F318" s="64" t="s">
        <v>149</v>
      </c>
      <c r="G318" s="64" t="str">
        <f t="shared" si="41"/>
        <v>Euribor6M</v>
      </c>
      <c r="H318" s="62" t="str">
        <f t="shared" si="42"/>
        <v>EUR14F11Y_Quote</v>
      </c>
      <c r="I318" s="133">
        <v>0</v>
      </c>
      <c r="J318" s="67"/>
      <c r="L318" s="10" t="str">
        <f t="shared" si="39"/>
        <v>FwdSw</v>
      </c>
      <c r="M318" s="98" t="str">
        <f t="shared" si="40"/>
        <v>--</v>
      </c>
      <c r="N318" s="151" t="str">
        <f>IFERROR(_xll.qlRateHelperQuoteName(M318,Trigger),"--")</f>
        <v>--</v>
      </c>
      <c r="O318" s="102" t="str">
        <f>IFERROR(_xll.qlRateHelperQuoteValue($M318,Trigger),"--")</f>
        <v>--</v>
      </c>
      <c r="P318" s="146" t="b">
        <v>0</v>
      </c>
      <c r="Q318" s="98">
        <v>50</v>
      </c>
      <c r="R318" s="98">
        <v>1</v>
      </c>
      <c r="S318" s="103" t="str">
        <f>IFERROR(_xll.qlRateHelperEarliestDate(M318,Trigger),"--")</f>
        <v>--</v>
      </c>
      <c r="T318" s="103" t="str">
        <f>IFERROR(_xll.qlRateHelperPillarDate(M318,Trigger),"--")</f>
        <v>--</v>
      </c>
      <c r="V318" s="4" t="str">
        <f t="shared" si="38"/>
        <v/>
      </c>
      <c r="W318" s="4" t="e">
        <v>#N/A</v>
      </c>
      <c r="X318" s="4" t="str">
        <f>IFERROR(_xll.qlRateHelperQuoteName(W318,Trigger),"")</f>
        <v/>
      </c>
      <c r="Y318" s="73" t="str">
        <f>IFERROR(_xll.qlRateHelperRate(W318,Trigger),"")</f>
        <v/>
      </c>
      <c r="Z318" s="108" t="str">
        <f>IF(ISERROR(_xll.qlSwapRateHelperSpread($W318)),IF(ISERROR(_xll.qlFuturesRateHelperConvexityAdjustment($W318)),"",_xll.qlFuturesRateHelperConvexityAdjustment($W318)),_xll.qlSwapRateHelperSpread($W318))</f>
        <v/>
      </c>
      <c r="AA318" s="5" t="str">
        <f>IFERROR(_xll.qlRateHelperEarliestDate(W318,Trigger),"")</f>
        <v/>
      </c>
      <c r="AB318" s="5" t="str">
        <f>IFERROR(_xll.qlRateHelperPillarDate(W318,Trigger),"")</f>
        <v/>
      </c>
      <c r="AC318" s="81" t="e">
        <v>#NUM!</v>
      </c>
    </row>
    <row r="319" spans="1:29" x14ac:dyDescent="0.2">
      <c r="A319" s="62" t="s">
        <v>154</v>
      </c>
      <c r="B319" s="63" t="s">
        <v>63</v>
      </c>
      <c r="C319" s="64" t="s">
        <v>106</v>
      </c>
      <c r="D319" s="64" t="s">
        <v>8</v>
      </c>
      <c r="E319" s="64" t="s">
        <v>7</v>
      </c>
      <c r="F319" s="64" t="s">
        <v>149</v>
      </c>
      <c r="G319" s="64" t="str">
        <f t="shared" si="41"/>
        <v>Euribor6M</v>
      </c>
      <c r="H319" s="62" t="str">
        <f t="shared" si="42"/>
        <v>EUR14F12Y_Quote</v>
      </c>
      <c r="I319" s="133">
        <v>0</v>
      </c>
      <c r="J319" s="67"/>
      <c r="L319" s="10" t="str">
        <f t="shared" si="39"/>
        <v>FwdSw</v>
      </c>
      <c r="M319" s="98" t="str">
        <f t="shared" si="40"/>
        <v>--</v>
      </c>
      <c r="N319" s="151" t="str">
        <f>IFERROR(_xll.qlRateHelperQuoteName(M319,Trigger),"--")</f>
        <v>--</v>
      </c>
      <c r="O319" s="102" t="str">
        <f>IFERROR(_xll.qlRateHelperQuoteValue($M319,Trigger),"--")</f>
        <v>--</v>
      </c>
      <c r="P319" s="146" t="b">
        <v>0</v>
      </c>
      <c r="Q319" s="98">
        <v>50</v>
      </c>
      <c r="R319" s="98">
        <v>1</v>
      </c>
      <c r="S319" s="103" t="str">
        <f>IFERROR(_xll.qlRateHelperEarliestDate(M319,Trigger),"--")</f>
        <v>--</v>
      </c>
      <c r="T319" s="103" t="str">
        <f>IFERROR(_xll.qlRateHelperPillarDate(M319,Trigger),"--")</f>
        <v>--</v>
      </c>
      <c r="V319" s="4" t="str">
        <f t="shared" si="38"/>
        <v/>
      </c>
      <c r="W319" s="4" t="e">
        <v>#N/A</v>
      </c>
      <c r="X319" s="4" t="str">
        <f>IFERROR(_xll.qlRateHelperQuoteName(W319,Trigger),"")</f>
        <v/>
      </c>
      <c r="Y319" s="73" t="str">
        <f>IFERROR(_xll.qlRateHelperRate(W319,Trigger),"")</f>
        <v/>
      </c>
      <c r="Z319" s="108" t="str">
        <f>IF(ISERROR(_xll.qlSwapRateHelperSpread($W319)),IF(ISERROR(_xll.qlFuturesRateHelperConvexityAdjustment($W319)),"",_xll.qlFuturesRateHelperConvexityAdjustment($W319)),_xll.qlSwapRateHelperSpread($W319))</f>
        <v/>
      </c>
      <c r="AA319" s="5" t="str">
        <f>IFERROR(_xll.qlRateHelperEarliestDate(W319,Trigger),"")</f>
        <v/>
      </c>
      <c r="AB319" s="5" t="str">
        <f>IFERROR(_xll.qlRateHelperPillarDate(W319,Trigger),"")</f>
        <v/>
      </c>
      <c r="AC319" s="81" t="e">
        <v>#NUM!</v>
      </c>
    </row>
    <row r="320" spans="1:29" x14ac:dyDescent="0.2">
      <c r="A320" s="62" t="s">
        <v>154</v>
      </c>
      <c r="B320" s="63" t="s">
        <v>105</v>
      </c>
      <c r="C320" s="64" t="s">
        <v>106</v>
      </c>
      <c r="D320" s="64" t="s">
        <v>8</v>
      </c>
      <c r="E320" s="64" t="s">
        <v>7</v>
      </c>
      <c r="F320" s="64" t="s">
        <v>149</v>
      </c>
      <c r="G320" s="64" t="str">
        <f t="shared" si="41"/>
        <v>Euribor6M</v>
      </c>
      <c r="H320" s="62" t="str">
        <f t="shared" si="42"/>
        <v>EUR14F13Y_Quote</v>
      </c>
      <c r="I320" s="133">
        <v>0</v>
      </c>
      <c r="J320" s="67"/>
      <c r="L320" s="10" t="str">
        <f t="shared" si="39"/>
        <v>FwdSw</v>
      </c>
      <c r="M320" s="98" t="str">
        <f t="shared" si="40"/>
        <v>--</v>
      </c>
      <c r="N320" s="151" t="str">
        <f>IFERROR(_xll.qlRateHelperQuoteName(M320,Trigger),"--")</f>
        <v>--</v>
      </c>
      <c r="O320" s="102" t="str">
        <f>IFERROR(_xll.qlRateHelperQuoteValue($M320,Trigger),"--")</f>
        <v>--</v>
      </c>
      <c r="P320" s="146" t="b">
        <v>0</v>
      </c>
      <c r="Q320" s="98">
        <v>50</v>
      </c>
      <c r="R320" s="98">
        <v>1</v>
      </c>
      <c r="S320" s="103" t="str">
        <f>IFERROR(_xll.qlRateHelperEarliestDate(M320,Trigger),"--")</f>
        <v>--</v>
      </c>
      <c r="T320" s="103" t="str">
        <f>IFERROR(_xll.qlRateHelperPillarDate(M320,Trigger),"--")</f>
        <v>--</v>
      </c>
      <c r="V320" s="4" t="str">
        <f t="shared" si="38"/>
        <v/>
      </c>
      <c r="W320" s="4" t="e">
        <v>#N/A</v>
      </c>
      <c r="X320" s="4" t="str">
        <f>IFERROR(_xll.qlRateHelperQuoteName(W320,Trigger),"")</f>
        <v/>
      </c>
      <c r="Y320" s="73" t="str">
        <f>IFERROR(_xll.qlRateHelperRate(W320,Trigger),"")</f>
        <v/>
      </c>
      <c r="Z320" s="108" t="str">
        <f>IF(ISERROR(_xll.qlSwapRateHelperSpread($W320)),IF(ISERROR(_xll.qlFuturesRateHelperConvexityAdjustment($W320)),"",_xll.qlFuturesRateHelperConvexityAdjustment($W320)),_xll.qlSwapRateHelperSpread($W320))</f>
        <v/>
      </c>
      <c r="AA320" s="5" t="str">
        <f>IFERROR(_xll.qlRateHelperEarliestDate(W320,Trigger),"")</f>
        <v/>
      </c>
      <c r="AB320" s="5" t="str">
        <f>IFERROR(_xll.qlRateHelperPillarDate(W320,Trigger),"")</f>
        <v/>
      </c>
      <c r="AC320" s="81" t="e">
        <v>#NUM!</v>
      </c>
    </row>
    <row r="321" spans="1:29" x14ac:dyDescent="0.2">
      <c r="A321" s="62" t="s">
        <v>154</v>
      </c>
      <c r="B321" s="63" t="s">
        <v>106</v>
      </c>
      <c r="C321" s="64" t="s">
        <v>106</v>
      </c>
      <c r="D321" s="64" t="s">
        <v>8</v>
      </c>
      <c r="E321" s="64" t="s">
        <v>7</v>
      </c>
      <c r="F321" s="64" t="s">
        <v>149</v>
      </c>
      <c r="G321" s="64" t="str">
        <f t="shared" si="41"/>
        <v>Euribor6M</v>
      </c>
      <c r="H321" s="62" t="str">
        <f t="shared" si="42"/>
        <v>EUR14F14Y_Quote</v>
      </c>
      <c r="I321" s="133">
        <v>0</v>
      </c>
      <c r="J321" s="67"/>
      <c r="L321" s="10" t="str">
        <f t="shared" si="39"/>
        <v>FwdSw</v>
      </c>
      <c r="M321" s="98" t="str">
        <f t="shared" si="40"/>
        <v>--</v>
      </c>
      <c r="N321" s="151" t="str">
        <f>IFERROR(_xll.qlRateHelperQuoteName(M321,Trigger),"--")</f>
        <v>--</v>
      </c>
      <c r="O321" s="102" t="str">
        <f>IFERROR(_xll.qlRateHelperQuoteValue($M321,Trigger),"--")</f>
        <v>--</v>
      </c>
      <c r="P321" s="146" t="b">
        <v>0</v>
      </c>
      <c r="Q321" s="98">
        <v>50</v>
      </c>
      <c r="R321" s="98">
        <v>1</v>
      </c>
      <c r="S321" s="103" t="str">
        <f>IFERROR(_xll.qlRateHelperEarliestDate(M321,Trigger),"--")</f>
        <v>--</v>
      </c>
      <c r="T321" s="103" t="str">
        <f>IFERROR(_xll.qlRateHelperPillarDate(M321,Trigger),"--")</f>
        <v>--</v>
      </c>
      <c r="V321" s="4" t="str">
        <f t="shared" si="38"/>
        <v/>
      </c>
      <c r="W321" s="4" t="e">
        <v>#N/A</v>
      </c>
      <c r="X321" s="4" t="str">
        <f>IFERROR(_xll.qlRateHelperQuoteName(W321,Trigger),"")</f>
        <v/>
      </c>
      <c r="Y321" s="73" t="str">
        <f>IFERROR(_xll.qlRateHelperRate(W321,Trigger),"")</f>
        <v/>
      </c>
      <c r="Z321" s="108" t="str">
        <f>IF(ISERROR(_xll.qlSwapRateHelperSpread($W321)),IF(ISERROR(_xll.qlFuturesRateHelperConvexityAdjustment($W321)),"",_xll.qlFuturesRateHelperConvexityAdjustment($W321)),_xll.qlSwapRateHelperSpread($W321))</f>
        <v/>
      </c>
      <c r="AA321" s="5" t="str">
        <f>IFERROR(_xll.qlRateHelperEarliestDate(W321,Trigger),"")</f>
        <v/>
      </c>
      <c r="AB321" s="5" t="str">
        <f>IFERROR(_xll.qlRateHelperPillarDate(W321,Trigger),"")</f>
        <v/>
      </c>
      <c r="AC321" s="81" t="e">
        <v>#NUM!</v>
      </c>
    </row>
    <row r="322" spans="1:29" x14ac:dyDescent="0.2">
      <c r="A322" s="62" t="s">
        <v>154</v>
      </c>
      <c r="B322" s="63" t="s">
        <v>64</v>
      </c>
      <c r="C322" s="64" t="s">
        <v>106</v>
      </c>
      <c r="D322" s="64" t="s">
        <v>8</v>
      </c>
      <c r="E322" s="64" t="s">
        <v>7</v>
      </c>
      <c r="F322" s="64" t="s">
        <v>149</v>
      </c>
      <c r="G322" s="64" t="str">
        <f t="shared" si="41"/>
        <v>Euribor6M</v>
      </c>
      <c r="H322" s="62" t="str">
        <f t="shared" si="42"/>
        <v>EUR14F15Y_Quote</v>
      </c>
      <c r="I322" s="133">
        <v>0</v>
      </c>
      <c r="J322" s="67"/>
      <c r="L322" s="10" t="str">
        <f t="shared" si="39"/>
        <v>FwdSw</v>
      </c>
      <c r="M322" s="98" t="str">
        <f t="shared" si="40"/>
        <v>--</v>
      </c>
      <c r="N322" s="151" t="str">
        <f>IFERROR(_xll.qlRateHelperQuoteName(M322,Trigger),"--")</f>
        <v>--</v>
      </c>
      <c r="O322" s="102" t="str">
        <f>IFERROR(_xll.qlRateHelperQuoteValue($M322,Trigger),"--")</f>
        <v>--</v>
      </c>
      <c r="P322" s="146" t="b">
        <v>0</v>
      </c>
      <c r="Q322" s="98">
        <v>50</v>
      </c>
      <c r="R322" s="98">
        <v>1</v>
      </c>
      <c r="S322" s="103" t="str">
        <f>IFERROR(_xll.qlRateHelperEarliestDate(M322,Trigger),"--")</f>
        <v>--</v>
      </c>
      <c r="T322" s="103" t="str">
        <f>IFERROR(_xll.qlRateHelperPillarDate(M322,Trigger),"--")</f>
        <v>--</v>
      </c>
      <c r="V322" s="4" t="str">
        <f t="shared" si="38"/>
        <v/>
      </c>
      <c r="W322" s="4" t="e">
        <v>#N/A</v>
      </c>
      <c r="X322" s="4" t="str">
        <f>IFERROR(_xll.qlRateHelperQuoteName(W322,Trigger),"")</f>
        <v/>
      </c>
      <c r="Y322" s="73" t="str">
        <f>IFERROR(_xll.qlRateHelperRate(W322,Trigger),"")</f>
        <v/>
      </c>
      <c r="Z322" s="108" t="str">
        <f>IF(ISERROR(_xll.qlSwapRateHelperSpread($W322)),IF(ISERROR(_xll.qlFuturesRateHelperConvexityAdjustment($W322)),"",_xll.qlFuturesRateHelperConvexityAdjustment($W322)),_xll.qlSwapRateHelperSpread($W322))</f>
        <v/>
      </c>
      <c r="AA322" s="5" t="str">
        <f>IFERROR(_xll.qlRateHelperEarliestDate(W322,Trigger),"")</f>
        <v/>
      </c>
      <c r="AB322" s="5" t="str">
        <f>IFERROR(_xll.qlRateHelperPillarDate(W322,Trigger),"")</f>
        <v/>
      </c>
      <c r="AC322" s="81" t="e">
        <v>#NUM!</v>
      </c>
    </row>
    <row r="323" spans="1:29" x14ac:dyDescent="0.2">
      <c r="A323" s="62" t="s">
        <v>154</v>
      </c>
      <c r="B323" s="63" t="s">
        <v>65</v>
      </c>
      <c r="C323" s="64" t="s">
        <v>106</v>
      </c>
      <c r="D323" s="64" t="s">
        <v>8</v>
      </c>
      <c r="E323" s="64" t="s">
        <v>7</v>
      </c>
      <c r="F323" s="64" t="s">
        <v>149</v>
      </c>
      <c r="G323" s="64" t="str">
        <f t="shared" si="41"/>
        <v>Euribor6M</v>
      </c>
      <c r="H323" s="62" t="str">
        <f t="shared" si="42"/>
        <v>EUR14F20Y_Quote</v>
      </c>
      <c r="I323" s="133">
        <v>0</v>
      </c>
      <c r="J323" s="67"/>
      <c r="L323" s="10" t="str">
        <f t="shared" si="39"/>
        <v>FwdSw</v>
      </c>
      <c r="M323" s="98" t="str">
        <f t="shared" si="40"/>
        <v>--</v>
      </c>
      <c r="N323" s="151" t="str">
        <f>IFERROR(_xll.qlRateHelperQuoteName(M323,Trigger),"--")</f>
        <v>--</v>
      </c>
      <c r="O323" s="102" t="str">
        <f>IFERROR(_xll.qlRateHelperQuoteValue($M323,Trigger),"--")</f>
        <v>--</v>
      </c>
      <c r="P323" s="146" t="b">
        <v>0</v>
      </c>
      <c r="Q323" s="98">
        <v>50</v>
      </c>
      <c r="R323" s="98">
        <v>1</v>
      </c>
      <c r="S323" s="103" t="str">
        <f>IFERROR(_xll.qlRateHelperEarliestDate(M323,Trigger),"--")</f>
        <v>--</v>
      </c>
      <c r="T323" s="103" t="str">
        <f>IFERROR(_xll.qlRateHelperPillarDate(M323,Trigger),"--")</f>
        <v>--</v>
      </c>
      <c r="V323" s="4" t="str">
        <f t="shared" si="38"/>
        <v/>
      </c>
      <c r="W323" s="4" t="e">
        <v>#N/A</v>
      </c>
      <c r="X323" s="4" t="str">
        <f>IFERROR(_xll.qlRateHelperQuoteName(W323,Trigger),"")</f>
        <v/>
      </c>
      <c r="Y323" s="73" t="str">
        <f>IFERROR(_xll.qlRateHelperRate(W323,Trigger),"")</f>
        <v/>
      </c>
      <c r="Z323" s="108" t="str">
        <f>IF(ISERROR(_xll.qlSwapRateHelperSpread($W323)),IF(ISERROR(_xll.qlFuturesRateHelperConvexityAdjustment($W323)),"",_xll.qlFuturesRateHelperConvexityAdjustment($W323)),_xll.qlSwapRateHelperSpread($W323))</f>
        <v/>
      </c>
      <c r="AA323" s="5" t="str">
        <f>IFERROR(_xll.qlRateHelperEarliestDate(W323,Trigger),"")</f>
        <v/>
      </c>
      <c r="AB323" s="5" t="str">
        <f>IFERROR(_xll.qlRateHelperPillarDate(W323,Trigger),"")</f>
        <v/>
      </c>
      <c r="AC323" s="81" t="e">
        <v>#NUM!</v>
      </c>
    </row>
    <row r="324" spans="1:29" x14ac:dyDescent="0.2">
      <c r="A324" s="62" t="s">
        <v>154</v>
      </c>
      <c r="B324" s="63" t="s">
        <v>66</v>
      </c>
      <c r="C324" s="64" t="s">
        <v>106</v>
      </c>
      <c r="D324" s="64" t="s">
        <v>8</v>
      </c>
      <c r="E324" s="64" t="s">
        <v>7</v>
      </c>
      <c r="F324" s="64" t="s">
        <v>149</v>
      </c>
      <c r="G324" s="64" t="str">
        <f t="shared" si="41"/>
        <v>Euribor6M</v>
      </c>
      <c r="H324" s="62" t="str">
        <f t="shared" si="42"/>
        <v>EUR14F25Y_Quote</v>
      </c>
      <c r="I324" s="133">
        <v>0</v>
      </c>
      <c r="J324" s="67"/>
      <c r="L324" s="10" t="str">
        <f t="shared" si="39"/>
        <v>FwdSw</v>
      </c>
      <c r="M324" s="98" t="str">
        <f t="shared" si="40"/>
        <v>--</v>
      </c>
      <c r="N324" s="151" t="str">
        <f>IFERROR(_xll.qlRateHelperQuoteName(M324,Trigger),"--")</f>
        <v>--</v>
      </c>
      <c r="O324" s="102" t="str">
        <f>IFERROR(_xll.qlRateHelperQuoteValue($M324,Trigger),"--")</f>
        <v>--</v>
      </c>
      <c r="P324" s="146" t="b">
        <v>0</v>
      </c>
      <c r="Q324" s="98">
        <v>50</v>
      </c>
      <c r="R324" s="98">
        <v>1</v>
      </c>
      <c r="S324" s="103" t="str">
        <f>IFERROR(_xll.qlRateHelperEarliestDate(M324,Trigger),"--")</f>
        <v>--</v>
      </c>
      <c r="T324" s="103" t="str">
        <f>IFERROR(_xll.qlRateHelperPillarDate(M324,Trigger),"--")</f>
        <v>--</v>
      </c>
      <c r="V324" s="4" t="str">
        <f t="shared" ref="V324:V387" si="43">IFERROR(INDEX($L$3:$L$391,MATCH(X324,$N$3:$N$391,0),1),"")</f>
        <v/>
      </c>
      <c r="W324" s="4" t="e">
        <v>#N/A</v>
      </c>
      <c r="X324" s="4" t="str">
        <f>IFERROR(_xll.qlRateHelperQuoteName(W324,Trigger),"")</f>
        <v/>
      </c>
      <c r="Y324" s="73" t="str">
        <f>IFERROR(_xll.qlRateHelperRate(W324,Trigger),"")</f>
        <v/>
      </c>
      <c r="Z324" s="108" t="str">
        <f>IF(ISERROR(_xll.qlSwapRateHelperSpread($W324)),IF(ISERROR(_xll.qlFuturesRateHelperConvexityAdjustment($W324)),"",_xll.qlFuturesRateHelperConvexityAdjustment($W324)),_xll.qlSwapRateHelperSpread($W324))</f>
        <v/>
      </c>
      <c r="AA324" s="5" t="str">
        <f>IFERROR(_xll.qlRateHelperEarliestDate(W324,Trigger),"")</f>
        <v/>
      </c>
      <c r="AB324" s="5" t="str">
        <f>IFERROR(_xll.qlRateHelperPillarDate(W324,Trigger),"")</f>
        <v/>
      </c>
      <c r="AC324" s="81" t="e">
        <v>#NUM!</v>
      </c>
    </row>
    <row r="325" spans="1:29" x14ac:dyDescent="0.2">
      <c r="A325" s="1" t="s">
        <v>154</v>
      </c>
      <c r="B325" s="8" t="s">
        <v>68</v>
      </c>
      <c r="C325" s="7" t="s">
        <v>106</v>
      </c>
      <c r="D325" s="7" t="s">
        <v>8</v>
      </c>
      <c r="E325" s="7" t="s">
        <v>7</v>
      </c>
      <c r="F325" s="7" t="s">
        <v>149</v>
      </c>
      <c r="G325" s="7" t="str">
        <f t="shared" si="41"/>
        <v>Euribor6M</v>
      </c>
      <c r="H325" s="1" t="str">
        <f t="shared" si="42"/>
        <v>EUR14F30Y_Quote</v>
      </c>
      <c r="I325" s="136">
        <v>0</v>
      </c>
      <c r="J325" s="3"/>
      <c r="L325" s="10" t="str">
        <f t="shared" ref="L325:L388" si="44">A331</f>
        <v>FwdSw</v>
      </c>
      <c r="M325" s="98" t="str">
        <f t="shared" ref="M325:M388" si="45">IF(ISBLANK(J331),"--",J331)</f>
        <v>--</v>
      </c>
      <c r="N325" s="151" t="str">
        <f>IFERROR(_xll.qlRateHelperQuoteName(M325,Trigger),"--")</f>
        <v>--</v>
      </c>
      <c r="O325" s="102" t="str">
        <f>IFERROR(_xll.qlRateHelperQuoteValue($M325,Trigger),"--")</f>
        <v>--</v>
      </c>
      <c r="P325" s="146" t="b">
        <v>0</v>
      </c>
      <c r="Q325" s="98">
        <v>50</v>
      </c>
      <c r="R325" s="98">
        <v>1</v>
      </c>
      <c r="S325" s="103" t="str">
        <f>IFERROR(_xll.qlRateHelperEarliestDate(M325,Trigger),"--")</f>
        <v>--</v>
      </c>
      <c r="T325" s="103" t="str">
        <f>IFERROR(_xll.qlRateHelperPillarDate(M325,Trigger),"--")</f>
        <v>--</v>
      </c>
      <c r="V325" s="4" t="str">
        <f t="shared" si="43"/>
        <v/>
      </c>
      <c r="W325" s="4" t="e">
        <v>#N/A</v>
      </c>
      <c r="X325" s="4" t="str">
        <f>IFERROR(_xll.qlRateHelperQuoteName(W325,Trigger),"")</f>
        <v/>
      </c>
      <c r="Y325" s="73" t="str">
        <f>IFERROR(_xll.qlRateHelperRate(W325,Trigger),"")</f>
        <v/>
      </c>
      <c r="Z325" s="108" t="str">
        <f>IF(ISERROR(_xll.qlSwapRateHelperSpread($W325)),IF(ISERROR(_xll.qlFuturesRateHelperConvexityAdjustment($W325)),"",_xll.qlFuturesRateHelperConvexityAdjustment($W325)),_xll.qlSwapRateHelperSpread($W325))</f>
        <v/>
      </c>
      <c r="AA325" s="5" t="str">
        <f>IFERROR(_xll.qlRateHelperEarliestDate(W325,Trigger),"")</f>
        <v/>
      </c>
      <c r="AB325" s="5" t="str">
        <f>IFERROR(_xll.qlRateHelperPillarDate(W325,Trigger),"")</f>
        <v/>
      </c>
      <c r="AC325" s="81" t="e">
        <v>#NUM!</v>
      </c>
    </row>
    <row r="326" spans="1:29" x14ac:dyDescent="0.2">
      <c r="A326" s="62" t="s">
        <v>154</v>
      </c>
      <c r="B326" s="63" t="s">
        <v>29</v>
      </c>
      <c r="C326" s="64" t="s">
        <v>64</v>
      </c>
      <c r="D326" s="64" t="s">
        <v>8</v>
      </c>
      <c r="E326" s="64" t="s">
        <v>7</v>
      </c>
      <c r="F326" s="64" t="s">
        <v>149</v>
      </c>
      <c r="G326" s="64" t="str">
        <f t="shared" si="41"/>
        <v>Euribor6M</v>
      </c>
      <c r="H326" s="62" t="str">
        <f t="shared" si="42"/>
        <v>EUR15F1Y_Quote</v>
      </c>
      <c r="I326" s="133">
        <v>0</v>
      </c>
      <c r="J326" s="67"/>
      <c r="L326" s="10" t="str">
        <f t="shared" si="44"/>
        <v>FwdSw</v>
      </c>
      <c r="M326" s="98" t="str">
        <f t="shared" si="45"/>
        <v>--</v>
      </c>
      <c r="N326" s="151" t="str">
        <f>IFERROR(_xll.qlRateHelperQuoteName(M326,Trigger),"--")</f>
        <v>--</v>
      </c>
      <c r="O326" s="102" t="str">
        <f>IFERROR(_xll.qlRateHelperQuoteValue($M326,Trigger),"--")</f>
        <v>--</v>
      </c>
      <c r="P326" s="146" t="b">
        <v>0</v>
      </c>
      <c r="Q326" s="98">
        <v>50</v>
      </c>
      <c r="R326" s="98">
        <v>1</v>
      </c>
      <c r="S326" s="103" t="str">
        <f>IFERROR(_xll.qlRateHelperEarliestDate(M326,Trigger),"--")</f>
        <v>--</v>
      </c>
      <c r="T326" s="103" t="str">
        <f>IFERROR(_xll.qlRateHelperPillarDate(M326,Trigger),"--")</f>
        <v>--</v>
      </c>
      <c r="V326" s="4" t="str">
        <f t="shared" si="43"/>
        <v/>
      </c>
      <c r="W326" s="4" t="e">
        <v>#N/A</v>
      </c>
      <c r="X326" s="4" t="str">
        <f>IFERROR(_xll.qlRateHelperQuoteName(W326,Trigger),"")</f>
        <v/>
      </c>
      <c r="Y326" s="73" t="str">
        <f>IFERROR(_xll.qlRateHelperRate(W326,Trigger),"")</f>
        <v/>
      </c>
      <c r="Z326" s="108" t="str">
        <f>IF(ISERROR(_xll.qlSwapRateHelperSpread($W326)),IF(ISERROR(_xll.qlFuturesRateHelperConvexityAdjustment($W326)),"",_xll.qlFuturesRateHelperConvexityAdjustment($W326)),_xll.qlSwapRateHelperSpread($W326))</f>
        <v/>
      </c>
      <c r="AA326" s="5" t="str">
        <f>IFERROR(_xll.qlRateHelperEarliestDate(W326,Trigger),"")</f>
        <v/>
      </c>
      <c r="AB326" s="5" t="str">
        <f>IFERROR(_xll.qlRateHelperPillarDate(W326,Trigger),"")</f>
        <v/>
      </c>
      <c r="AC326" s="81" t="e">
        <v>#NUM!</v>
      </c>
    </row>
    <row r="327" spans="1:29" x14ac:dyDescent="0.2">
      <c r="A327" s="62" t="s">
        <v>154</v>
      </c>
      <c r="B327" s="63" t="s">
        <v>54</v>
      </c>
      <c r="C327" s="64" t="s">
        <v>64</v>
      </c>
      <c r="D327" s="64" t="s">
        <v>8</v>
      </c>
      <c r="E327" s="64" t="s">
        <v>7</v>
      </c>
      <c r="F327" s="64" t="s">
        <v>149</v>
      </c>
      <c r="G327" s="64" t="str">
        <f t="shared" si="41"/>
        <v>Euribor6M</v>
      </c>
      <c r="H327" s="62" t="str">
        <f t="shared" si="42"/>
        <v>EUR15F2Y_Quote</v>
      </c>
      <c r="I327" s="133">
        <v>0</v>
      </c>
      <c r="J327" s="67"/>
      <c r="L327" s="10" t="str">
        <f t="shared" si="44"/>
        <v>FwdSw</v>
      </c>
      <c r="M327" s="98" t="str">
        <f t="shared" si="45"/>
        <v>--</v>
      </c>
      <c r="N327" s="151" t="str">
        <f>IFERROR(_xll.qlRateHelperQuoteName(M327,Trigger),"--")</f>
        <v>--</v>
      </c>
      <c r="O327" s="102" t="str">
        <f>IFERROR(_xll.qlRateHelperQuoteValue($M327,Trigger),"--")</f>
        <v>--</v>
      </c>
      <c r="P327" s="146" t="b">
        <v>0</v>
      </c>
      <c r="Q327" s="98">
        <v>50</v>
      </c>
      <c r="R327" s="98">
        <v>1</v>
      </c>
      <c r="S327" s="103" t="str">
        <f>IFERROR(_xll.qlRateHelperEarliestDate(M327,Trigger),"--")</f>
        <v>--</v>
      </c>
      <c r="T327" s="103" t="str">
        <f>IFERROR(_xll.qlRateHelperPillarDate(M327,Trigger),"--")</f>
        <v>--</v>
      </c>
      <c r="V327" s="4" t="str">
        <f t="shared" si="43"/>
        <v/>
      </c>
      <c r="W327" s="4" t="e">
        <v>#N/A</v>
      </c>
      <c r="X327" s="4" t="str">
        <f>IFERROR(_xll.qlRateHelperQuoteName(W327,Trigger),"")</f>
        <v/>
      </c>
      <c r="Y327" s="73" t="str">
        <f>IFERROR(_xll.qlRateHelperRate(W327,Trigger),"")</f>
        <v/>
      </c>
      <c r="Z327" s="108" t="str">
        <f>IF(ISERROR(_xll.qlSwapRateHelperSpread($W327)),IF(ISERROR(_xll.qlFuturesRateHelperConvexityAdjustment($W327)),"",_xll.qlFuturesRateHelperConvexityAdjustment($W327)),_xll.qlSwapRateHelperSpread($W327))</f>
        <v/>
      </c>
      <c r="AA327" s="5" t="str">
        <f>IFERROR(_xll.qlRateHelperEarliestDate(W327,Trigger),"")</f>
        <v/>
      </c>
      <c r="AB327" s="5" t="str">
        <f>IFERROR(_xll.qlRateHelperPillarDate(W327,Trigger),"")</f>
        <v/>
      </c>
      <c r="AC327" s="81" t="e">
        <v>#NUM!</v>
      </c>
    </row>
    <row r="328" spans="1:29" x14ac:dyDescent="0.2">
      <c r="A328" s="62" t="s">
        <v>154</v>
      </c>
      <c r="B328" s="63" t="s">
        <v>55</v>
      </c>
      <c r="C328" s="64" t="s">
        <v>64</v>
      </c>
      <c r="D328" s="64" t="s">
        <v>8</v>
      </c>
      <c r="E328" s="64" t="s">
        <v>7</v>
      </c>
      <c r="F328" s="64" t="s">
        <v>149</v>
      </c>
      <c r="G328" s="64" t="str">
        <f t="shared" si="41"/>
        <v>Euribor6M</v>
      </c>
      <c r="H328" s="62" t="str">
        <f t="shared" si="42"/>
        <v>EUR15F3Y_Quote</v>
      </c>
      <c r="I328" s="133">
        <v>0</v>
      </c>
      <c r="J328" s="67"/>
      <c r="L328" s="10" t="str">
        <f t="shared" si="44"/>
        <v>FwdSw</v>
      </c>
      <c r="M328" s="98" t="str">
        <f t="shared" si="45"/>
        <v>--</v>
      </c>
      <c r="N328" s="151" t="str">
        <f>IFERROR(_xll.qlRateHelperQuoteName(M328,Trigger),"--")</f>
        <v>--</v>
      </c>
      <c r="O328" s="102" t="str">
        <f>IFERROR(_xll.qlRateHelperQuoteValue($M328,Trigger),"--")</f>
        <v>--</v>
      </c>
      <c r="P328" s="146" t="b">
        <v>0</v>
      </c>
      <c r="Q328" s="98">
        <v>50</v>
      </c>
      <c r="R328" s="98">
        <v>1</v>
      </c>
      <c r="S328" s="103" t="str">
        <f>IFERROR(_xll.qlRateHelperEarliestDate(M328,Trigger),"--")</f>
        <v>--</v>
      </c>
      <c r="T328" s="103" t="str">
        <f>IFERROR(_xll.qlRateHelperPillarDate(M328,Trigger),"--")</f>
        <v>--</v>
      </c>
      <c r="V328" s="4" t="str">
        <f t="shared" si="43"/>
        <v/>
      </c>
      <c r="W328" s="4" t="e">
        <v>#N/A</v>
      </c>
      <c r="X328" s="4" t="str">
        <f>IFERROR(_xll.qlRateHelperQuoteName(W328,Trigger),"")</f>
        <v/>
      </c>
      <c r="Y328" s="73" t="str">
        <f>IFERROR(_xll.qlRateHelperRate(W328,Trigger),"")</f>
        <v/>
      </c>
      <c r="Z328" s="108" t="str">
        <f>IF(ISERROR(_xll.qlSwapRateHelperSpread($W328)),IF(ISERROR(_xll.qlFuturesRateHelperConvexityAdjustment($W328)),"",_xll.qlFuturesRateHelperConvexityAdjustment($W328)),_xll.qlSwapRateHelperSpread($W328))</f>
        <v/>
      </c>
      <c r="AA328" s="5" t="str">
        <f>IFERROR(_xll.qlRateHelperEarliestDate(W328,Trigger),"")</f>
        <v/>
      </c>
      <c r="AB328" s="5" t="str">
        <f>IFERROR(_xll.qlRateHelperPillarDate(W328,Trigger),"")</f>
        <v/>
      </c>
      <c r="AC328" s="81" t="e">
        <v>#NUM!</v>
      </c>
    </row>
    <row r="329" spans="1:29" x14ac:dyDescent="0.2">
      <c r="A329" s="62" t="s">
        <v>154</v>
      </c>
      <c r="B329" s="63" t="s">
        <v>56</v>
      </c>
      <c r="C329" s="64" t="s">
        <v>64</v>
      </c>
      <c r="D329" s="64" t="s">
        <v>8</v>
      </c>
      <c r="E329" s="64" t="s">
        <v>7</v>
      </c>
      <c r="F329" s="64" t="s">
        <v>149</v>
      </c>
      <c r="G329" s="64" t="str">
        <f t="shared" si="41"/>
        <v>Euribor6M</v>
      </c>
      <c r="H329" s="62" t="str">
        <f t="shared" si="42"/>
        <v>EUR15F4Y_Quote</v>
      </c>
      <c r="I329" s="133">
        <v>0</v>
      </c>
      <c r="J329" s="67"/>
      <c r="L329" s="10" t="str">
        <f t="shared" si="44"/>
        <v>FwdSw</v>
      </c>
      <c r="M329" s="98" t="str">
        <f t="shared" si="45"/>
        <v>--</v>
      </c>
      <c r="N329" s="151" t="str">
        <f>IFERROR(_xll.qlRateHelperQuoteName(M329,Trigger),"--")</f>
        <v>--</v>
      </c>
      <c r="O329" s="102" t="str">
        <f>IFERROR(_xll.qlRateHelperQuoteValue($M329,Trigger),"--")</f>
        <v>--</v>
      </c>
      <c r="P329" s="146" t="b">
        <v>0</v>
      </c>
      <c r="Q329" s="98">
        <v>50</v>
      </c>
      <c r="R329" s="98">
        <v>1</v>
      </c>
      <c r="S329" s="103" t="str">
        <f>IFERROR(_xll.qlRateHelperEarliestDate(M329,Trigger),"--")</f>
        <v>--</v>
      </c>
      <c r="T329" s="103" t="str">
        <f>IFERROR(_xll.qlRateHelperPillarDate(M329,Trigger),"--")</f>
        <v>--</v>
      </c>
      <c r="V329" s="4" t="str">
        <f t="shared" si="43"/>
        <v/>
      </c>
      <c r="W329" s="4" t="e">
        <v>#N/A</v>
      </c>
      <c r="X329" s="4" t="str">
        <f>IFERROR(_xll.qlRateHelperQuoteName(W329,Trigger),"")</f>
        <v/>
      </c>
      <c r="Y329" s="73" t="str">
        <f>IFERROR(_xll.qlRateHelperRate(W329,Trigger),"")</f>
        <v/>
      </c>
      <c r="Z329" s="108" t="str">
        <f>IF(ISERROR(_xll.qlSwapRateHelperSpread($W329)),IF(ISERROR(_xll.qlFuturesRateHelperConvexityAdjustment($W329)),"",_xll.qlFuturesRateHelperConvexityAdjustment($W329)),_xll.qlSwapRateHelperSpread($W329))</f>
        <v/>
      </c>
      <c r="AA329" s="5" t="str">
        <f>IFERROR(_xll.qlRateHelperEarliestDate(W329,Trigger),"")</f>
        <v/>
      </c>
      <c r="AB329" s="5" t="str">
        <f>IFERROR(_xll.qlRateHelperPillarDate(W329,Trigger),"")</f>
        <v/>
      </c>
      <c r="AC329" s="81" t="e">
        <v>#NUM!</v>
      </c>
    </row>
    <row r="330" spans="1:29" x14ac:dyDescent="0.2">
      <c r="A330" s="62" t="s">
        <v>154</v>
      </c>
      <c r="B330" s="63" t="s">
        <v>57</v>
      </c>
      <c r="C330" s="64" t="s">
        <v>64</v>
      </c>
      <c r="D330" s="64" t="s">
        <v>8</v>
      </c>
      <c r="E330" s="64" t="s">
        <v>7</v>
      </c>
      <c r="F330" s="64" t="s">
        <v>149</v>
      </c>
      <c r="G330" s="64" t="str">
        <f t="shared" ref="G330:G397" si="46">PROPER(Currency)&amp;FamilyName&amp;Tenor</f>
        <v>Euribor6M</v>
      </c>
      <c r="H330" s="62" t="str">
        <f t="shared" ref="H330:H397" si="47">Currency&amp;SUBSTITUTE(C330,"Y","F")&amp;B330&amp;QuoteSuffix</f>
        <v>EUR15F5Y_Quote</v>
      </c>
      <c r="I330" s="133">
        <v>0</v>
      </c>
      <c r="J330" s="67"/>
      <c r="L330" s="10" t="str">
        <f t="shared" si="44"/>
        <v>FwdSw</v>
      </c>
      <c r="M330" s="98" t="str">
        <f t="shared" si="45"/>
        <v>--</v>
      </c>
      <c r="N330" s="151" t="str">
        <f>IFERROR(_xll.qlRateHelperQuoteName(M330,Trigger),"--")</f>
        <v>--</v>
      </c>
      <c r="O330" s="102" t="str">
        <f>IFERROR(_xll.qlRateHelperQuoteValue($M330,Trigger),"--")</f>
        <v>--</v>
      </c>
      <c r="P330" s="146" t="b">
        <v>0</v>
      </c>
      <c r="Q330" s="98">
        <v>50</v>
      </c>
      <c r="R330" s="98">
        <v>1</v>
      </c>
      <c r="S330" s="103" t="str">
        <f>IFERROR(_xll.qlRateHelperEarliestDate(M330,Trigger),"--")</f>
        <v>--</v>
      </c>
      <c r="T330" s="103" t="str">
        <f>IFERROR(_xll.qlRateHelperPillarDate(M330,Trigger),"--")</f>
        <v>--</v>
      </c>
      <c r="V330" s="4" t="str">
        <f t="shared" si="43"/>
        <v/>
      </c>
      <c r="W330" s="4" t="e">
        <v>#N/A</v>
      </c>
      <c r="X330" s="4" t="str">
        <f>IFERROR(_xll.qlRateHelperQuoteName(W330,Trigger),"")</f>
        <v/>
      </c>
      <c r="Y330" s="73" t="str">
        <f>IFERROR(_xll.qlRateHelperRate(W330,Trigger),"")</f>
        <v/>
      </c>
      <c r="Z330" s="108" t="str">
        <f>IF(ISERROR(_xll.qlSwapRateHelperSpread($W330)),IF(ISERROR(_xll.qlFuturesRateHelperConvexityAdjustment($W330)),"",_xll.qlFuturesRateHelperConvexityAdjustment($W330)),_xll.qlSwapRateHelperSpread($W330))</f>
        <v/>
      </c>
      <c r="AA330" s="5" t="str">
        <f>IFERROR(_xll.qlRateHelperEarliestDate(W330,Trigger),"")</f>
        <v/>
      </c>
      <c r="AB330" s="5" t="str">
        <f>IFERROR(_xll.qlRateHelperPillarDate(W330,Trigger),"")</f>
        <v/>
      </c>
      <c r="AC330" s="81" t="e">
        <v>#NUM!</v>
      </c>
    </row>
    <row r="331" spans="1:29" x14ac:dyDescent="0.2">
      <c r="A331" s="62" t="s">
        <v>154</v>
      </c>
      <c r="B331" s="63" t="s">
        <v>58</v>
      </c>
      <c r="C331" s="64" t="s">
        <v>64</v>
      </c>
      <c r="D331" s="64" t="s">
        <v>8</v>
      </c>
      <c r="E331" s="64" t="s">
        <v>7</v>
      </c>
      <c r="F331" s="64" t="s">
        <v>149</v>
      </c>
      <c r="G331" s="64" t="str">
        <f t="shared" si="46"/>
        <v>Euribor6M</v>
      </c>
      <c r="H331" s="62" t="str">
        <f t="shared" si="47"/>
        <v>EUR15F6Y_Quote</v>
      </c>
      <c r="I331" s="133">
        <v>0</v>
      </c>
      <c r="J331" s="67"/>
      <c r="L331" s="10" t="str">
        <f t="shared" si="44"/>
        <v>FwdSw</v>
      </c>
      <c r="M331" s="98" t="str">
        <f t="shared" si="45"/>
        <v>--</v>
      </c>
      <c r="N331" s="151" t="str">
        <f>IFERROR(_xll.qlRateHelperQuoteName(M331,Trigger),"--")</f>
        <v>--</v>
      </c>
      <c r="O331" s="102" t="str">
        <f>IFERROR(_xll.qlRateHelperQuoteValue($M331,Trigger),"--")</f>
        <v>--</v>
      </c>
      <c r="P331" s="146" t="b">
        <v>0</v>
      </c>
      <c r="Q331" s="98">
        <v>50</v>
      </c>
      <c r="R331" s="98">
        <v>1</v>
      </c>
      <c r="S331" s="103" t="str">
        <f>IFERROR(_xll.qlRateHelperEarliestDate(M331,Trigger),"--")</f>
        <v>--</v>
      </c>
      <c r="T331" s="103" t="str">
        <f>IFERROR(_xll.qlRateHelperPillarDate(M331,Trigger),"--")</f>
        <v>--</v>
      </c>
      <c r="V331" s="4" t="str">
        <f t="shared" si="43"/>
        <v/>
      </c>
      <c r="W331" s="4" t="e">
        <v>#N/A</v>
      </c>
      <c r="X331" s="4" t="str">
        <f>IFERROR(_xll.qlRateHelperQuoteName(W331,Trigger),"")</f>
        <v/>
      </c>
      <c r="Y331" s="73" t="str">
        <f>IFERROR(_xll.qlRateHelperRate(W331,Trigger),"")</f>
        <v/>
      </c>
      <c r="Z331" s="108" t="str">
        <f>IF(ISERROR(_xll.qlSwapRateHelperSpread($W331)),IF(ISERROR(_xll.qlFuturesRateHelperConvexityAdjustment($W331)),"",_xll.qlFuturesRateHelperConvexityAdjustment($W331)),_xll.qlSwapRateHelperSpread($W331))</f>
        <v/>
      </c>
      <c r="AA331" s="5" t="str">
        <f>IFERROR(_xll.qlRateHelperEarliestDate(W331,Trigger),"")</f>
        <v/>
      </c>
      <c r="AB331" s="5" t="str">
        <f>IFERROR(_xll.qlRateHelperPillarDate(W331,Trigger),"")</f>
        <v/>
      </c>
      <c r="AC331" s="81" t="e">
        <v>#NUM!</v>
      </c>
    </row>
    <row r="332" spans="1:29" x14ac:dyDescent="0.2">
      <c r="A332" s="62" t="s">
        <v>154</v>
      </c>
      <c r="B332" s="63" t="s">
        <v>59</v>
      </c>
      <c r="C332" s="64" t="s">
        <v>64</v>
      </c>
      <c r="D332" s="64" t="s">
        <v>8</v>
      </c>
      <c r="E332" s="64" t="s">
        <v>7</v>
      </c>
      <c r="F332" s="64" t="s">
        <v>149</v>
      </c>
      <c r="G332" s="64" t="str">
        <f t="shared" si="46"/>
        <v>Euribor6M</v>
      </c>
      <c r="H332" s="62" t="str">
        <f t="shared" si="47"/>
        <v>EUR15F7Y_Quote</v>
      </c>
      <c r="I332" s="133">
        <v>0</v>
      </c>
      <c r="J332" s="67"/>
      <c r="L332" s="10" t="str">
        <f t="shared" si="44"/>
        <v>FwdSw</v>
      </c>
      <c r="M332" s="98" t="str">
        <f t="shared" si="45"/>
        <v>--</v>
      </c>
      <c r="N332" s="151" t="str">
        <f>IFERROR(_xll.qlRateHelperQuoteName(M332,Trigger),"--")</f>
        <v>--</v>
      </c>
      <c r="O332" s="102" t="str">
        <f>IFERROR(_xll.qlRateHelperQuoteValue($M332,Trigger),"--")</f>
        <v>--</v>
      </c>
      <c r="P332" s="146" t="b">
        <v>0</v>
      </c>
      <c r="Q332" s="98">
        <v>50</v>
      </c>
      <c r="R332" s="98">
        <v>1</v>
      </c>
      <c r="S332" s="103" t="str">
        <f>IFERROR(_xll.qlRateHelperEarliestDate(M332,Trigger),"--")</f>
        <v>--</v>
      </c>
      <c r="T332" s="103" t="str">
        <f>IFERROR(_xll.qlRateHelperPillarDate(M332,Trigger),"--")</f>
        <v>--</v>
      </c>
      <c r="V332" s="4" t="str">
        <f t="shared" si="43"/>
        <v/>
      </c>
      <c r="W332" s="4" t="e">
        <v>#N/A</v>
      </c>
      <c r="X332" s="4" t="str">
        <f>IFERROR(_xll.qlRateHelperQuoteName(W332,Trigger),"")</f>
        <v/>
      </c>
      <c r="Y332" s="73" t="str">
        <f>IFERROR(_xll.qlRateHelperRate(W332,Trigger),"")</f>
        <v/>
      </c>
      <c r="Z332" s="108" t="str">
        <f>IF(ISERROR(_xll.qlSwapRateHelperSpread($W332)),IF(ISERROR(_xll.qlFuturesRateHelperConvexityAdjustment($W332)),"",_xll.qlFuturesRateHelperConvexityAdjustment($W332)),_xll.qlSwapRateHelperSpread($W332))</f>
        <v/>
      </c>
      <c r="AA332" s="5" t="str">
        <f>IFERROR(_xll.qlRateHelperEarliestDate(W332,Trigger),"")</f>
        <v/>
      </c>
      <c r="AB332" s="5" t="str">
        <f>IFERROR(_xll.qlRateHelperPillarDate(W332,Trigger),"")</f>
        <v/>
      </c>
      <c r="AC332" s="81" t="e">
        <v>#NUM!</v>
      </c>
    </row>
    <row r="333" spans="1:29" x14ac:dyDescent="0.2">
      <c r="A333" s="62" t="s">
        <v>154</v>
      </c>
      <c r="B333" s="63" t="s">
        <v>60</v>
      </c>
      <c r="C333" s="64" t="s">
        <v>64</v>
      </c>
      <c r="D333" s="64" t="s">
        <v>8</v>
      </c>
      <c r="E333" s="64" t="s">
        <v>7</v>
      </c>
      <c r="F333" s="64" t="s">
        <v>149</v>
      </c>
      <c r="G333" s="64" t="str">
        <f t="shared" si="46"/>
        <v>Euribor6M</v>
      </c>
      <c r="H333" s="62" t="str">
        <f t="shared" si="47"/>
        <v>EUR15F8Y_Quote</v>
      </c>
      <c r="I333" s="133">
        <v>0</v>
      </c>
      <c r="J333" s="67"/>
      <c r="L333" s="10" t="str">
        <f t="shared" si="44"/>
        <v>FwdSw</v>
      </c>
      <c r="M333" s="98" t="str">
        <f t="shared" si="45"/>
        <v>--</v>
      </c>
      <c r="N333" s="151" t="str">
        <f>IFERROR(_xll.qlRateHelperQuoteName(M333,Trigger),"--")</f>
        <v>--</v>
      </c>
      <c r="O333" s="102" t="str">
        <f>IFERROR(_xll.qlRateHelperQuoteValue($M333,Trigger),"--")</f>
        <v>--</v>
      </c>
      <c r="P333" s="146" t="b">
        <v>0</v>
      </c>
      <c r="Q333" s="98">
        <v>50</v>
      </c>
      <c r="R333" s="98">
        <v>1</v>
      </c>
      <c r="S333" s="103" t="str">
        <f>IFERROR(_xll.qlRateHelperEarliestDate(M333,Trigger),"--")</f>
        <v>--</v>
      </c>
      <c r="T333" s="103" t="str">
        <f>IFERROR(_xll.qlRateHelperPillarDate(M333,Trigger),"--")</f>
        <v>--</v>
      </c>
      <c r="V333" s="4" t="str">
        <f t="shared" si="43"/>
        <v/>
      </c>
      <c r="W333" s="4" t="e">
        <v>#N/A</v>
      </c>
      <c r="X333" s="4" t="str">
        <f>IFERROR(_xll.qlRateHelperQuoteName(W333,Trigger),"")</f>
        <v/>
      </c>
      <c r="Y333" s="73" t="str">
        <f>IFERROR(_xll.qlRateHelperRate(W333,Trigger),"")</f>
        <v/>
      </c>
      <c r="Z333" s="108" t="str">
        <f>IF(ISERROR(_xll.qlSwapRateHelperSpread($W333)),IF(ISERROR(_xll.qlFuturesRateHelperConvexityAdjustment($W333)),"",_xll.qlFuturesRateHelperConvexityAdjustment($W333)),_xll.qlSwapRateHelperSpread($W333))</f>
        <v/>
      </c>
      <c r="AA333" s="5" t="str">
        <f>IFERROR(_xll.qlRateHelperEarliestDate(W333,Trigger),"")</f>
        <v/>
      </c>
      <c r="AB333" s="5" t="str">
        <f>IFERROR(_xll.qlRateHelperPillarDate(W333,Trigger),"")</f>
        <v/>
      </c>
      <c r="AC333" s="81" t="e">
        <v>#NUM!</v>
      </c>
    </row>
    <row r="334" spans="1:29" x14ac:dyDescent="0.2">
      <c r="A334" s="62" t="s">
        <v>154</v>
      </c>
      <c r="B334" s="63" t="s">
        <v>61</v>
      </c>
      <c r="C334" s="64" t="s">
        <v>64</v>
      </c>
      <c r="D334" s="64" t="s">
        <v>8</v>
      </c>
      <c r="E334" s="64" t="s">
        <v>7</v>
      </c>
      <c r="F334" s="64" t="s">
        <v>149</v>
      </c>
      <c r="G334" s="64" t="str">
        <f t="shared" si="46"/>
        <v>Euribor6M</v>
      </c>
      <c r="H334" s="62" t="str">
        <f t="shared" si="47"/>
        <v>EUR15F9Y_Quote</v>
      </c>
      <c r="I334" s="133">
        <v>0</v>
      </c>
      <c r="J334" s="67"/>
      <c r="L334" s="10" t="str">
        <f t="shared" si="44"/>
        <v>FwdSw</v>
      </c>
      <c r="M334" s="98" t="str">
        <f t="shared" si="45"/>
        <v>--</v>
      </c>
      <c r="N334" s="151" t="str">
        <f>IFERROR(_xll.qlRateHelperQuoteName(M334,Trigger),"--")</f>
        <v>--</v>
      </c>
      <c r="O334" s="102" t="str">
        <f>IFERROR(_xll.qlRateHelperQuoteValue($M334,Trigger),"--")</f>
        <v>--</v>
      </c>
      <c r="P334" s="146" t="b">
        <v>0</v>
      </c>
      <c r="Q334" s="98">
        <v>50</v>
      </c>
      <c r="R334" s="98">
        <v>1</v>
      </c>
      <c r="S334" s="103" t="str">
        <f>IFERROR(_xll.qlRateHelperEarliestDate(M334,Trigger),"--")</f>
        <v>--</v>
      </c>
      <c r="T334" s="103" t="str">
        <f>IFERROR(_xll.qlRateHelperPillarDate(M334,Trigger),"--")</f>
        <v>--</v>
      </c>
      <c r="V334" s="4" t="str">
        <f t="shared" si="43"/>
        <v/>
      </c>
      <c r="W334" s="4" t="e">
        <v>#N/A</v>
      </c>
      <c r="X334" s="4" t="str">
        <f>IFERROR(_xll.qlRateHelperQuoteName(W334,Trigger),"")</f>
        <v/>
      </c>
      <c r="Y334" s="73" t="str">
        <f>IFERROR(_xll.qlRateHelperRate(W334,Trigger),"")</f>
        <v/>
      </c>
      <c r="Z334" s="108" t="str">
        <f>IF(ISERROR(_xll.qlSwapRateHelperSpread($W334)),IF(ISERROR(_xll.qlFuturesRateHelperConvexityAdjustment($W334)),"",_xll.qlFuturesRateHelperConvexityAdjustment($W334)),_xll.qlSwapRateHelperSpread($W334))</f>
        <v/>
      </c>
      <c r="AA334" s="5" t="str">
        <f>IFERROR(_xll.qlRateHelperEarliestDate(W334,Trigger),"")</f>
        <v/>
      </c>
      <c r="AB334" s="5" t="str">
        <f>IFERROR(_xll.qlRateHelperPillarDate(W334,Trigger),"")</f>
        <v/>
      </c>
      <c r="AC334" s="81" t="e">
        <v>#NUM!</v>
      </c>
    </row>
    <row r="335" spans="1:29" x14ac:dyDescent="0.2">
      <c r="A335" s="62" t="s">
        <v>154</v>
      </c>
      <c r="B335" s="63" t="s">
        <v>62</v>
      </c>
      <c r="C335" s="64" t="s">
        <v>64</v>
      </c>
      <c r="D335" s="64" t="s">
        <v>8</v>
      </c>
      <c r="E335" s="64" t="s">
        <v>7</v>
      </c>
      <c r="F335" s="64" t="s">
        <v>149</v>
      </c>
      <c r="G335" s="64" t="str">
        <f t="shared" si="46"/>
        <v>Euribor6M</v>
      </c>
      <c r="H335" s="62" t="str">
        <f t="shared" si="47"/>
        <v>EUR15F10Y_Quote</v>
      </c>
      <c r="I335" s="133">
        <v>0</v>
      </c>
      <c r="J335" s="67"/>
      <c r="L335" s="10" t="str">
        <f t="shared" si="44"/>
        <v>FwdSw</v>
      </c>
      <c r="M335" s="98" t="str">
        <f t="shared" si="45"/>
        <v>--</v>
      </c>
      <c r="N335" s="151" t="str">
        <f>IFERROR(_xll.qlRateHelperQuoteName(M335,Trigger),"--")</f>
        <v>--</v>
      </c>
      <c r="O335" s="102" t="str">
        <f>IFERROR(_xll.qlRateHelperQuoteValue($M335,Trigger),"--")</f>
        <v>--</v>
      </c>
      <c r="P335" s="146" t="b">
        <v>0</v>
      </c>
      <c r="Q335" s="98">
        <v>50</v>
      </c>
      <c r="R335" s="98">
        <v>1</v>
      </c>
      <c r="S335" s="103" t="str">
        <f>IFERROR(_xll.qlRateHelperEarliestDate(M335,Trigger),"--")</f>
        <v>--</v>
      </c>
      <c r="T335" s="103" t="str">
        <f>IFERROR(_xll.qlRateHelperPillarDate(M335,Trigger),"--")</f>
        <v>--</v>
      </c>
      <c r="V335" s="4" t="str">
        <f t="shared" si="43"/>
        <v/>
      </c>
      <c r="W335" s="4" t="e">
        <v>#N/A</v>
      </c>
      <c r="X335" s="4" t="str">
        <f>IFERROR(_xll.qlRateHelperQuoteName(W335,Trigger),"")</f>
        <v/>
      </c>
      <c r="Y335" s="73" t="str">
        <f>IFERROR(_xll.qlRateHelperRate(W335,Trigger),"")</f>
        <v/>
      </c>
      <c r="Z335" s="108" t="str">
        <f>IF(ISERROR(_xll.qlSwapRateHelperSpread($W335)),IF(ISERROR(_xll.qlFuturesRateHelperConvexityAdjustment($W335)),"",_xll.qlFuturesRateHelperConvexityAdjustment($W335)),_xll.qlSwapRateHelperSpread($W335))</f>
        <v/>
      </c>
      <c r="AA335" s="5" t="str">
        <f>IFERROR(_xll.qlRateHelperEarliestDate(W335,Trigger),"")</f>
        <v/>
      </c>
      <c r="AB335" s="5" t="str">
        <f>IFERROR(_xll.qlRateHelperPillarDate(W335,Trigger),"")</f>
        <v/>
      </c>
      <c r="AC335" s="81" t="e">
        <v>#NUM!</v>
      </c>
    </row>
    <row r="336" spans="1:29" x14ac:dyDescent="0.2">
      <c r="A336" s="62" t="s">
        <v>154</v>
      </c>
      <c r="B336" s="63" t="s">
        <v>104</v>
      </c>
      <c r="C336" s="64" t="s">
        <v>64</v>
      </c>
      <c r="D336" s="64" t="s">
        <v>8</v>
      </c>
      <c r="E336" s="64" t="s">
        <v>7</v>
      </c>
      <c r="F336" s="64" t="s">
        <v>149</v>
      </c>
      <c r="G336" s="64" t="str">
        <f t="shared" si="46"/>
        <v>Euribor6M</v>
      </c>
      <c r="H336" s="62" t="str">
        <f t="shared" si="47"/>
        <v>EUR15F11Y_Quote</v>
      </c>
      <c r="I336" s="133">
        <v>0</v>
      </c>
      <c r="J336" s="67"/>
      <c r="L336" s="10" t="str">
        <f t="shared" si="44"/>
        <v>FwdSw</v>
      </c>
      <c r="M336" s="98" t="str">
        <f t="shared" si="45"/>
        <v>--</v>
      </c>
      <c r="N336" s="151" t="str">
        <f>IFERROR(_xll.qlRateHelperQuoteName(M336,Trigger),"--")</f>
        <v>--</v>
      </c>
      <c r="O336" s="102" t="str">
        <f>IFERROR(_xll.qlRateHelperQuoteValue($M336,Trigger),"--")</f>
        <v>--</v>
      </c>
      <c r="P336" s="146" t="b">
        <v>0</v>
      </c>
      <c r="Q336" s="98">
        <v>50</v>
      </c>
      <c r="R336" s="98">
        <v>1</v>
      </c>
      <c r="S336" s="103" t="str">
        <f>IFERROR(_xll.qlRateHelperEarliestDate(M336,Trigger),"--")</f>
        <v>--</v>
      </c>
      <c r="T336" s="103" t="str">
        <f>IFERROR(_xll.qlRateHelperPillarDate(M336,Trigger),"--")</f>
        <v>--</v>
      </c>
      <c r="V336" s="4" t="str">
        <f t="shared" si="43"/>
        <v/>
      </c>
      <c r="W336" s="4" t="e">
        <v>#N/A</v>
      </c>
      <c r="X336" s="4" t="str">
        <f>IFERROR(_xll.qlRateHelperQuoteName(W336,Trigger),"")</f>
        <v/>
      </c>
      <c r="Y336" s="73" t="str">
        <f>IFERROR(_xll.qlRateHelperRate(W336,Trigger),"")</f>
        <v/>
      </c>
      <c r="Z336" s="108" t="str">
        <f>IF(ISERROR(_xll.qlSwapRateHelperSpread($W336)),IF(ISERROR(_xll.qlFuturesRateHelperConvexityAdjustment($W336)),"",_xll.qlFuturesRateHelperConvexityAdjustment($W336)),_xll.qlSwapRateHelperSpread($W336))</f>
        <v/>
      </c>
      <c r="AA336" s="5" t="str">
        <f>IFERROR(_xll.qlRateHelperEarliestDate(W336,Trigger),"")</f>
        <v/>
      </c>
      <c r="AB336" s="5" t="str">
        <f>IFERROR(_xll.qlRateHelperPillarDate(W336,Trigger),"")</f>
        <v/>
      </c>
      <c r="AC336" s="81" t="e">
        <v>#NUM!</v>
      </c>
    </row>
    <row r="337" spans="1:29" x14ac:dyDescent="0.2">
      <c r="A337" s="62" t="s">
        <v>154</v>
      </c>
      <c r="B337" s="63" t="s">
        <v>63</v>
      </c>
      <c r="C337" s="64" t="s">
        <v>64</v>
      </c>
      <c r="D337" s="64" t="s">
        <v>8</v>
      </c>
      <c r="E337" s="64" t="s">
        <v>7</v>
      </c>
      <c r="F337" s="64" t="s">
        <v>149</v>
      </c>
      <c r="G337" s="64" t="str">
        <f t="shared" si="46"/>
        <v>Euribor6M</v>
      </c>
      <c r="H337" s="62" t="str">
        <f t="shared" si="47"/>
        <v>EUR15F12Y_Quote</v>
      </c>
      <c r="I337" s="133">
        <v>0</v>
      </c>
      <c r="J337" s="67"/>
      <c r="L337" s="10" t="str">
        <f t="shared" si="44"/>
        <v>FwdSw</v>
      </c>
      <c r="M337" s="98" t="str">
        <f t="shared" si="45"/>
        <v>obj_004e4#0000</v>
      </c>
      <c r="N337" s="151" t="str">
        <f>IFERROR(_xll.qlRateHelperQuoteName(M337,Trigger),"--")</f>
        <v>EUR15F30Y_Quote</v>
      </c>
      <c r="O337" s="102">
        <f>IFERROR(_xll.qlRateHelperQuoteValue($M337,Trigger),"--")</f>
        <v>1.643E-2</v>
      </c>
      <c r="P337" s="146" t="b">
        <v>1</v>
      </c>
      <c r="Q337" s="98">
        <v>50</v>
      </c>
      <c r="R337" s="98">
        <v>1</v>
      </c>
      <c r="S337" s="103">
        <f>IFERROR(_xll.qlRateHelperEarliestDate(M337,Trigger),"--")</f>
        <v>47833</v>
      </c>
      <c r="T337" s="103">
        <f>IFERROR(_xll.qlRateHelperPillarDate(M337,Trigger),"--")</f>
        <v>58791</v>
      </c>
      <c r="V337" s="4" t="str">
        <f t="shared" si="43"/>
        <v/>
      </c>
      <c r="W337" s="4" t="e">
        <v>#N/A</v>
      </c>
      <c r="X337" s="4" t="str">
        <f>IFERROR(_xll.qlRateHelperQuoteName(W337,Trigger),"")</f>
        <v/>
      </c>
      <c r="Y337" s="73" t="str">
        <f>IFERROR(_xll.qlRateHelperRate(W337,Trigger),"")</f>
        <v/>
      </c>
      <c r="Z337" s="108" t="str">
        <f>IF(ISERROR(_xll.qlSwapRateHelperSpread($W337)),IF(ISERROR(_xll.qlFuturesRateHelperConvexityAdjustment($W337)),"",_xll.qlFuturesRateHelperConvexityAdjustment($W337)),_xll.qlSwapRateHelperSpread($W337))</f>
        <v/>
      </c>
      <c r="AA337" s="5" t="str">
        <f>IFERROR(_xll.qlRateHelperEarliestDate(W337,Trigger),"")</f>
        <v/>
      </c>
      <c r="AB337" s="5" t="str">
        <f>IFERROR(_xll.qlRateHelperPillarDate(W337,Trigger),"")</f>
        <v/>
      </c>
      <c r="AC337" s="81" t="e">
        <v>#NUM!</v>
      </c>
    </row>
    <row r="338" spans="1:29" x14ac:dyDescent="0.2">
      <c r="A338" s="62" t="s">
        <v>154</v>
      </c>
      <c r="B338" s="63" t="s">
        <v>105</v>
      </c>
      <c r="C338" s="64" t="s">
        <v>64</v>
      </c>
      <c r="D338" s="64" t="s">
        <v>8</v>
      </c>
      <c r="E338" s="64" t="s">
        <v>7</v>
      </c>
      <c r="F338" s="64" t="s">
        <v>149</v>
      </c>
      <c r="G338" s="64" t="str">
        <f t="shared" si="46"/>
        <v>Euribor6M</v>
      </c>
      <c r="H338" s="62" t="str">
        <f t="shared" si="47"/>
        <v>EUR15F13Y_Quote</v>
      </c>
      <c r="I338" s="133">
        <v>0</v>
      </c>
      <c r="J338" s="67"/>
      <c r="L338" s="10" t="str">
        <f t="shared" si="44"/>
        <v>FwdSw</v>
      </c>
      <c r="M338" s="98" t="str">
        <f t="shared" si="45"/>
        <v>--</v>
      </c>
      <c r="N338" s="151" t="str">
        <f>IFERROR(_xll.qlRateHelperQuoteName(M338,Trigger),"--")</f>
        <v>--</v>
      </c>
      <c r="O338" s="102" t="str">
        <f>IFERROR(_xll.qlRateHelperQuoteValue($M338,Trigger),"--")</f>
        <v>--</v>
      </c>
      <c r="P338" s="146" t="b">
        <v>0</v>
      </c>
      <c r="Q338" s="98">
        <v>50</v>
      </c>
      <c r="R338" s="98">
        <v>1</v>
      </c>
      <c r="S338" s="103" t="str">
        <f>IFERROR(_xll.qlRateHelperEarliestDate(M338,Trigger),"--")</f>
        <v>--</v>
      </c>
      <c r="T338" s="103" t="str">
        <f>IFERROR(_xll.qlRateHelperPillarDate(M338,Trigger),"--")</f>
        <v>--</v>
      </c>
      <c r="V338" s="4" t="str">
        <f t="shared" si="43"/>
        <v/>
      </c>
      <c r="W338" s="4" t="e">
        <v>#N/A</v>
      </c>
      <c r="X338" s="4" t="str">
        <f>IFERROR(_xll.qlRateHelperQuoteName(W338,Trigger),"")</f>
        <v/>
      </c>
      <c r="Y338" s="73" t="str">
        <f>IFERROR(_xll.qlRateHelperRate(W338,Trigger),"")</f>
        <v/>
      </c>
      <c r="Z338" s="108" t="str">
        <f>IF(ISERROR(_xll.qlSwapRateHelperSpread($W338)),IF(ISERROR(_xll.qlFuturesRateHelperConvexityAdjustment($W338)),"",_xll.qlFuturesRateHelperConvexityAdjustment($W338)),_xll.qlSwapRateHelperSpread($W338))</f>
        <v/>
      </c>
      <c r="AA338" s="5" t="str">
        <f>IFERROR(_xll.qlRateHelperEarliestDate(W338,Trigger),"")</f>
        <v/>
      </c>
      <c r="AB338" s="5" t="str">
        <f>IFERROR(_xll.qlRateHelperPillarDate(W338,Trigger),"")</f>
        <v/>
      </c>
      <c r="AC338" s="81" t="e">
        <v>#NUM!</v>
      </c>
    </row>
    <row r="339" spans="1:29" x14ac:dyDescent="0.2">
      <c r="A339" s="62" t="s">
        <v>154</v>
      </c>
      <c r="B339" s="63" t="s">
        <v>106</v>
      </c>
      <c r="C339" s="64" t="s">
        <v>64</v>
      </c>
      <c r="D339" s="64" t="s">
        <v>8</v>
      </c>
      <c r="E339" s="64" t="s">
        <v>7</v>
      </c>
      <c r="F339" s="64" t="s">
        <v>149</v>
      </c>
      <c r="G339" s="64" t="str">
        <f t="shared" si="46"/>
        <v>Euribor6M</v>
      </c>
      <c r="H339" s="62" t="str">
        <f t="shared" si="47"/>
        <v>EUR15F14Y_Quote</v>
      </c>
      <c r="I339" s="133">
        <v>0</v>
      </c>
      <c r="J339" s="67"/>
      <c r="L339" s="10" t="str">
        <f t="shared" si="44"/>
        <v>FwdSw</v>
      </c>
      <c r="M339" s="98" t="str">
        <f t="shared" si="45"/>
        <v>--</v>
      </c>
      <c r="N339" s="151" t="str">
        <f>IFERROR(_xll.qlRateHelperQuoteName(M339,Trigger),"--")</f>
        <v>--</v>
      </c>
      <c r="O339" s="102" t="str">
        <f>IFERROR(_xll.qlRateHelperQuoteValue($M339,Trigger),"--")</f>
        <v>--</v>
      </c>
      <c r="P339" s="146" t="b">
        <v>0</v>
      </c>
      <c r="Q339" s="98">
        <v>50</v>
      </c>
      <c r="R339" s="98">
        <v>1</v>
      </c>
      <c r="S339" s="103" t="str">
        <f>IFERROR(_xll.qlRateHelperEarliestDate(M339,Trigger),"--")</f>
        <v>--</v>
      </c>
      <c r="T339" s="103" t="str">
        <f>IFERROR(_xll.qlRateHelperPillarDate(M339,Trigger),"--")</f>
        <v>--</v>
      </c>
      <c r="V339" s="4" t="str">
        <f t="shared" si="43"/>
        <v/>
      </c>
      <c r="W339" s="4" t="e">
        <v>#N/A</v>
      </c>
      <c r="X339" s="4" t="str">
        <f>IFERROR(_xll.qlRateHelperQuoteName(W339,Trigger),"")</f>
        <v/>
      </c>
      <c r="Y339" s="73" t="str">
        <f>IFERROR(_xll.qlRateHelperRate(W339,Trigger),"")</f>
        <v/>
      </c>
      <c r="Z339" s="108" t="str">
        <f>IF(ISERROR(_xll.qlSwapRateHelperSpread($W339)),IF(ISERROR(_xll.qlFuturesRateHelperConvexityAdjustment($W339)),"",_xll.qlFuturesRateHelperConvexityAdjustment($W339)),_xll.qlSwapRateHelperSpread($W339))</f>
        <v/>
      </c>
      <c r="AA339" s="5" t="str">
        <f>IFERROR(_xll.qlRateHelperEarliestDate(W339,Trigger),"")</f>
        <v/>
      </c>
      <c r="AB339" s="5" t="str">
        <f>IFERROR(_xll.qlRateHelperPillarDate(W339,Trigger),"")</f>
        <v/>
      </c>
      <c r="AC339" s="81" t="e">
        <v>#NUM!</v>
      </c>
    </row>
    <row r="340" spans="1:29" x14ac:dyDescent="0.2">
      <c r="A340" s="62" t="s">
        <v>154</v>
      </c>
      <c r="B340" s="63" t="s">
        <v>64</v>
      </c>
      <c r="C340" s="64" t="s">
        <v>64</v>
      </c>
      <c r="D340" s="64" t="s">
        <v>8</v>
      </c>
      <c r="E340" s="64" t="s">
        <v>7</v>
      </c>
      <c r="F340" s="64" t="s">
        <v>149</v>
      </c>
      <c r="G340" s="64" t="str">
        <f t="shared" si="46"/>
        <v>Euribor6M</v>
      </c>
      <c r="H340" s="62" t="str">
        <f t="shared" si="47"/>
        <v>EUR15F15Y_Quote</v>
      </c>
      <c r="I340" s="133">
        <v>0</v>
      </c>
      <c r="J340" s="67"/>
      <c r="L340" s="10" t="str">
        <f t="shared" si="44"/>
        <v>FwdSw</v>
      </c>
      <c r="M340" s="98" t="str">
        <f t="shared" si="45"/>
        <v>--</v>
      </c>
      <c r="N340" s="151" t="str">
        <f>IFERROR(_xll.qlRateHelperQuoteName(M340,Trigger),"--")</f>
        <v>--</v>
      </c>
      <c r="O340" s="102" t="str">
        <f>IFERROR(_xll.qlRateHelperQuoteValue($M340,Trigger),"--")</f>
        <v>--</v>
      </c>
      <c r="P340" s="146" t="b">
        <v>0</v>
      </c>
      <c r="Q340" s="98">
        <v>50</v>
      </c>
      <c r="R340" s="98">
        <v>1</v>
      </c>
      <c r="S340" s="103" t="str">
        <f>IFERROR(_xll.qlRateHelperEarliestDate(M340,Trigger),"--")</f>
        <v>--</v>
      </c>
      <c r="T340" s="103" t="str">
        <f>IFERROR(_xll.qlRateHelperPillarDate(M340,Trigger),"--")</f>
        <v>--</v>
      </c>
      <c r="V340" s="4" t="str">
        <f t="shared" si="43"/>
        <v/>
      </c>
      <c r="W340" s="4" t="e">
        <v>#N/A</v>
      </c>
      <c r="X340" s="4" t="str">
        <f>IFERROR(_xll.qlRateHelperQuoteName(W340,Trigger),"")</f>
        <v/>
      </c>
      <c r="Y340" s="73" t="str">
        <f>IFERROR(_xll.qlRateHelperRate(W340,Trigger),"")</f>
        <v/>
      </c>
      <c r="Z340" s="108" t="str">
        <f>IF(ISERROR(_xll.qlSwapRateHelperSpread($W340)),IF(ISERROR(_xll.qlFuturesRateHelperConvexityAdjustment($W340)),"",_xll.qlFuturesRateHelperConvexityAdjustment($W340)),_xll.qlSwapRateHelperSpread($W340))</f>
        <v/>
      </c>
      <c r="AA340" s="5" t="str">
        <f>IFERROR(_xll.qlRateHelperEarliestDate(W340,Trigger),"")</f>
        <v/>
      </c>
      <c r="AB340" s="5" t="str">
        <f>IFERROR(_xll.qlRateHelperPillarDate(W340,Trigger),"")</f>
        <v/>
      </c>
      <c r="AC340" s="81" t="e">
        <v>#NUM!</v>
      </c>
    </row>
    <row r="341" spans="1:29" x14ac:dyDescent="0.2">
      <c r="A341" s="62" t="s">
        <v>154</v>
      </c>
      <c r="B341" s="63" t="s">
        <v>65</v>
      </c>
      <c r="C341" s="64" t="s">
        <v>64</v>
      </c>
      <c r="D341" s="64" t="s">
        <v>8</v>
      </c>
      <c r="E341" s="64" t="s">
        <v>7</v>
      </c>
      <c r="F341" s="64" t="s">
        <v>149</v>
      </c>
      <c r="G341" s="64" t="str">
        <f t="shared" si="46"/>
        <v>Euribor6M</v>
      </c>
      <c r="H341" s="62" t="str">
        <f t="shared" si="47"/>
        <v>EUR15F20Y_Quote</v>
      </c>
      <c r="I341" s="133">
        <v>0</v>
      </c>
      <c r="J341" s="67"/>
      <c r="L341" s="10" t="str">
        <f t="shared" si="44"/>
        <v>FwdSw</v>
      </c>
      <c r="M341" s="98" t="str">
        <f t="shared" si="45"/>
        <v>--</v>
      </c>
      <c r="N341" s="151" t="str">
        <f>IFERROR(_xll.qlRateHelperQuoteName(M341,Trigger),"--")</f>
        <v>--</v>
      </c>
      <c r="O341" s="102" t="str">
        <f>IFERROR(_xll.qlRateHelperQuoteValue($M341,Trigger),"--")</f>
        <v>--</v>
      </c>
      <c r="P341" s="146" t="b">
        <v>0</v>
      </c>
      <c r="Q341" s="98">
        <v>50</v>
      </c>
      <c r="R341" s="98">
        <v>1</v>
      </c>
      <c r="S341" s="103" t="str">
        <f>IFERROR(_xll.qlRateHelperEarliestDate(M341,Trigger),"--")</f>
        <v>--</v>
      </c>
      <c r="T341" s="103" t="str">
        <f>IFERROR(_xll.qlRateHelperPillarDate(M341,Trigger),"--")</f>
        <v>--</v>
      </c>
      <c r="V341" s="4" t="str">
        <f t="shared" si="43"/>
        <v/>
      </c>
      <c r="W341" s="4" t="e">
        <v>#N/A</v>
      </c>
      <c r="X341" s="4" t="str">
        <f>IFERROR(_xll.qlRateHelperQuoteName(W341,Trigger),"")</f>
        <v/>
      </c>
      <c r="Y341" s="73" t="str">
        <f>IFERROR(_xll.qlRateHelperRate(W341,Trigger),"")</f>
        <v/>
      </c>
      <c r="Z341" s="108" t="str">
        <f>IF(ISERROR(_xll.qlSwapRateHelperSpread($W341)),IF(ISERROR(_xll.qlFuturesRateHelperConvexityAdjustment($W341)),"",_xll.qlFuturesRateHelperConvexityAdjustment($W341)),_xll.qlSwapRateHelperSpread($W341))</f>
        <v/>
      </c>
      <c r="AA341" s="5" t="str">
        <f>IFERROR(_xll.qlRateHelperEarliestDate(W341,Trigger),"")</f>
        <v/>
      </c>
      <c r="AB341" s="5" t="str">
        <f>IFERROR(_xll.qlRateHelperPillarDate(W341,Trigger),"")</f>
        <v/>
      </c>
      <c r="AC341" s="81" t="e">
        <v>#NUM!</v>
      </c>
    </row>
    <row r="342" spans="1:29" x14ac:dyDescent="0.2">
      <c r="A342" s="62" t="s">
        <v>154</v>
      </c>
      <c r="B342" s="63" t="s">
        <v>66</v>
      </c>
      <c r="C342" s="64" t="s">
        <v>64</v>
      </c>
      <c r="D342" s="64" t="s">
        <v>8</v>
      </c>
      <c r="E342" s="64" t="s">
        <v>7</v>
      </c>
      <c r="F342" s="64" t="s">
        <v>149</v>
      </c>
      <c r="G342" s="64" t="str">
        <f t="shared" si="46"/>
        <v>Euribor6M</v>
      </c>
      <c r="H342" s="62" t="str">
        <f t="shared" si="47"/>
        <v>EUR15F25Y_Quote</v>
      </c>
      <c r="I342" s="133">
        <v>0</v>
      </c>
      <c r="J342" s="67"/>
      <c r="L342" s="10" t="str">
        <f t="shared" si="44"/>
        <v>FwdSw</v>
      </c>
      <c r="M342" s="98" t="str">
        <f t="shared" si="45"/>
        <v>--</v>
      </c>
      <c r="N342" s="151" t="str">
        <f>IFERROR(_xll.qlRateHelperQuoteName(M342,Trigger),"--")</f>
        <v>--</v>
      </c>
      <c r="O342" s="102" t="str">
        <f>IFERROR(_xll.qlRateHelperQuoteValue($M342,Trigger),"--")</f>
        <v>--</v>
      </c>
      <c r="P342" s="146" t="b">
        <v>0</v>
      </c>
      <c r="Q342" s="98">
        <v>50</v>
      </c>
      <c r="R342" s="98">
        <v>1</v>
      </c>
      <c r="S342" s="103" t="str">
        <f>IFERROR(_xll.qlRateHelperEarliestDate(M342,Trigger),"--")</f>
        <v>--</v>
      </c>
      <c r="T342" s="103" t="str">
        <f>IFERROR(_xll.qlRateHelperPillarDate(M342,Trigger),"--")</f>
        <v>--</v>
      </c>
      <c r="V342" s="4" t="str">
        <f t="shared" si="43"/>
        <v/>
      </c>
      <c r="W342" s="4" t="e">
        <v>#N/A</v>
      </c>
      <c r="X342" s="4" t="str">
        <f>IFERROR(_xll.qlRateHelperQuoteName(W342,Trigger),"")</f>
        <v/>
      </c>
      <c r="Y342" s="73" t="str">
        <f>IFERROR(_xll.qlRateHelperRate(W342,Trigger),"")</f>
        <v/>
      </c>
      <c r="Z342" s="108" t="str">
        <f>IF(ISERROR(_xll.qlSwapRateHelperSpread($W342)),IF(ISERROR(_xll.qlFuturesRateHelperConvexityAdjustment($W342)),"",_xll.qlFuturesRateHelperConvexityAdjustment($W342)),_xll.qlSwapRateHelperSpread($W342))</f>
        <v/>
      </c>
      <c r="AA342" s="5" t="str">
        <f>IFERROR(_xll.qlRateHelperEarliestDate(W342,Trigger),"")</f>
        <v/>
      </c>
      <c r="AB342" s="5" t="str">
        <f>IFERROR(_xll.qlRateHelperPillarDate(W342,Trigger),"")</f>
        <v/>
      </c>
      <c r="AC342" s="81" t="e">
        <v>#NUM!</v>
      </c>
    </row>
    <row r="343" spans="1:29" x14ac:dyDescent="0.2">
      <c r="A343" s="62" t="s">
        <v>154</v>
      </c>
      <c r="B343" s="63" t="s">
        <v>68</v>
      </c>
      <c r="C343" s="64" t="s">
        <v>64</v>
      </c>
      <c r="D343" s="64" t="s">
        <v>8</v>
      </c>
      <c r="E343" s="64" t="s">
        <v>7</v>
      </c>
      <c r="F343" s="64" t="s">
        <v>149</v>
      </c>
      <c r="G343" s="64" t="str">
        <f t="shared" si="46"/>
        <v>Euribor6M</v>
      </c>
      <c r="H343" s="62" t="str">
        <f t="shared" si="47"/>
        <v>EUR15F30Y_Quote</v>
      </c>
      <c r="I343" s="133">
        <v>0</v>
      </c>
      <c r="J343" s="67" t="str">
        <f>_xll.qlSwapRateHelper2(,H343,2,B343,Calendar,D343,E343,F343,G343,I343,C343,Discounting,PillarDate,,Permanent,Trigger,ObjectOverwrite)</f>
        <v>obj_004e4#0000</v>
      </c>
      <c r="L343" s="10" t="str">
        <f t="shared" si="44"/>
        <v>FwdSw</v>
      </c>
      <c r="M343" s="98" t="str">
        <f t="shared" si="45"/>
        <v>--</v>
      </c>
      <c r="N343" s="151" t="str">
        <f>IFERROR(_xll.qlRateHelperQuoteName(M343,Trigger),"--")</f>
        <v>--</v>
      </c>
      <c r="O343" s="102" t="str">
        <f>IFERROR(_xll.qlRateHelperQuoteValue($M343,Trigger),"--")</f>
        <v>--</v>
      </c>
      <c r="P343" s="146" t="b">
        <v>0</v>
      </c>
      <c r="Q343" s="98">
        <v>50</v>
      </c>
      <c r="R343" s="98">
        <v>1</v>
      </c>
      <c r="S343" s="103" t="str">
        <f>IFERROR(_xll.qlRateHelperEarliestDate(M343,Trigger),"--")</f>
        <v>--</v>
      </c>
      <c r="T343" s="103" t="str">
        <f>IFERROR(_xll.qlRateHelperPillarDate(M343,Trigger),"--")</f>
        <v>--</v>
      </c>
      <c r="V343" s="4" t="str">
        <f t="shared" si="43"/>
        <v/>
      </c>
      <c r="W343" s="4" t="e">
        <v>#N/A</v>
      </c>
      <c r="X343" s="4" t="str">
        <f>IFERROR(_xll.qlRateHelperQuoteName(W343,Trigger),"")</f>
        <v/>
      </c>
      <c r="Y343" s="73" t="str">
        <f>IFERROR(_xll.qlRateHelperRate(W343,Trigger),"")</f>
        <v/>
      </c>
      <c r="Z343" s="108" t="str">
        <f>IF(ISERROR(_xll.qlSwapRateHelperSpread($W343)),IF(ISERROR(_xll.qlFuturesRateHelperConvexityAdjustment($W343)),"",_xll.qlFuturesRateHelperConvexityAdjustment($W343)),_xll.qlSwapRateHelperSpread($W343))</f>
        <v/>
      </c>
      <c r="AA343" s="5" t="str">
        <f>IFERROR(_xll.qlRateHelperEarliestDate(W343,Trigger),"")</f>
        <v/>
      </c>
      <c r="AB343" s="5" t="str">
        <f>IFERROR(_xll.qlRateHelperPillarDate(W343,Trigger),"")</f>
        <v/>
      </c>
      <c r="AC343" s="81" t="e">
        <v>#NUM!</v>
      </c>
    </row>
    <row r="344" spans="1:29" x14ac:dyDescent="0.2">
      <c r="A344" s="56" t="s">
        <v>154</v>
      </c>
      <c r="B344" s="57" t="s">
        <v>29</v>
      </c>
      <c r="C344" s="58" t="s">
        <v>65</v>
      </c>
      <c r="D344" s="58" t="s">
        <v>8</v>
      </c>
      <c r="E344" s="58" t="s">
        <v>7</v>
      </c>
      <c r="F344" s="58" t="s">
        <v>149</v>
      </c>
      <c r="G344" s="58" t="str">
        <f t="shared" si="46"/>
        <v>Euribor6M</v>
      </c>
      <c r="H344" s="56" t="str">
        <f t="shared" si="47"/>
        <v>EUR20F1Y_Quote</v>
      </c>
      <c r="I344" s="132">
        <v>0</v>
      </c>
      <c r="J344" s="61"/>
      <c r="L344" s="10" t="str">
        <f t="shared" si="44"/>
        <v>FwdSw</v>
      </c>
      <c r="M344" s="98" t="str">
        <f t="shared" si="45"/>
        <v>--</v>
      </c>
      <c r="N344" s="151" t="str">
        <f>IFERROR(_xll.qlRateHelperQuoteName(M344,Trigger),"--")</f>
        <v>--</v>
      </c>
      <c r="O344" s="102" t="str">
        <f>IFERROR(_xll.qlRateHelperQuoteValue($M344,Trigger),"--")</f>
        <v>--</v>
      </c>
      <c r="P344" s="146" t="b">
        <v>0</v>
      </c>
      <c r="Q344" s="98">
        <v>50</v>
      </c>
      <c r="R344" s="98">
        <v>1</v>
      </c>
      <c r="S344" s="103" t="str">
        <f>IFERROR(_xll.qlRateHelperEarliestDate(M344,Trigger),"--")</f>
        <v>--</v>
      </c>
      <c r="T344" s="103" t="str">
        <f>IFERROR(_xll.qlRateHelperPillarDate(M344,Trigger),"--")</f>
        <v>--</v>
      </c>
      <c r="V344" s="4" t="str">
        <f t="shared" si="43"/>
        <v/>
      </c>
      <c r="W344" s="4" t="e">
        <v>#N/A</v>
      </c>
      <c r="X344" s="4" t="str">
        <f>IFERROR(_xll.qlRateHelperQuoteName(W344,Trigger),"")</f>
        <v/>
      </c>
      <c r="Y344" s="73" t="str">
        <f>IFERROR(_xll.qlRateHelperRate(W344,Trigger),"")</f>
        <v/>
      </c>
      <c r="Z344" s="108" t="str">
        <f>IF(ISERROR(_xll.qlSwapRateHelperSpread($W344)),IF(ISERROR(_xll.qlFuturesRateHelperConvexityAdjustment($W344)),"",_xll.qlFuturesRateHelperConvexityAdjustment($W344)),_xll.qlSwapRateHelperSpread($W344))</f>
        <v/>
      </c>
      <c r="AA344" s="5" t="str">
        <f>IFERROR(_xll.qlRateHelperEarliestDate(W344,Trigger),"")</f>
        <v/>
      </c>
      <c r="AB344" s="5" t="str">
        <f>IFERROR(_xll.qlRateHelperPillarDate(W344,Trigger),"")</f>
        <v/>
      </c>
      <c r="AC344" s="81" t="e">
        <v>#NUM!</v>
      </c>
    </row>
    <row r="345" spans="1:29" x14ac:dyDescent="0.2">
      <c r="A345" s="62" t="s">
        <v>154</v>
      </c>
      <c r="B345" s="63" t="s">
        <v>54</v>
      </c>
      <c r="C345" s="64" t="s">
        <v>65</v>
      </c>
      <c r="D345" s="64" t="s">
        <v>8</v>
      </c>
      <c r="E345" s="64" t="s">
        <v>7</v>
      </c>
      <c r="F345" s="64" t="s">
        <v>149</v>
      </c>
      <c r="G345" s="64" t="str">
        <f t="shared" si="46"/>
        <v>Euribor6M</v>
      </c>
      <c r="H345" s="62" t="str">
        <f t="shared" si="47"/>
        <v>EUR20F2Y_Quote</v>
      </c>
      <c r="I345" s="133">
        <v>0</v>
      </c>
      <c r="J345" s="67"/>
      <c r="L345" s="10" t="str">
        <f t="shared" si="44"/>
        <v>FwdSw</v>
      </c>
      <c r="M345" s="98" t="str">
        <f t="shared" si="45"/>
        <v>--</v>
      </c>
      <c r="N345" s="151" t="str">
        <f>IFERROR(_xll.qlRateHelperQuoteName(M345,Trigger),"--")</f>
        <v>--</v>
      </c>
      <c r="O345" s="102" t="str">
        <f>IFERROR(_xll.qlRateHelperQuoteValue($M345,Trigger),"--")</f>
        <v>--</v>
      </c>
      <c r="P345" s="146" t="b">
        <v>0</v>
      </c>
      <c r="Q345" s="98">
        <v>50</v>
      </c>
      <c r="R345" s="98">
        <v>1</v>
      </c>
      <c r="S345" s="103" t="str">
        <f>IFERROR(_xll.qlRateHelperEarliestDate(M345,Trigger),"--")</f>
        <v>--</v>
      </c>
      <c r="T345" s="103" t="str">
        <f>IFERROR(_xll.qlRateHelperPillarDate(M345,Trigger),"--")</f>
        <v>--</v>
      </c>
      <c r="V345" s="4" t="str">
        <f t="shared" si="43"/>
        <v/>
      </c>
      <c r="W345" s="4" t="e">
        <v>#N/A</v>
      </c>
      <c r="X345" s="4" t="str">
        <f>IFERROR(_xll.qlRateHelperQuoteName(W345,Trigger),"")</f>
        <v/>
      </c>
      <c r="Y345" s="73" t="str">
        <f>IFERROR(_xll.qlRateHelperRate(W345,Trigger),"")</f>
        <v/>
      </c>
      <c r="Z345" s="108" t="str">
        <f>IF(ISERROR(_xll.qlSwapRateHelperSpread($W345)),IF(ISERROR(_xll.qlFuturesRateHelperConvexityAdjustment($W345)),"",_xll.qlFuturesRateHelperConvexityAdjustment($W345)),_xll.qlSwapRateHelperSpread($W345))</f>
        <v/>
      </c>
      <c r="AA345" s="5" t="str">
        <f>IFERROR(_xll.qlRateHelperEarliestDate(W345,Trigger),"")</f>
        <v/>
      </c>
      <c r="AB345" s="5" t="str">
        <f>IFERROR(_xll.qlRateHelperPillarDate(W345,Trigger),"")</f>
        <v/>
      </c>
      <c r="AC345" s="81" t="e">
        <v>#NUM!</v>
      </c>
    </row>
    <row r="346" spans="1:29" x14ac:dyDescent="0.2">
      <c r="A346" s="62" t="s">
        <v>154</v>
      </c>
      <c r="B346" s="63" t="s">
        <v>55</v>
      </c>
      <c r="C346" s="64" t="s">
        <v>65</v>
      </c>
      <c r="D346" s="64" t="s">
        <v>8</v>
      </c>
      <c r="E346" s="64" t="s">
        <v>7</v>
      </c>
      <c r="F346" s="64" t="s">
        <v>149</v>
      </c>
      <c r="G346" s="64" t="str">
        <f t="shared" si="46"/>
        <v>Euribor6M</v>
      </c>
      <c r="H346" s="62" t="str">
        <f t="shared" si="47"/>
        <v>EUR20F3Y_Quote</v>
      </c>
      <c r="I346" s="133">
        <v>0</v>
      </c>
      <c r="J346" s="67"/>
      <c r="L346" s="10" t="str">
        <f t="shared" si="44"/>
        <v>FwdSw</v>
      </c>
      <c r="M346" s="98" t="str">
        <f t="shared" si="45"/>
        <v>--</v>
      </c>
      <c r="N346" s="151" t="str">
        <f>IFERROR(_xll.qlRateHelperQuoteName(M346,Trigger),"--")</f>
        <v>--</v>
      </c>
      <c r="O346" s="102" t="str">
        <f>IFERROR(_xll.qlRateHelperQuoteValue($M346,Trigger),"--")</f>
        <v>--</v>
      </c>
      <c r="P346" s="146" t="b">
        <v>0</v>
      </c>
      <c r="Q346" s="98">
        <v>50</v>
      </c>
      <c r="R346" s="98">
        <v>1</v>
      </c>
      <c r="S346" s="103" t="str">
        <f>IFERROR(_xll.qlRateHelperEarliestDate(M346,Trigger),"--")</f>
        <v>--</v>
      </c>
      <c r="T346" s="103" t="str">
        <f>IFERROR(_xll.qlRateHelperPillarDate(M346,Trigger),"--")</f>
        <v>--</v>
      </c>
      <c r="V346" s="4" t="str">
        <f t="shared" si="43"/>
        <v/>
      </c>
      <c r="W346" s="4" t="e">
        <v>#N/A</v>
      </c>
      <c r="X346" s="4" t="str">
        <f>IFERROR(_xll.qlRateHelperQuoteName(W346,Trigger),"")</f>
        <v/>
      </c>
      <c r="Y346" s="73" t="str">
        <f>IFERROR(_xll.qlRateHelperRate(W346,Trigger),"")</f>
        <v/>
      </c>
      <c r="Z346" s="108" t="str">
        <f>IF(ISERROR(_xll.qlSwapRateHelperSpread($W346)),IF(ISERROR(_xll.qlFuturesRateHelperConvexityAdjustment($W346)),"",_xll.qlFuturesRateHelperConvexityAdjustment($W346)),_xll.qlSwapRateHelperSpread($W346))</f>
        <v/>
      </c>
      <c r="AA346" s="5" t="str">
        <f>IFERROR(_xll.qlRateHelperEarliestDate(W346,Trigger),"")</f>
        <v/>
      </c>
      <c r="AB346" s="5" t="str">
        <f>IFERROR(_xll.qlRateHelperPillarDate(W346,Trigger),"")</f>
        <v/>
      </c>
      <c r="AC346" s="81" t="e">
        <v>#NUM!</v>
      </c>
    </row>
    <row r="347" spans="1:29" x14ac:dyDescent="0.2">
      <c r="A347" s="62" t="s">
        <v>154</v>
      </c>
      <c r="B347" s="63" t="s">
        <v>56</v>
      </c>
      <c r="C347" s="64" t="s">
        <v>65</v>
      </c>
      <c r="D347" s="64" t="s">
        <v>8</v>
      </c>
      <c r="E347" s="64" t="s">
        <v>7</v>
      </c>
      <c r="F347" s="64" t="s">
        <v>149</v>
      </c>
      <c r="G347" s="64" t="str">
        <f t="shared" si="46"/>
        <v>Euribor6M</v>
      </c>
      <c r="H347" s="62" t="str">
        <f t="shared" si="47"/>
        <v>EUR20F4Y_Quote</v>
      </c>
      <c r="I347" s="133">
        <v>0</v>
      </c>
      <c r="J347" s="67"/>
      <c r="L347" s="10" t="str">
        <f t="shared" si="44"/>
        <v>FwdSw</v>
      </c>
      <c r="M347" s="98" t="str">
        <f t="shared" si="45"/>
        <v>--</v>
      </c>
      <c r="N347" s="151" t="str">
        <f>IFERROR(_xll.qlRateHelperQuoteName(M347,Trigger),"--")</f>
        <v>--</v>
      </c>
      <c r="O347" s="102" t="str">
        <f>IFERROR(_xll.qlRateHelperQuoteValue($M347,Trigger),"--")</f>
        <v>--</v>
      </c>
      <c r="P347" s="146" t="b">
        <v>0</v>
      </c>
      <c r="Q347" s="98">
        <v>50</v>
      </c>
      <c r="R347" s="98">
        <v>1</v>
      </c>
      <c r="S347" s="103" t="str">
        <f>IFERROR(_xll.qlRateHelperEarliestDate(M347,Trigger),"--")</f>
        <v>--</v>
      </c>
      <c r="T347" s="103" t="str">
        <f>IFERROR(_xll.qlRateHelperPillarDate(M347,Trigger),"--")</f>
        <v>--</v>
      </c>
      <c r="V347" s="4" t="str">
        <f t="shared" si="43"/>
        <v/>
      </c>
      <c r="W347" s="4" t="e">
        <v>#N/A</v>
      </c>
      <c r="X347" s="4" t="str">
        <f>IFERROR(_xll.qlRateHelperQuoteName(W347,Trigger),"")</f>
        <v/>
      </c>
      <c r="Y347" s="73" t="str">
        <f>IFERROR(_xll.qlRateHelperRate(W347,Trigger),"")</f>
        <v/>
      </c>
      <c r="Z347" s="108" t="str">
        <f>IF(ISERROR(_xll.qlSwapRateHelperSpread($W347)),IF(ISERROR(_xll.qlFuturesRateHelperConvexityAdjustment($W347)),"",_xll.qlFuturesRateHelperConvexityAdjustment($W347)),_xll.qlSwapRateHelperSpread($W347))</f>
        <v/>
      </c>
      <c r="AA347" s="5" t="str">
        <f>IFERROR(_xll.qlRateHelperEarliestDate(W347,Trigger),"")</f>
        <v/>
      </c>
      <c r="AB347" s="5" t="str">
        <f>IFERROR(_xll.qlRateHelperPillarDate(W347,Trigger),"")</f>
        <v/>
      </c>
      <c r="AC347" s="81" t="e">
        <v>#NUM!</v>
      </c>
    </row>
    <row r="348" spans="1:29" x14ac:dyDescent="0.2">
      <c r="A348" s="62" t="s">
        <v>154</v>
      </c>
      <c r="B348" s="63" t="s">
        <v>57</v>
      </c>
      <c r="C348" s="64" t="s">
        <v>65</v>
      </c>
      <c r="D348" s="64" t="s">
        <v>8</v>
      </c>
      <c r="E348" s="64" t="s">
        <v>7</v>
      </c>
      <c r="F348" s="64" t="s">
        <v>149</v>
      </c>
      <c r="G348" s="64" t="str">
        <f t="shared" si="46"/>
        <v>Euribor6M</v>
      </c>
      <c r="H348" s="62" t="str">
        <f t="shared" si="47"/>
        <v>EUR20F5Y_Quote</v>
      </c>
      <c r="I348" s="133">
        <v>0</v>
      </c>
      <c r="J348" s="67"/>
      <c r="L348" s="10" t="str">
        <f t="shared" si="44"/>
        <v>FwdSw</v>
      </c>
      <c r="M348" s="98" t="str">
        <f t="shared" si="45"/>
        <v>--</v>
      </c>
      <c r="N348" s="151" t="str">
        <f>IFERROR(_xll.qlRateHelperQuoteName(M348,Trigger),"--")</f>
        <v>--</v>
      </c>
      <c r="O348" s="102" t="str">
        <f>IFERROR(_xll.qlRateHelperQuoteValue($M348,Trigger),"--")</f>
        <v>--</v>
      </c>
      <c r="P348" s="146" t="b">
        <v>0</v>
      </c>
      <c r="Q348" s="98">
        <v>50</v>
      </c>
      <c r="R348" s="98">
        <v>1</v>
      </c>
      <c r="S348" s="103" t="str">
        <f>IFERROR(_xll.qlRateHelperEarliestDate(M348,Trigger),"--")</f>
        <v>--</v>
      </c>
      <c r="T348" s="103" t="str">
        <f>IFERROR(_xll.qlRateHelperPillarDate(M348,Trigger),"--")</f>
        <v>--</v>
      </c>
      <c r="V348" s="4" t="str">
        <f t="shared" si="43"/>
        <v/>
      </c>
      <c r="W348" s="4" t="e">
        <v>#N/A</v>
      </c>
      <c r="X348" s="4" t="str">
        <f>IFERROR(_xll.qlRateHelperQuoteName(W348,Trigger),"")</f>
        <v/>
      </c>
      <c r="Y348" s="73" t="str">
        <f>IFERROR(_xll.qlRateHelperRate(W348,Trigger),"")</f>
        <v/>
      </c>
      <c r="Z348" s="108" t="str">
        <f>IF(ISERROR(_xll.qlSwapRateHelperSpread($W348)),IF(ISERROR(_xll.qlFuturesRateHelperConvexityAdjustment($W348)),"",_xll.qlFuturesRateHelperConvexityAdjustment($W348)),_xll.qlSwapRateHelperSpread($W348))</f>
        <v/>
      </c>
      <c r="AA348" s="5" t="str">
        <f>IFERROR(_xll.qlRateHelperEarliestDate(W348,Trigger),"")</f>
        <v/>
      </c>
      <c r="AB348" s="5" t="str">
        <f>IFERROR(_xll.qlRateHelperPillarDate(W348,Trigger),"")</f>
        <v/>
      </c>
      <c r="AC348" s="81" t="e">
        <v>#NUM!</v>
      </c>
    </row>
    <row r="349" spans="1:29" x14ac:dyDescent="0.2">
      <c r="A349" s="62" t="s">
        <v>154</v>
      </c>
      <c r="B349" s="63" t="s">
        <v>58</v>
      </c>
      <c r="C349" s="64" t="s">
        <v>65</v>
      </c>
      <c r="D349" s="64" t="s">
        <v>8</v>
      </c>
      <c r="E349" s="64" t="s">
        <v>7</v>
      </c>
      <c r="F349" s="64" t="s">
        <v>149</v>
      </c>
      <c r="G349" s="64" t="str">
        <f t="shared" si="46"/>
        <v>Euribor6M</v>
      </c>
      <c r="H349" s="62" t="str">
        <f t="shared" si="47"/>
        <v>EUR20F6Y_Quote</v>
      </c>
      <c r="I349" s="133">
        <v>0</v>
      </c>
      <c r="J349" s="67"/>
      <c r="L349" s="10" t="str">
        <f t="shared" si="44"/>
        <v>FwdSw</v>
      </c>
      <c r="M349" s="98" t="str">
        <f t="shared" si="45"/>
        <v>--</v>
      </c>
      <c r="N349" s="151" t="str">
        <f>IFERROR(_xll.qlRateHelperQuoteName(M349,Trigger),"--")</f>
        <v>--</v>
      </c>
      <c r="O349" s="102" t="str">
        <f>IFERROR(_xll.qlRateHelperQuoteValue($M349,Trigger),"--")</f>
        <v>--</v>
      </c>
      <c r="P349" s="146" t="b">
        <v>0</v>
      </c>
      <c r="Q349" s="98">
        <v>50</v>
      </c>
      <c r="R349" s="98">
        <v>1</v>
      </c>
      <c r="S349" s="103" t="str">
        <f>IFERROR(_xll.qlRateHelperEarliestDate(M349,Trigger),"--")</f>
        <v>--</v>
      </c>
      <c r="T349" s="103" t="str">
        <f>IFERROR(_xll.qlRateHelperPillarDate(M349,Trigger),"--")</f>
        <v>--</v>
      </c>
      <c r="V349" s="4" t="str">
        <f t="shared" si="43"/>
        <v/>
      </c>
      <c r="W349" s="4" t="e">
        <v>#N/A</v>
      </c>
      <c r="X349" s="4" t="str">
        <f>IFERROR(_xll.qlRateHelperQuoteName(W349,Trigger),"")</f>
        <v/>
      </c>
      <c r="Y349" s="73" t="str">
        <f>IFERROR(_xll.qlRateHelperRate(W349,Trigger),"")</f>
        <v/>
      </c>
      <c r="Z349" s="108" t="str">
        <f>IF(ISERROR(_xll.qlSwapRateHelperSpread($W349)),IF(ISERROR(_xll.qlFuturesRateHelperConvexityAdjustment($W349)),"",_xll.qlFuturesRateHelperConvexityAdjustment($W349)),_xll.qlSwapRateHelperSpread($W349))</f>
        <v/>
      </c>
      <c r="AA349" s="5" t="str">
        <f>IFERROR(_xll.qlRateHelperEarliestDate(W349,Trigger),"")</f>
        <v/>
      </c>
      <c r="AB349" s="5" t="str">
        <f>IFERROR(_xll.qlRateHelperPillarDate(W349,Trigger),"")</f>
        <v/>
      </c>
      <c r="AC349" s="81" t="e">
        <v>#NUM!</v>
      </c>
    </row>
    <row r="350" spans="1:29" x14ac:dyDescent="0.2">
      <c r="A350" s="62" t="s">
        <v>154</v>
      </c>
      <c r="B350" s="63" t="s">
        <v>59</v>
      </c>
      <c r="C350" s="64" t="s">
        <v>65</v>
      </c>
      <c r="D350" s="64" t="s">
        <v>8</v>
      </c>
      <c r="E350" s="64" t="s">
        <v>7</v>
      </c>
      <c r="F350" s="64" t="s">
        <v>149</v>
      </c>
      <c r="G350" s="64" t="str">
        <f t="shared" si="46"/>
        <v>Euribor6M</v>
      </c>
      <c r="H350" s="62" t="str">
        <f t="shared" si="47"/>
        <v>EUR20F7Y_Quote</v>
      </c>
      <c r="I350" s="133">
        <v>0</v>
      </c>
      <c r="J350" s="67"/>
      <c r="L350" s="10" t="str">
        <f t="shared" si="44"/>
        <v>FwdSw</v>
      </c>
      <c r="M350" s="98" t="str">
        <f t="shared" si="45"/>
        <v>--</v>
      </c>
      <c r="N350" s="151" t="str">
        <f>IFERROR(_xll.qlRateHelperQuoteName(M350,Trigger),"--")</f>
        <v>--</v>
      </c>
      <c r="O350" s="102" t="str">
        <f>IFERROR(_xll.qlRateHelperQuoteValue($M350,Trigger),"--")</f>
        <v>--</v>
      </c>
      <c r="P350" s="146" t="b">
        <v>0</v>
      </c>
      <c r="Q350" s="98">
        <v>50</v>
      </c>
      <c r="R350" s="98">
        <v>1</v>
      </c>
      <c r="S350" s="103" t="str">
        <f>IFERROR(_xll.qlRateHelperEarliestDate(M350,Trigger),"--")</f>
        <v>--</v>
      </c>
      <c r="T350" s="103" t="str">
        <f>IFERROR(_xll.qlRateHelperPillarDate(M350,Trigger),"--")</f>
        <v>--</v>
      </c>
      <c r="V350" s="4" t="str">
        <f t="shared" si="43"/>
        <v/>
      </c>
      <c r="W350" s="4" t="e">
        <v>#N/A</v>
      </c>
      <c r="X350" s="4" t="str">
        <f>IFERROR(_xll.qlRateHelperQuoteName(W350,Trigger),"")</f>
        <v/>
      </c>
      <c r="Y350" s="73" t="str">
        <f>IFERROR(_xll.qlRateHelperRate(W350,Trigger),"")</f>
        <v/>
      </c>
      <c r="Z350" s="108" t="str">
        <f>IF(ISERROR(_xll.qlSwapRateHelperSpread($W350)),IF(ISERROR(_xll.qlFuturesRateHelperConvexityAdjustment($W350)),"",_xll.qlFuturesRateHelperConvexityAdjustment($W350)),_xll.qlSwapRateHelperSpread($W350))</f>
        <v/>
      </c>
      <c r="AA350" s="5" t="str">
        <f>IFERROR(_xll.qlRateHelperEarliestDate(W350,Trigger),"")</f>
        <v/>
      </c>
      <c r="AB350" s="5" t="str">
        <f>IFERROR(_xll.qlRateHelperPillarDate(W350,Trigger),"")</f>
        <v/>
      </c>
      <c r="AC350" s="81" t="e">
        <v>#NUM!</v>
      </c>
    </row>
    <row r="351" spans="1:29" x14ac:dyDescent="0.2">
      <c r="A351" s="62" t="s">
        <v>154</v>
      </c>
      <c r="B351" s="63" t="s">
        <v>60</v>
      </c>
      <c r="C351" s="64" t="s">
        <v>65</v>
      </c>
      <c r="D351" s="64" t="s">
        <v>8</v>
      </c>
      <c r="E351" s="64" t="s">
        <v>7</v>
      </c>
      <c r="F351" s="64" t="s">
        <v>149</v>
      </c>
      <c r="G351" s="64" t="str">
        <f t="shared" si="46"/>
        <v>Euribor6M</v>
      </c>
      <c r="H351" s="62" t="str">
        <f t="shared" si="47"/>
        <v>EUR20F8Y_Quote</v>
      </c>
      <c r="I351" s="133">
        <v>0</v>
      </c>
      <c r="J351" s="67"/>
      <c r="L351" s="10" t="str">
        <f t="shared" si="44"/>
        <v>FwdSw</v>
      </c>
      <c r="M351" s="98" t="str">
        <f t="shared" si="45"/>
        <v>--</v>
      </c>
      <c r="N351" s="151" t="str">
        <f>IFERROR(_xll.qlRateHelperQuoteName(M351,Trigger),"--")</f>
        <v>--</v>
      </c>
      <c r="O351" s="102" t="str">
        <f>IFERROR(_xll.qlRateHelperQuoteValue($M351,Trigger),"--")</f>
        <v>--</v>
      </c>
      <c r="P351" s="146" t="b">
        <v>0</v>
      </c>
      <c r="Q351" s="98">
        <v>50</v>
      </c>
      <c r="R351" s="98">
        <v>1</v>
      </c>
      <c r="S351" s="103" t="str">
        <f>IFERROR(_xll.qlRateHelperEarliestDate(M351,Trigger),"--")</f>
        <v>--</v>
      </c>
      <c r="T351" s="103" t="str">
        <f>IFERROR(_xll.qlRateHelperPillarDate(M351,Trigger),"--")</f>
        <v>--</v>
      </c>
      <c r="V351" s="4" t="str">
        <f t="shared" si="43"/>
        <v/>
      </c>
      <c r="W351" s="4" t="e">
        <v>#N/A</v>
      </c>
      <c r="X351" s="4" t="str">
        <f>IFERROR(_xll.qlRateHelperQuoteName(W351,Trigger),"")</f>
        <v/>
      </c>
      <c r="Y351" s="73" t="str">
        <f>IFERROR(_xll.qlRateHelperRate(W351,Trigger),"")</f>
        <v/>
      </c>
      <c r="Z351" s="108" t="str">
        <f>IF(ISERROR(_xll.qlSwapRateHelperSpread($W351)),IF(ISERROR(_xll.qlFuturesRateHelperConvexityAdjustment($W351)),"",_xll.qlFuturesRateHelperConvexityAdjustment($W351)),_xll.qlSwapRateHelperSpread($W351))</f>
        <v/>
      </c>
      <c r="AA351" s="5" t="str">
        <f>IFERROR(_xll.qlRateHelperEarliestDate(W351,Trigger),"")</f>
        <v/>
      </c>
      <c r="AB351" s="5" t="str">
        <f>IFERROR(_xll.qlRateHelperPillarDate(W351,Trigger),"")</f>
        <v/>
      </c>
      <c r="AC351" s="81" t="e">
        <v>#NUM!</v>
      </c>
    </row>
    <row r="352" spans="1:29" x14ac:dyDescent="0.2">
      <c r="A352" s="62" t="s">
        <v>154</v>
      </c>
      <c r="B352" s="63" t="s">
        <v>61</v>
      </c>
      <c r="C352" s="64" t="s">
        <v>65</v>
      </c>
      <c r="D352" s="64" t="s">
        <v>8</v>
      </c>
      <c r="E352" s="64" t="s">
        <v>7</v>
      </c>
      <c r="F352" s="64" t="s">
        <v>149</v>
      </c>
      <c r="G352" s="64" t="str">
        <f t="shared" si="46"/>
        <v>Euribor6M</v>
      </c>
      <c r="H352" s="62" t="str">
        <f t="shared" si="47"/>
        <v>EUR20F9Y_Quote</v>
      </c>
      <c r="I352" s="133">
        <v>0</v>
      </c>
      <c r="J352" s="67"/>
      <c r="L352" s="10" t="str">
        <f t="shared" si="44"/>
        <v>FwdSw</v>
      </c>
      <c r="M352" s="98" t="str">
        <f t="shared" si="45"/>
        <v>--</v>
      </c>
      <c r="N352" s="151" t="str">
        <f>IFERROR(_xll.qlRateHelperQuoteName(M352,Trigger),"--")</f>
        <v>--</v>
      </c>
      <c r="O352" s="102" t="str">
        <f>IFERROR(_xll.qlRateHelperQuoteValue($M352,Trigger),"--")</f>
        <v>--</v>
      </c>
      <c r="P352" s="146" t="b">
        <v>0</v>
      </c>
      <c r="Q352" s="98">
        <v>50</v>
      </c>
      <c r="R352" s="98">
        <v>1</v>
      </c>
      <c r="S352" s="103" t="str">
        <f>IFERROR(_xll.qlRateHelperEarliestDate(M352,Trigger),"--")</f>
        <v>--</v>
      </c>
      <c r="T352" s="103" t="str">
        <f>IFERROR(_xll.qlRateHelperPillarDate(M352,Trigger),"--")</f>
        <v>--</v>
      </c>
      <c r="V352" s="4" t="str">
        <f t="shared" si="43"/>
        <v/>
      </c>
      <c r="W352" s="4" t="e">
        <v>#N/A</v>
      </c>
      <c r="X352" s="4" t="str">
        <f>IFERROR(_xll.qlRateHelperQuoteName(W352,Trigger),"")</f>
        <v/>
      </c>
      <c r="Y352" s="73" t="str">
        <f>IFERROR(_xll.qlRateHelperRate(W352,Trigger),"")</f>
        <v/>
      </c>
      <c r="Z352" s="108" t="str">
        <f>IF(ISERROR(_xll.qlSwapRateHelperSpread($W352)),IF(ISERROR(_xll.qlFuturesRateHelperConvexityAdjustment($W352)),"",_xll.qlFuturesRateHelperConvexityAdjustment($W352)),_xll.qlSwapRateHelperSpread($W352))</f>
        <v/>
      </c>
      <c r="AA352" s="5" t="str">
        <f>IFERROR(_xll.qlRateHelperEarliestDate(W352,Trigger),"")</f>
        <v/>
      </c>
      <c r="AB352" s="5" t="str">
        <f>IFERROR(_xll.qlRateHelperPillarDate(W352,Trigger),"")</f>
        <v/>
      </c>
      <c r="AC352" s="81" t="e">
        <v>#NUM!</v>
      </c>
    </row>
    <row r="353" spans="1:29" x14ac:dyDescent="0.2">
      <c r="A353" s="62" t="s">
        <v>154</v>
      </c>
      <c r="B353" s="63" t="s">
        <v>62</v>
      </c>
      <c r="C353" s="64" t="s">
        <v>65</v>
      </c>
      <c r="D353" s="64" t="s">
        <v>8</v>
      </c>
      <c r="E353" s="64" t="s">
        <v>7</v>
      </c>
      <c r="F353" s="64" t="s">
        <v>149</v>
      </c>
      <c r="G353" s="64" t="str">
        <f t="shared" si="46"/>
        <v>Euribor6M</v>
      </c>
      <c r="H353" s="62" t="str">
        <f t="shared" si="47"/>
        <v>EUR20F10Y_Quote</v>
      </c>
      <c r="I353" s="133">
        <v>0</v>
      </c>
      <c r="J353" s="67"/>
      <c r="L353" s="10" t="str">
        <f t="shared" si="44"/>
        <v>FwdSw</v>
      </c>
      <c r="M353" s="98" t="str">
        <f t="shared" si="45"/>
        <v>--</v>
      </c>
      <c r="N353" s="151" t="str">
        <f>IFERROR(_xll.qlRateHelperQuoteName(M353,Trigger),"--")</f>
        <v>--</v>
      </c>
      <c r="O353" s="102" t="str">
        <f>IFERROR(_xll.qlRateHelperQuoteValue($M353,Trigger),"--")</f>
        <v>--</v>
      </c>
      <c r="P353" s="146" t="b">
        <v>0</v>
      </c>
      <c r="Q353" s="98">
        <v>50</v>
      </c>
      <c r="R353" s="98">
        <v>1</v>
      </c>
      <c r="S353" s="103" t="str">
        <f>IFERROR(_xll.qlRateHelperEarliestDate(M353,Trigger),"--")</f>
        <v>--</v>
      </c>
      <c r="T353" s="103" t="str">
        <f>IFERROR(_xll.qlRateHelperPillarDate(M353,Trigger),"--")</f>
        <v>--</v>
      </c>
      <c r="V353" s="4" t="str">
        <f t="shared" si="43"/>
        <v/>
      </c>
      <c r="W353" s="4" t="e">
        <v>#N/A</v>
      </c>
      <c r="X353" s="4" t="str">
        <f>IFERROR(_xll.qlRateHelperQuoteName(W353,Trigger),"")</f>
        <v/>
      </c>
      <c r="Y353" s="73" t="str">
        <f>IFERROR(_xll.qlRateHelperRate(W353,Trigger),"")</f>
        <v/>
      </c>
      <c r="Z353" s="108" t="str">
        <f>IF(ISERROR(_xll.qlSwapRateHelperSpread($W353)),IF(ISERROR(_xll.qlFuturesRateHelperConvexityAdjustment($W353)),"",_xll.qlFuturesRateHelperConvexityAdjustment($W353)),_xll.qlSwapRateHelperSpread($W353))</f>
        <v/>
      </c>
      <c r="AA353" s="5" t="str">
        <f>IFERROR(_xll.qlRateHelperEarliestDate(W353,Trigger),"")</f>
        <v/>
      </c>
      <c r="AB353" s="5" t="str">
        <f>IFERROR(_xll.qlRateHelperPillarDate(W353,Trigger),"")</f>
        <v/>
      </c>
      <c r="AC353" s="81" t="e">
        <v>#NUM!</v>
      </c>
    </row>
    <row r="354" spans="1:29" x14ac:dyDescent="0.2">
      <c r="A354" s="62" t="s">
        <v>154</v>
      </c>
      <c r="B354" s="63" t="s">
        <v>104</v>
      </c>
      <c r="C354" s="64" t="s">
        <v>65</v>
      </c>
      <c r="D354" s="64" t="s">
        <v>8</v>
      </c>
      <c r="E354" s="64" t="s">
        <v>7</v>
      </c>
      <c r="F354" s="64" t="s">
        <v>149</v>
      </c>
      <c r="G354" s="64" t="str">
        <f t="shared" si="46"/>
        <v>Euribor6M</v>
      </c>
      <c r="H354" s="62" t="str">
        <f t="shared" si="47"/>
        <v>EUR20F11Y_Quote</v>
      </c>
      <c r="I354" s="133">
        <v>0</v>
      </c>
      <c r="J354" s="67"/>
      <c r="L354" s="10" t="str">
        <f t="shared" si="44"/>
        <v>FwdSw</v>
      </c>
      <c r="M354" s="98" t="str">
        <f t="shared" si="45"/>
        <v>--</v>
      </c>
      <c r="N354" s="151" t="str">
        <f>IFERROR(_xll.qlRateHelperQuoteName(M354,Trigger),"--")</f>
        <v>--</v>
      </c>
      <c r="O354" s="102" t="str">
        <f>IFERROR(_xll.qlRateHelperQuoteValue($M354,Trigger),"--")</f>
        <v>--</v>
      </c>
      <c r="P354" s="146" t="b">
        <v>0</v>
      </c>
      <c r="Q354" s="98">
        <v>50</v>
      </c>
      <c r="R354" s="98">
        <v>1</v>
      </c>
      <c r="S354" s="103" t="str">
        <f>IFERROR(_xll.qlRateHelperEarliestDate(M354,Trigger),"--")</f>
        <v>--</v>
      </c>
      <c r="T354" s="103" t="str">
        <f>IFERROR(_xll.qlRateHelperPillarDate(M354,Trigger),"--")</f>
        <v>--</v>
      </c>
      <c r="V354" s="4" t="str">
        <f t="shared" si="43"/>
        <v/>
      </c>
      <c r="W354" s="4" t="e">
        <v>#N/A</v>
      </c>
      <c r="X354" s="4" t="str">
        <f>IFERROR(_xll.qlRateHelperQuoteName(W354,Trigger),"")</f>
        <v/>
      </c>
      <c r="Y354" s="73" t="str">
        <f>IFERROR(_xll.qlRateHelperRate(W354,Trigger),"")</f>
        <v/>
      </c>
      <c r="Z354" s="108" t="str">
        <f>IF(ISERROR(_xll.qlSwapRateHelperSpread($W354)),IF(ISERROR(_xll.qlFuturesRateHelperConvexityAdjustment($W354)),"",_xll.qlFuturesRateHelperConvexityAdjustment($W354)),_xll.qlSwapRateHelperSpread($W354))</f>
        <v/>
      </c>
      <c r="AA354" s="5" t="str">
        <f>IFERROR(_xll.qlRateHelperEarliestDate(W354,Trigger),"")</f>
        <v/>
      </c>
      <c r="AB354" s="5" t="str">
        <f>IFERROR(_xll.qlRateHelperPillarDate(W354,Trigger),"")</f>
        <v/>
      </c>
      <c r="AC354" s="81" t="e">
        <v>#NUM!</v>
      </c>
    </row>
    <row r="355" spans="1:29" x14ac:dyDescent="0.2">
      <c r="A355" s="62" t="s">
        <v>154</v>
      </c>
      <c r="B355" s="63" t="s">
        <v>63</v>
      </c>
      <c r="C355" s="64" t="s">
        <v>65</v>
      </c>
      <c r="D355" s="64" t="s">
        <v>8</v>
      </c>
      <c r="E355" s="64" t="s">
        <v>7</v>
      </c>
      <c r="F355" s="64" t="s">
        <v>149</v>
      </c>
      <c r="G355" s="64" t="str">
        <f t="shared" si="46"/>
        <v>Euribor6M</v>
      </c>
      <c r="H355" s="62" t="str">
        <f t="shared" si="47"/>
        <v>EUR20F12Y_Quote</v>
      </c>
      <c r="I355" s="133">
        <v>0</v>
      </c>
      <c r="J355" s="67"/>
      <c r="L355" s="10" t="str">
        <f t="shared" si="44"/>
        <v>FwdSw</v>
      </c>
      <c r="M355" s="98" t="str">
        <f t="shared" si="45"/>
        <v>--</v>
      </c>
      <c r="N355" s="151" t="str">
        <f>IFERROR(_xll.qlRateHelperQuoteName(M355,Trigger),"--")</f>
        <v>--</v>
      </c>
      <c r="O355" s="102" t="str">
        <f>IFERROR(_xll.qlRateHelperQuoteValue($M355,Trigger),"--")</f>
        <v>--</v>
      </c>
      <c r="P355" s="146" t="b">
        <v>0</v>
      </c>
      <c r="Q355" s="98">
        <v>50</v>
      </c>
      <c r="R355" s="98">
        <v>1</v>
      </c>
      <c r="S355" s="103" t="str">
        <f>IFERROR(_xll.qlRateHelperEarliestDate(M355,Trigger),"--")</f>
        <v>--</v>
      </c>
      <c r="T355" s="103" t="str">
        <f>IFERROR(_xll.qlRateHelperPillarDate(M355,Trigger),"--")</f>
        <v>--</v>
      </c>
      <c r="V355" s="4" t="str">
        <f t="shared" si="43"/>
        <v/>
      </c>
      <c r="W355" s="4" t="e">
        <v>#N/A</v>
      </c>
      <c r="X355" s="4" t="str">
        <f>IFERROR(_xll.qlRateHelperQuoteName(W355,Trigger),"")</f>
        <v/>
      </c>
      <c r="Y355" s="73" t="str">
        <f>IFERROR(_xll.qlRateHelperRate(W355,Trigger),"")</f>
        <v/>
      </c>
      <c r="Z355" s="108" t="str">
        <f>IF(ISERROR(_xll.qlSwapRateHelperSpread($W355)),IF(ISERROR(_xll.qlFuturesRateHelperConvexityAdjustment($W355)),"",_xll.qlFuturesRateHelperConvexityAdjustment($W355)),_xll.qlSwapRateHelperSpread($W355))</f>
        <v/>
      </c>
      <c r="AA355" s="5" t="str">
        <f>IFERROR(_xll.qlRateHelperEarliestDate(W355,Trigger),"")</f>
        <v/>
      </c>
      <c r="AB355" s="5" t="str">
        <f>IFERROR(_xll.qlRateHelperPillarDate(W355,Trigger),"")</f>
        <v/>
      </c>
      <c r="AC355" s="81" t="e">
        <v>#NUM!</v>
      </c>
    </row>
    <row r="356" spans="1:29" x14ac:dyDescent="0.2">
      <c r="A356" s="62" t="s">
        <v>154</v>
      </c>
      <c r="B356" s="63" t="s">
        <v>105</v>
      </c>
      <c r="C356" s="64" t="s">
        <v>65</v>
      </c>
      <c r="D356" s="64" t="s">
        <v>8</v>
      </c>
      <c r="E356" s="64" t="s">
        <v>7</v>
      </c>
      <c r="F356" s="64" t="s">
        <v>149</v>
      </c>
      <c r="G356" s="64" t="str">
        <f t="shared" si="46"/>
        <v>Euribor6M</v>
      </c>
      <c r="H356" s="62" t="str">
        <f t="shared" si="47"/>
        <v>EUR20F13Y_Quote</v>
      </c>
      <c r="I356" s="133">
        <v>0</v>
      </c>
      <c r="J356" s="67"/>
      <c r="L356" s="10" t="str">
        <f t="shared" si="44"/>
        <v>FwdSw</v>
      </c>
      <c r="M356" s="98" t="str">
        <f t="shared" si="45"/>
        <v>--</v>
      </c>
      <c r="N356" s="151" t="str">
        <f>IFERROR(_xll.qlRateHelperQuoteName(M356,Trigger),"--")</f>
        <v>--</v>
      </c>
      <c r="O356" s="102" t="str">
        <f>IFERROR(_xll.qlRateHelperQuoteValue($M356,Trigger),"--")</f>
        <v>--</v>
      </c>
      <c r="P356" s="146" t="b">
        <v>0</v>
      </c>
      <c r="Q356" s="98">
        <v>50</v>
      </c>
      <c r="R356" s="98">
        <v>1</v>
      </c>
      <c r="S356" s="103" t="str">
        <f>IFERROR(_xll.qlRateHelperEarliestDate(M356,Trigger),"--")</f>
        <v>--</v>
      </c>
      <c r="T356" s="103" t="str">
        <f>IFERROR(_xll.qlRateHelperPillarDate(M356,Trigger),"--")</f>
        <v>--</v>
      </c>
      <c r="V356" s="4" t="str">
        <f t="shared" si="43"/>
        <v/>
      </c>
      <c r="W356" s="4" t="e">
        <v>#N/A</v>
      </c>
      <c r="X356" s="4" t="str">
        <f>IFERROR(_xll.qlRateHelperQuoteName(W356,Trigger),"")</f>
        <v/>
      </c>
      <c r="Y356" s="73" t="str">
        <f>IFERROR(_xll.qlRateHelperRate(W356,Trigger),"")</f>
        <v/>
      </c>
      <c r="Z356" s="108" t="str">
        <f>IF(ISERROR(_xll.qlSwapRateHelperSpread($W356)),IF(ISERROR(_xll.qlFuturesRateHelperConvexityAdjustment($W356)),"",_xll.qlFuturesRateHelperConvexityAdjustment($W356)),_xll.qlSwapRateHelperSpread($W356))</f>
        <v/>
      </c>
      <c r="AA356" s="5" t="str">
        <f>IFERROR(_xll.qlRateHelperEarliestDate(W356,Trigger),"")</f>
        <v/>
      </c>
      <c r="AB356" s="5" t="str">
        <f>IFERROR(_xll.qlRateHelperPillarDate(W356,Trigger),"")</f>
        <v/>
      </c>
      <c r="AC356" s="81" t="e">
        <v>#NUM!</v>
      </c>
    </row>
    <row r="357" spans="1:29" x14ac:dyDescent="0.2">
      <c r="A357" s="62" t="s">
        <v>154</v>
      </c>
      <c r="B357" s="63" t="s">
        <v>106</v>
      </c>
      <c r="C357" s="64" t="s">
        <v>65</v>
      </c>
      <c r="D357" s="64" t="s">
        <v>8</v>
      </c>
      <c r="E357" s="64" t="s">
        <v>7</v>
      </c>
      <c r="F357" s="64" t="s">
        <v>149</v>
      </c>
      <c r="G357" s="64" t="str">
        <f t="shared" si="46"/>
        <v>Euribor6M</v>
      </c>
      <c r="H357" s="62" t="str">
        <f t="shared" si="47"/>
        <v>EUR20F14Y_Quote</v>
      </c>
      <c r="I357" s="133">
        <v>0</v>
      </c>
      <c r="J357" s="67"/>
      <c r="L357" s="10" t="str">
        <f t="shared" si="44"/>
        <v>FwdSw</v>
      </c>
      <c r="M357" s="98" t="str">
        <f t="shared" si="45"/>
        <v>--</v>
      </c>
      <c r="N357" s="151" t="str">
        <f>IFERROR(_xll.qlRateHelperQuoteName(M357,Trigger),"--")</f>
        <v>--</v>
      </c>
      <c r="O357" s="102" t="str">
        <f>IFERROR(_xll.qlRateHelperQuoteValue($M357,Trigger),"--")</f>
        <v>--</v>
      </c>
      <c r="P357" s="146" t="b">
        <v>0</v>
      </c>
      <c r="Q357" s="98">
        <v>50</v>
      </c>
      <c r="R357" s="98">
        <v>1</v>
      </c>
      <c r="S357" s="103" t="str">
        <f>IFERROR(_xll.qlRateHelperEarliestDate(M357,Trigger),"--")</f>
        <v>--</v>
      </c>
      <c r="T357" s="103" t="str">
        <f>IFERROR(_xll.qlRateHelperPillarDate(M357,Trigger),"--")</f>
        <v>--</v>
      </c>
      <c r="V357" s="4" t="str">
        <f t="shared" si="43"/>
        <v/>
      </c>
      <c r="W357" s="4" t="e">
        <v>#N/A</v>
      </c>
      <c r="X357" s="4" t="str">
        <f>IFERROR(_xll.qlRateHelperQuoteName(W357,Trigger),"")</f>
        <v/>
      </c>
      <c r="Y357" s="73" t="str">
        <f>IFERROR(_xll.qlRateHelperRate(W357,Trigger),"")</f>
        <v/>
      </c>
      <c r="Z357" s="108" t="str">
        <f>IF(ISERROR(_xll.qlSwapRateHelperSpread($W357)),IF(ISERROR(_xll.qlFuturesRateHelperConvexityAdjustment($W357)),"",_xll.qlFuturesRateHelperConvexityAdjustment($W357)),_xll.qlSwapRateHelperSpread($W357))</f>
        <v/>
      </c>
      <c r="AA357" s="5" t="str">
        <f>IFERROR(_xll.qlRateHelperEarliestDate(W357,Trigger),"")</f>
        <v/>
      </c>
      <c r="AB357" s="5" t="str">
        <f>IFERROR(_xll.qlRateHelperPillarDate(W357,Trigger),"")</f>
        <v/>
      </c>
      <c r="AC357" s="81" t="e">
        <v>#NUM!</v>
      </c>
    </row>
    <row r="358" spans="1:29" x14ac:dyDescent="0.2">
      <c r="A358" s="62" t="s">
        <v>154</v>
      </c>
      <c r="B358" s="63" t="s">
        <v>64</v>
      </c>
      <c r="C358" s="64" t="s">
        <v>65</v>
      </c>
      <c r="D358" s="64" t="s">
        <v>8</v>
      </c>
      <c r="E358" s="64" t="s">
        <v>7</v>
      </c>
      <c r="F358" s="64" t="s">
        <v>149</v>
      </c>
      <c r="G358" s="64" t="str">
        <f t="shared" si="46"/>
        <v>Euribor6M</v>
      </c>
      <c r="H358" s="62" t="str">
        <f t="shared" si="47"/>
        <v>EUR20F15Y_Quote</v>
      </c>
      <c r="I358" s="133">
        <v>0</v>
      </c>
      <c r="J358" s="67"/>
      <c r="L358" s="10" t="str">
        <f t="shared" si="44"/>
        <v>FwdSw</v>
      </c>
      <c r="M358" s="98" t="str">
        <f t="shared" si="45"/>
        <v>--</v>
      </c>
      <c r="N358" s="151" t="str">
        <f>IFERROR(_xll.qlRateHelperQuoteName(M358,Trigger),"--")</f>
        <v>--</v>
      </c>
      <c r="O358" s="102" t="str">
        <f>IFERROR(_xll.qlRateHelperQuoteValue($M358,Trigger),"--")</f>
        <v>--</v>
      </c>
      <c r="P358" s="146" t="b">
        <v>0</v>
      </c>
      <c r="Q358" s="98">
        <v>50</v>
      </c>
      <c r="R358" s="98">
        <v>1</v>
      </c>
      <c r="S358" s="103" t="str">
        <f>IFERROR(_xll.qlRateHelperEarliestDate(M358,Trigger),"--")</f>
        <v>--</v>
      </c>
      <c r="T358" s="103" t="str">
        <f>IFERROR(_xll.qlRateHelperPillarDate(M358,Trigger),"--")</f>
        <v>--</v>
      </c>
      <c r="V358" s="4" t="str">
        <f t="shared" si="43"/>
        <v/>
      </c>
      <c r="W358" s="4" t="e">
        <v>#N/A</v>
      </c>
      <c r="X358" s="4" t="str">
        <f>IFERROR(_xll.qlRateHelperQuoteName(W358,Trigger),"")</f>
        <v/>
      </c>
      <c r="Y358" s="73" t="str">
        <f>IFERROR(_xll.qlRateHelperRate(W358,Trigger),"")</f>
        <v/>
      </c>
      <c r="Z358" s="108" t="str">
        <f>IF(ISERROR(_xll.qlSwapRateHelperSpread($W358)),IF(ISERROR(_xll.qlFuturesRateHelperConvexityAdjustment($W358)),"",_xll.qlFuturesRateHelperConvexityAdjustment($W358)),_xll.qlSwapRateHelperSpread($W358))</f>
        <v/>
      </c>
      <c r="AA358" s="5" t="str">
        <f>IFERROR(_xll.qlRateHelperEarliestDate(W358,Trigger),"")</f>
        <v/>
      </c>
      <c r="AB358" s="5" t="str">
        <f>IFERROR(_xll.qlRateHelperPillarDate(W358,Trigger),"")</f>
        <v/>
      </c>
      <c r="AC358" s="81" t="e">
        <v>#NUM!</v>
      </c>
    </row>
    <row r="359" spans="1:29" x14ac:dyDescent="0.2">
      <c r="A359" s="62" t="s">
        <v>154</v>
      </c>
      <c r="B359" s="63" t="s">
        <v>65</v>
      </c>
      <c r="C359" s="64" t="s">
        <v>65</v>
      </c>
      <c r="D359" s="64" t="s">
        <v>8</v>
      </c>
      <c r="E359" s="64" t="s">
        <v>7</v>
      </c>
      <c r="F359" s="64" t="s">
        <v>149</v>
      </c>
      <c r="G359" s="64" t="str">
        <f t="shared" si="46"/>
        <v>Euribor6M</v>
      </c>
      <c r="H359" s="62" t="str">
        <f t="shared" si="47"/>
        <v>EUR20F20Y_Quote</v>
      </c>
      <c r="I359" s="133">
        <v>0</v>
      </c>
      <c r="J359" s="67"/>
      <c r="L359" s="10" t="str">
        <f t="shared" si="44"/>
        <v>FwdSw</v>
      </c>
      <c r="M359" s="98" t="str">
        <f t="shared" si="45"/>
        <v>--</v>
      </c>
      <c r="N359" s="151" t="str">
        <f>IFERROR(_xll.qlRateHelperQuoteName(M359,Trigger),"--")</f>
        <v>--</v>
      </c>
      <c r="O359" s="102" t="str">
        <f>IFERROR(_xll.qlRateHelperQuoteValue($M359,Trigger),"--")</f>
        <v>--</v>
      </c>
      <c r="P359" s="146" t="b">
        <v>0</v>
      </c>
      <c r="Q359" s="98">
        <v>50</v>
      </c>
      <c r="R359" s="98">
        <v>1</v>
      </c>
      <c r="S359" s="103" t="str">
        <f>IFERROR(_xll.qlRateHelperEarliestDate(M359,Trigger),"--")</f>
        <v>--</v>
      </c>
      <c r="T359" s="103" t="str">
        <f>IFERROR(_xll.qlRateHelperPillarDate(M359,Trigger),"--")</f>
        <v>--</v>
      </c>
      <c r="V359" s="4" t="str">
        <f t="shared" si="43"/>
        <v/>
      </c>
      <c r="W359" s="4" t="e">
        <v>#N/A</v>
      </c>
      <c r="X359" s="4" t="str">
        <f>IFERROR(_xll.qlRateHelperQuoteName(W359,Trigger),"")</f>
        <v/>
      </c>
      <c r="Y359" s="73" t="str">
        <f>IFERROR(_xll.qlRateHelperRate(W359,Trigger),"")</f>
        <v/>
      </c>
      <c r="Z359" s="108" t="str">
        <f>IF(ISERROR(_xll.qlSwapRateHelperSpread($W359)),IF(ISERROR(_xll.qlFuturesRateHelperConvexityAdjustment($W359)),"",_xll.qlFuturesRateHelperConvexityAdjustment($W359)),_xll.qlSwapRateHelperSpread($W359))</f>
        <v/>
      </c>
      <c r="AA359" s="5" t="str">
        <f>IFERROR(_xll.qlRateHelperEarliestDate(W359,Trigger),"")</f>
        <v/>
      </c>
      <c r="AB359" s="5" t="str">
        <f>IFERROR(_xll.qlRateHelperPillarDate(W359,Trigger),"")</f>
        <v/>
      </c>
      <c r="AC359" s="81" t="e">
        <v>#NUM!</v>
      </c>
    </row>
    <row r="360" spans="1:29" x14ac:dyDescent="0.2">
      <c r="A360" s="62" t="s">
        <v>154</v>
      </c>
      <c r="B360" s="63" t="s">
        <v>66</v>
      </c>
      <c r="C360" s="64" t="s">
        <v>65</v>
      </c>
      <c r="D360" s="64" t="s">
        <v>8</v>
      </c>
      <c r="E360" s="64" t="s">
        <v>7</v>
      </c>
      <c r="F360" s="64" t="s">
        <v>149</v>
      </c>
      <c r="G360" s="64" t="str">
        <f t="shared" si="46"/>
        <v>Euribor6M</v>
      </c>
      <c r="H360" s="62" t="str">
        <f t="shared" si="47"/>
        <v>EUR20F25Y_Quote</v>
      </c>
      <c r="I360" s="133">
        <v>0</v>
      </c>
      <c r="J360" s="67"/>
      <c r="L360" s="10" t="str">
        <f t="shared" si="44"/>
        <v>FwdSw</v>
      </c>
      <c r="M360" s="98" t="str">
        <f t="shared" si="45"/>
        <v>--</v>
      </c>
      <c r="N360" s="151" t="str">
        <f>IFERROR(_xll.qlRateHelperQuoteName(M360,Trigger),"--")</f>
        <v>--</v>
      </c>
      <c r="O360" s="102" t="str">
        <f>IFERROR(_xll.qlRateHelperQuoteValue($M360,Trigger),"--")</f>
        <v>--</v>
      </c>
      <c r="P360" s="146" t="b">
        <v>0</v>
      </c>
      <c r="Q360" s="98">
        <v>50</v>
      </c>
      <c r="R360" s="98">
        <v>1</v>
      </c>
      <c r="S360" s="103" t="str">
        <f>IFERROR(_xll.qlRateHelperEarliestDate(M360,Trigger),"--")</f>
        <v>--</v>
      </c>
      <c r="T360" s="103" t="str">
        <f>IFERROR(_xll.qlRateHelperPillarDate(M360,Trigger),"--")</f>
        <v>--</v>
      </c>
      <c r="V360" s="4" t="str">
        <f t="shared" si="43"/>
        <v/>
      </c>
      <c r="W360" s="4" t="e">
        <v>#N/A</v>
      </c>
      <c r="X360" s="4" t="str">
        <f>IFERROR(_xll.qlRateHelperQuoteName(W360,Trigger),"")</f>
        <v/>
      </c>
      <c r="Y360" s="73" t="str">
        <f>IFERROR(_xll.qlRateHelperRate(W360,Trigger),"")</f>
        <v/>
      </c>
      <c r="Z360" s="108" t="str">
        <f>IF(ISERROR(_xll.qlSwapRateHelperSpread($W360)),IF(ISERROR(_xll.qlFuturesRateHelperConvexityAdjustment($W360)),"",_xll.qlFuturesRateHelperConvexityAdjustment($W360)),_xll.qlSwapRateHelperSpread($W360))</f>
        <v/>
      </c>
      <c r="AA360" s="5" t="str">
        <f>IFERROR(_xll.qlRateHelperEarliestDate(W360,Trigger),"")</f>
        <v/>
      </c>
      <c r="AB360" s="5" t="str">
        <f>IFERROR(_xll.qlRateHelperPillarDate(W360,Trigger),"")</f>
        <v/>
      </c>
      <c r="AC360" s="81" t="e">
        <v>#NUM!</v>
      </c>
    </row>
    <row r="361" spans="1:29" x14ac:dyDescent="0.2">
      <c r="A361" s="1" t="s">
        <v>154</v>
      </c>
      <c r="B361" s="8" t="s">
        <v>68</v>
      </c>
      <c r="C361" s="7" t="s">
        <v>65</v>
      </c>
      <c r="D361" s="7" t="s">
        <v>8</v>
      </c>
      <c r="E361" s="7" t="s">
        <v>7</v>
      </c>
      <c r="F361" s="7" t="s">
        <v>149</v>
      </c>
      <c r="G361" s="7" t="str">
        <f t="shared" si="46"/>
        <v>Euribor6M</v>
      </c>
      <c r="H361" s="1" t="str">
        <f t="shared" si="47"/>
        <v>EUR20F30Y_Quote</v>
      </c>
      <c r="I361" s="136">
        <v>0</v>
      </c>
      <c r="J361" s="3"/>
      <c r="L361" s="10" t="str">
        <f t="shared" si="44"/>
        <v>FwdSw</v>
      </c>
      <c r="M361" s="98" t="str">
        <f t="shared" si="45"/>
        <v>--</v>
      </c>
      <c r="N361" s="151" t="str">
        <f>IFERROR(_xll.qlRateHelperQuoteName(M361,Trigger),"--")</f>
        <v>--</v>
      </c>
      <c r="O361" s="102" t="str">
        <f>IFERROR(_xll.qlRateHelperQuoteValue($M361,Trigger),"--")</f>
        <v>--</v>
      </c>
      <c r="P361" s="146" t="b">
        <v>0</v>
      </c>
      <c r="Q361" s="98">
        <v>50</v>
      </c>
      <c r="R361" s="98">
        <v>1</v>
      </c>
      <c r="S361" s="103" t="str">
        <f>IFERROR(_xll.qlRateHelperEarliestDate(M361,Trigger),"--")</f>
        <v>--</v>
      </c>
      <c r="T361" s="103" t="str">
        <f>IFERROR(_xll.qlRateHelperPillarDate(M361,Trigger),"--")</f>
        <v>--</v>
      </c>
      <c r="V361" s="4" t="str">
        <f t="shared" si="43"/>
        <v/>
      </c>
      <c r="W361" s="4" t="e">
        <v>#N/A</v>
      </c>
      <c r="X361" s="4" t="str">
        <f>IFERROR(_xll.qlRateHelperQuoteName(W361,Trigger),"")</f>
        <v/>
      </c>
      <c r="Y361" s="73" t="str">
        <f>IFERROR(_xll.qlRateHelperRate(W361,Trigger),"")</f>
        <v/>
      </c>
      <c r="Z361" s="108" t="str">
        <f>IF(ISERROR(_xll.qlSwapRateHelperSpread($W361)),IF(ISERROR(_xll.qlFuturesRateHelperConvexityAdjustment($W361)),"",_xll.qlFuturesRateHelperConvexityAdjustment($W361)),_xll.qlSwapRateHelperSpread($W361))</f>
        <v/>
      </c>
      <c r="AA361" s="5" t="str">
        <f>IFERROR(_xll.qlRateHelperEarliestDate(W361,Trigger),"")</f>
        <v/>
      </c>
      <c r="AB361" s="5" t="str">
        <f>IFERROR(_xll.qlRateHelperPillarDate(W361,Trigger),"")</f>
        <v/>
      </c>
      <c r="AC361" s="81" t="e">
        <v>#NUM!</v>
      </c>
    </row>
    <row r="362" spans="1:29" x14ac:dyDescent="0.2">
      <c r="A362" s="62" t="s">
        <v>154</v>
      </c>
      <c r="B362" s="63" t="s">
        <v>29</v>
      </c>
      <c r="C362" s="64" t="s">
        <v>66</v>
      </c>
      <c r="D362" s="64" t="s">
        <v>8</v>
      </c>
      <c r="E362" s="64" t="s">
        <v>7</v>
      </c>
      <c r="F362" s="64" t="s">
        <v>149</v>
      </c>
      <c r="G362" s="64" t="str">
        <f t="shared" si="46"/>
        <v>Euribor6M</v>
      </c>
      <c r="H362" s="62" t="str">
        <f t="shared" si="47"/>
        <v>EUR25F1Y_Quote</v>
      </c>
      <c r="I362" s="133">
        <v>0</v>
      </c>
      <c r="J362" s="67"/>
      <c r="L362" s="10" t="str">
        <f t="shared" si="44"/>
        <v>FwdSw</v>
      </c>
      <c r="M362" s="98" t="str">
        <f t="shared" si="45"/>
        <v>--</v>
      </c>
      <c r="N362" s="151" t="str">
        <f>IFERROR(_xll.qlRateHelperQuoteName(M362,Trigger),"--")</f>
        <v>--</v>
      </c>
      <c r="O362" s="102" t="str">
        <f>IFERROR(_xll.qlRateHelperQuoteValue($M362,Trigger),"--")</f>
        <v>--</v>
      </c>
      <c r="P362" s="146" t="b">
        <v>0</v>
      </c>
      <c r="Q362" s="98">
        <v>50</v>
      </c>
      <c r="R362" s="98">
        <v>1</v>
      </c>
      <c r="S362" s="103" t="str">
        <f>IFERROR(_xll.qlRateHelperEarliestDate(M362,Trigger),"--")</f>
        <v>--</v>
      </c>
      <c r="T362" s="103" t="str">
        <f>IFERROR(_xll.qlRateHelperPillarDate(M362,Trigger),"--")</f>
        <v>--</v>
      </c>
      <c r="V362" s="4" t="str">
        <f t="shared" si="43"/>
        <v/>
      </c>
      <c r="W362" s="4" t="e">
        <v>#N/A</v>
      </c>
      <c r="X362" s="4" t="str">
        <f>IFERROR(_xll.qlRateHelperQuoteName(W362,Trigger),"")</f>
        <v/>
      </c>
      <c r="Y362" s="73" t="str">
        <f>IFERROR(_xll.qlRateHelperRate(W362,Trigger),"")</f>
        <v/>
      </c>
      <c r="Z362" s="108" t="str">
        <f>IF(ISERROR(_xll.qlSwapRateHelperSpread($W362)),IF(ISERROR(_xll.qlFuturesRateHelperConvexityAdjustment($W362)),"",_xll.qlFuturesRateHelperConvexityAdjustment($W362)),_xll.qlSwapRateHelperSpread($W362))</f>
        <v/>
      </c>
      <c r="AA362" s="5" t="str">
        <f>IFERROR(_xll.qlRateHelperEarliestDate(W362,Trigger),"")</f>
        <v/>
      </c>
      <c r="AB362" s="5" t="str">
        <f>IFERROR(_xll.qlRateHelperPillarDate(W362,Trigger),"")</f>
        <v/>
      </c>
      <c r="AC362" s="81" t="e">
        <v>#NUM!</v>
      </c>
    </row>
    <row r="363" spans="1:29" x14ac:dyDescent="0.2">
      <c r="A363" s="62" t="s">
        <v>154</v>
      </c>
      <c r="B363" s="63" t="s">
        <v>54</v>
      </c>
      <c r="C363" s="64" t="s">
        <v>66</v>
      </c>
      <c r="D363" s="64" t="s">
        <v>8</v>
      </c>
      <c r="E363" s="64" t="s">
        <v>7</v>
      </c>
      <c r="F363" s="64" t="s">
        <v>149</v>
      </c>
      <c r="G363" s="64" t="str">
        <f t="shared" si="46"/>
        <v>Euribor6M</v>
      </c>
      <c r="H363" s="62" t="str">
        <f t="shared" si="47"/>
        <v>EUR25F2Y_Quote</v>
      </c>
      <c r="I363" s="133">
        <v>0</v>
      </c>
      <c r="J363" s="67"/>
      <c r="L363" s="10" t="str">
        <f t="shared" si="44"/>
        <v>FwdSw</v>
      </c>
      <c r="M363" s="98" t="str">
        <f t="shared" si="45"/>
        <v>--</v>
      </c>
      <c r="N363" s="151" t="str">
        <f>IFERROR(_xll.qlRateHelperQuoteName(M363,Trigger),"--")</f>
        <v>--</v>
      </c>
      <c r="O363" s="102" t="str">
        <f>IFERROR(_xll.qlRateHelperQuoteValue($M363,Trigger),"--")</f>
        <v>--</v>
      </c>
      <c r="P363" s="146" t="b">
        <v>0</v>
      </c>
      <c r="Q363" s="98">
        <v>50</v>
      </c>
      <c r="R363" s="98">
        <v>1</v>
      </c>
      <c r="S363" s="103" t="str">
        <f>IFERROR(_xll.qlRateHelperEarliestDate(M363,Trigger),"--")</f>
        <v>--</v>
      </c>
      <c r="T363" s="103" t="str">
        <f>IFERROR(_xll.qlRateHelperPillarDate(M363,Trigger),"--")</f>
        <v>--</v>
      </c>
      <c r="V363" s="4" t="str">
        <f t="shared" si="43"/>
        <v/>
      </c>
      <c r="W363" s="4" t="e">
        <v>#N/A</v>
      </c>
      <c r="X363" s="4" t="str">
        <f>IFERROR(_xll.qlRateHelperQuoteName(W363,Trigger),"")</f>
        <v/>
      </c>
      <c r="Y363" s="73" t="str">
        <f>IFERROR(_xll.qlRateHelperRate(W363,Trigger),"")</f>
        <v/>
      </c>
      <c r="Z363" s="108" t="str">
        <f>IF(ISERROR(_xll.qlSwapRateHelperSpread($W363)),IF(ISERROR(_xll.qlFuturesRateHelperConvexityAdjustment($W363)),"",_xll.qlFuturesRateHelperConvexityAdjustment($W363)),_xll.qlSwapRateHelperSpread($W363))</f>
        <v/>
      </c>
      <c r="AA363" s="5" t="str">
        <f>IFERROR(_xll.qlRateHelperEarliestDate(W363,Trigger),"")</f>
        <v/>
      </c>
      <c r="AB363" s="5" t="str">
        <f>IFERROR(_xll.qlRateHelperPillarDate(W363,Trigger),"")</f>
        <v/>
      </c>
      <c r="AC363" s="81" t="e">
        <v>#NUM!</v>
      </c>
    </row>
    <row r="364" spans="1:29" x14ac:dyDescent="0.2">
      <c r="A364" s="62" t="s">
        <v>154</v>
      </c>
      <c r="B364" s="63" t="s">
        <v>55</v>
      </c>
      <c r="C364" s="64" t="s">
        <v>66</v>
      </c>
      <c r="D364" s="64" t="s">
        <v>8</v>
      </c>
      <c r="E364" s="64" t="s">
        <v>7</v>
      </c>
      <c r="F364" s="64" t="s">
        <v>149</v>
      </c>
      <c r="G364" s="64" t="str">
        <f t="shared" si="46"/>
        <v>Euribor6M</v>
      </c>
      <c r="H364" s="62" t="str">
        <f t="shared" si="47"/>
        <v>EUR25F3Y_Quote</v>
      </c>
      <c r="I364" s="133">
        <v>0</v>
      </c>
      <c r="J364" s="67"/>
      <c r="L364" s="10" t="str">
        <f t="shared" si="44"/>
        <v>FwdSw</v>
      </c>
      <c r="M364" s="98" t="str">
        <f t="shared" si="45"/>
        <v>--</v>
      </c>
      <c r="N364" s="151" t="str">
        <f>IFERROR(_xll.qlRateHelperQuoteName(M364,Trigger),"--")</f>
        <v>--</v>
      </c>
      <c r="O364" s="102" t="str">
        <f>IFERROR(_xll.qlRateHelperQuoteValue($M364,Trigger),"--")</f>
        <v>--</v>
      </c>
      <c r="P364" s="146" t="b">
        <v>0</v>
      </c>
      <c r="Q364" s="98">
        <v>50</v>
      </c>
      <c r="R364" s="98">
        <v>1</v>
      </c>
      <c r="S364" s="103" t="str">
        <f>IFERROR(_xll.qlRateHelperEarliestDate(M364,Trigger),"--")</f>
        <v>--</v>
      </c>
      <c r="T364" s="103" t="str">
        <f>IFERROR(_xll.qlRateHelperPillarDate(M364,Trigger),"--")</f>
        <v>--</v>
      </c>
      <c r="V364" s="4" t="str">
        <f t="shared" si="43"/>
        <v/>
      </c>
      <c r="W364" s="4" t="e">
        <v>#N/A</v>
      </c>
      <c r="X364" s="4" t="str">
        <f>IFERROR(_xll.qlRateHelperQuoteName(W364,Trigger),"")</f>
        <v/>
      </c>
      <c r="Y364" s="73" t="str">
        <f>IFERROR(_xll.qlRateHelperRate(W364,Trigger),"")</f>
        <v/>
      </c>
      <c r="Z364" s="108" t="str">
        <f>IF(ISERROR(_xll.qlSwapRateHelperSpread($W364)),IF(ISERROR(_xll.qlFuturesRateHelperConvexityAdjustment($W364)),"",_xll.qlFuturesRateHelperConvexityAdjustment($W364)),_xll.qlSwapRateHelperSpread($W364))</f>
        <v/>
      </c>
      <c r="AA364" s="5" t="str">
        <f>IFERROR(_xll.qlRateHelperEarliestDate(W364,Trigger),"")</f>
        <v/>
      </c>
      <c r="AB364" s="5" t="str">
        <f>IFERROR(_xll.qlRateHelperPillarDate(W364,Trigger),"")</f>
        <v/>
      </c>
      <c r="AC364" s="81" t="e">
        <v>#NUM!</v>
      </c>
    </row>
    <row r="365" spans="1:29" x14ac:dyDescent="0.2">
      <c r="A365" s="62" t="s">
        <v>154</v>
      </c>
      <c r="B365" s="63" t="s">
        <v>56</v>
      </c>
      <c r="C365" s="64" t="s">
        <v>66</v>
      </c>
      <c r="D365" s="64" t="s">
        <v>8</v>
      </c>
      <c r="E365" s="64" t="s">
        <v>7</v>
      </c>
      <c r="F365" s="64" t="s">
        <v>149</v>
      </c>
      <c r="G365" s="64" t="str">
        <f t="shared" si="46"/>
        <v>Euribor6M</v>
      </c>
      <c r="H365" s="62" t="str">
        <f t="shared" si="47"/>
        <v>EUR25F4Y_Quote</v>
      </c>
      <c r="I365" s="133">
        <v>0</v>
      </c>
      <c r="J365" s="67"/>
      <c r="L365" s="10" t="str">
        <f t="shared" si="44"/>
        <v>FwdSw</v>
      </c>
      <c r="M365" s="98" t="str">
        <f t="shared" si="45"/>
        <v>--</v>
      </c>
      <c r="N365" s="151" t="str">
        <f>IFERROR(_xll.qlRateHelperQuoteName(M365,Trigger),"--")</f>
        <v>--</v>
      </c>
      <c r="O365" s="102" t="str">
        <f>IFERROR(_xll.qlRateHelperQuoteValue($M365,Trigger),"--")</f>
        <v>--</v>
      </c>
      <c r="P365" s="146" t="b">
        <v>0</v>
      </c>
      <c r="Q365" s="98">
        <v>50</v>
      </c>
      <c r="R365" s="98">
        <v>1</v>
      </c>
      <c r="S365" s="103" t="str">
        <f>IFERROR(_xll.qlRateHelperEarliestDate(M365,Trigger),"--")</f>
        <v>--</v>
      </c>
      <c r="T365" s="103" t="str">
        <f>IFERROR(_xll.qlRateHelperPillarDate(M365,Trigger),"--")</f>
        <v>--</v>
      </c>
      <c r="V365" s="4" t="str">
        <f t="shared" si="43"/>
        <v/>
      </c>
      <c r="W365" s="4" t="e">
        <v>#N/A</v>
      </c>
      <c r="X365" s="4" t="str">
        <f>IFERROR(_xll.qlRateHelperQuoteName(W365,Trigger),"")</f>
        <v/>
      </c>
      <c r="Y365" s="73" t="str">
        <f>IFERROR(_xll.qlRateHelperRate(W365,Trigger),"")</f>
        <v/>
      </c>
      <c r="Z365" s="108" t="str">
        <f>IF(ISERROR(_xll.qlSwapRateHelperSpread($W365)),IF(ISERROR(_xll.qlFuturesRateHelperConvexityAdjustment($W365)),"",_xll.qlFuturesRateHelperConvexityAdjustment($W365)),_xll.qlSwapRateHelperSpread($W365))</f>
        <v/>
      </c>
      <c r="AA365" s="5" t="str">
        <f>IFERROR(_xll.qlRateHelperEarliestDate(W365,Trigger),"")</f>
        <v/>
      </c>
      <c r="AB365" s="5" t="str">
        <f>IFERROR(_xll.qlRateHelperPillarDate(W365,Trigger),"")</f>
        <v/>
      </c>
      <c r="AC365" s="81" t="e">
        <v>#NUM!</v>
      </c>
    </row>
    <row r="366" spans="1:29" x14ac:dyDescent="0.2">
      <c r="A366" s="62" t="s">
        <v>154</v>
      </c>
      <c r="B366" s="63" t="s">
        <v>57</v>
      </c>
      <c r="C366" s="64" t="s">
        <v>66</v>
      </c>
      <c r="D366" s="64" t="s">
        <v>8</v>
      </c>
      <c r="E366" s="64" t="s">
        <v>7</v>
      </c>
      <c r="F366" s="64" t="s">
        <v>149</v>
      </c>
      <c r="G366" s="64" t="str">
        <f t="shared" si="46"/>
        <v>Euribor6M</v>
      </c>
      <c r="H366" s="62" t="str">
        <f t="shared" si="47"/>
        <v>EUR25F5Y_Quote</v>
      </c>
      <c r="I366" s="133">
        <v>0</v>
      </c>
      <c r="J366" s="67"/>
      <c r="L366" s="10" t="str">
        <f t="shared" si="44"/>
        <v>FwdSw</v>
      </c>
      <c r="M366" s="98" t="str">
        <f t="shared" si="45"/>
        <v>--</v>
      </c>
      <c r="N366" s="151" t="str">
        <f>IFERROR(_xll.qlRateHelperQuoteName(M366,Trigger),"--")</f>
        <v>--</v>
      </c>
      <c r="O366" s="102" t="str">
        <f>IFERROR(_xll.qlRateHelperQuoteValue($M366,Trigger),"--")</f>
        <v>--</v>
      </c>
      <c r="P366" s="146" t="b">
        <v>0</v>
      </c>
      <c r="Q366" s="98">
        <v>50</v>
      </c>
      <c r="R366" s="98">
        <v>1</v>
      </c>
      <c r="S366" s="103" t="str">
        <f>IFERROR(_xll.qlRateHelperEarliestDate(M366,Trigger),"--")</f>
        <v>--</v>
      </c>
      <c r="T366" s="103" t="str">
        <f>IFERROR(_xll.qlRateHelperPillarDate(M366,Trigger),"--")</f>
        <v>--</v>
      </c>
      <c r="V366" s="4" t="str">
        <f t="shared" si="43"/>
        <v/>
      </c>
      <c r="W366" s="4" t="e">
        <v>#N/A</v>
      </c>
      <c r="X366" s="4" t="str">
        <f>IFERROR(_xll.qlRateHelperQuoteName(W366,Trigger),"")</f>
        <v/>
      </c>
      <c r="Y366" s="73" t="str">
        <f>IFERROR(_xll.qlRateHelperRate(W366,Trigger),"")</f>
        <v/>
      </c>
      <c r="Z366" s="108" t="str">
        <f>IF(ISERROR(_xll.qlSwapRateHelperSpread($W366)),IF(ISERROR(_xll.qlFuturesRateHelperConvexityAdjustment($W366)),"",_xll.qlFuturesRateHelperConvexityAdjustment($W366)),_xll.qlSwapRateHelperSpread($W366))</f>
        <v/>
      </c>
      <c r="AA366" s="5" t="str">
        <f>IFERROR(_xll.qlRateHelperEarliestDate(W366,Trigger),"")</f>
        <v/>
      </c>
      <c r="AB366" s="5" t="str">
        <f>IFERROR(_xll.qlRateHelperPillarDate(W366,Trigger),"")</f>
        <v/>
      </c>
      <c r="AC366" s="81" t="e">
        <v>#NUM!</v>
      </c>
    </row>
    <row r="367" spans="1:29" x14ac:dyDescent="0.2">
      <c r="A367" s="62" t="s">
        <v>154</v>
      </c>
      <c r="B367" s="63" t="s">
        <v>58</v>
      </c>
      <c r="C367" s="64" t="s">
        <v>66</v>
      </c>
      <c r="D367" s="64" t="s">
        <v>8</v>
      </c>
      <c r="E367" s="64" t="s">
        <v>7</v>
      </c>
      <c r="F367" s="64" t="s">
        <v>149</v>
      </c>
      <c r="G367" s="64" t="str">
        <f t="shared" si="46"/>
        <v>Euribor6M</v>
      </c>
      <c r="H367" s="62" t="str">
        <f t="shared" si="47"/>
        <v>EUR25F6Y_Quote</v>
      </c>
      <c r="I367" s="133">
        <v>0</v>
      </c>
      <c r="J367" s="67"/>
      <c r="L367" s="10" t="str">
        <f t="shared" si="44"/>
        <v>FwdSw</v>
      </c>
      <c r="M367" s="98" t="str">
        <f t="shared" si="45"/>
        <v>--</v>
      </c>
      <c r="N367" s="151" t="str">
        <f>IFERROR(_xll.qlRateHelperQuoteName(M367,Trigger),"--")</f>
        <v>--</v>
      </c>
      <c r="O367" s="102" t="str">
        <f>IFERROR(_xll.qlRateHelperQuoteValue($M367,Trigger),"--")</f>
        <v>--</v>
      </c>
      <c r="P367" s="146" t="b">
        <v>0</v>
      </c>
      <c r="Q367" s="98">
        <v>50</v>
      </c>
      <c r="R367" s="98">
        <v>1</v>
      </c>
      <c r="S367" s="103" t="str">
        <f>IFERROR(_xll.qlRateHelperEarliestDate(M367,Trigger),"--")</f>
        <v>--</v>
      </c>
      <c r="T367" s="103" t="str">
        <f>IFERROR(_xll.qlRateHelperPillarDate(M367,Trigger),"--")</f>
        <v>--</v>
      </c>
      <c r="V367" s="4" t="str">
        <f t="shared" si="43"/>
        <v/>
      </c>
      <c r="W367" s="4" t="e">
        <v>#N/A</v>
      </c>
      <c r="X367" s="4" t="str">
        <f>IFERROR(_xll.qlRateHelperQuoteName(W367,Trigger),"")</f>
        <v/>
      </c>
      <c r="Y367" s="73" t="str">
        <f>IFERROR(_xll.qlRateHelperRate(W367,Trigger),"")</f>
        <v/>
      </c>
      <c r="Z367" s="108" t="str">
        <f>IF(ISERROR(_xll.qlSwapRateHelperSpread($W367)),IF(ISERROR(_xll.qlFuturesRateHelperConvexityAdjustment($W367)),"",_xll.qlFuturesRateHelperConvexityAdjustment($W367)),_xll.qlSwapRateHelperSpread($W367))</f>
        <v/>
      </c>
      <c r="AA367" s="5" t="str">
        <f>IFERROR(_xll.qlRateHelperEarliestDate(W367,Trigger),"")</f>
        <v/>
      </c>
      <c r="AB367" s="5" t="str">
        <f>IFERROR(_xll.qlRateHelperPillarDate(W367,Trigger),"")</f>
        <v/>
      </c>
      <c r="AC367" s="81" t="e">
        <v>#NUM!</v>
      </c>
    </row>
    <row r="368" spans="1:29" x14ac:dyDescent="0.2">
      <c r="A368" s="62" t="s">
        <v>154</v>
      </c>
      <c r="B368" s="63" t="s">
        <v>59</v>
      </c>
      <c r="C368" s="64" t="s">
        <v>66</v>
      </c>
      <c r="D368" s="64" t="s">
        <v>8</v>
      </c>
      <c r="E368" s="64" t="s">
        <v>7</v>
      </c>
      <c r="F368" s="64" t="s">
        <v>149</v>
      </c>
      <c r="G368" s="64" t="str">
        <f t="shared" si="46"/>
        <v>Euribor6M</v>
      </c>
      <c r="H368" s="62" t="str">
        <f t="shared" si="47"/>
        <v>EUR25F7Y_Quote</v>
      </c>
      <c r="I368" s="133">
        <v>0</v>
      </c>
      <c r="J368" s="67"/>
      <c r="L368" s="10" t="str">
        <f t="shared" si="44"/>
        <v>FwdSw</v>
      </c>
      <c r="M368" s="98" t="str">
        <f t="shared" si="45"/>
        <v>--</v>
      </c>
      <c r="N368" s="151" t="str">
        <f>IFERROR(_xll.qlRateHelperQuoteName(M368,Trigger),"--")</f>
        <v>--</v>
      </c>
      <c r="O368" s="102" t="str">
        <f>IFERROR(_xll.qlRateHelperQuoteValue($M368,Trigger),"--")</f>
        <v>--</v>
      </c>
      <c r="P368" s="146" t="b">
        <v>0</v>
      </c>
      <c r="Q368" s="98">
        <v>50</v>
      </c>
      <c r="R368" s="98">
        <v>1</v>
      </c>
      <c r="S368" s="103" t="str">
        <f>IFERROR(_xll.qlRateHelperEarliestDate(M368,Trigger),"--")</f>
        <v>--</v>
      </c>
      <c r="T368" s="103" t="str">
        <f>IFERROR(_xll.qlRateHelperPillarDate(M368,Trigger),"--")</f>
        <v>--</v>
      </c>
      <c r="V368" s="4" t="str">
        <f t="shared" si="43"/>
        <v/>
      </c>
      <c r="W368" s="4" t="e">
        <v>#N/A</v>
      </c>
      <c r="X368" s="4" t="str">
        <f>IFERROR(_xll.qlRateHelperQuoteName(W368,Trigger),"")</f>
        <v/>
      </c>
      <c r="Y368" s="73" t="str">
        <f>IFERROR(_xll.qlRateHelperRate(W368,Trigger),"")</f>
        <v/>
      </c>
      <c r="Z368" s="108" t="str">
        <f>IF(ISERROR(_xll.qlSwapRateHelperSpread($W368)),IF(ISERROR(_xll.qlFuturesRateHelperConvexityAdjustment($W368)),"",_xll.qlFuturesRateHelperConvexityAdjustment($W368)),_xll.qlSwapRateHelperSpread($W368))</f>
        <v/>
      </c>
      <c r="AA368" s="5" t="str">
        <f>IFERROR(_xll.qlRateHelperEarliestDate(W368,Trigger),"")</f>
        <v/>
      </c>
      <c r="AB368" s="5" t="str">
        <f>IFERROR(_xll.qlRateHelperPillarDate(W368,Trigger),"")</f>
        <v/>
      </c>
      <c r="AC368" s="81" t="e">
        <v>#NUM!</v>
      </c>
    </row>
    <row r="369" spans="1:29" x14ac:dyDescent="0.2">
      <c r="A369" s="62" t="s">
        <v>154</v>
      </c>
      <c r="B369" s="63" t="s">
        <v>60</v>
      </c>
      <c r="C369" s="64" t="s">
        <v>66</v>
      </c>
      <c r="D369" s="64" t="s">
        <v>8</v>
      </c>
      <c r="E369" s="64" t="s">
        <v>7</v>
      </c>
      <c r="F369" s="64" t="s">
        <v>149</v>
      </c>
      <c r="G369" s="64" t="str">
        <f t="shared" si="46"/>
        <v>Euribor6M</v>
      </c>
      <c r="H369" s="62" t="str">
        <f t="shared" si="47"/>
        <v>EUR25F8Y_Quote</v>
      </c>
      <c r="I369" s="133">
        <v>0</v>
      </c>
      <c r="J369" s="67"/>
      <c r="L369" s="10" t="str">
        <f t="shared" si="44"/>
        <v>FwdSw</v>
      </c>
      <c r="M369" s="98" t="str">
        <f t="shared" si="45"/>
        <v>--</v>
      </c>
      <c r="N369" s="151" t="str">
        <f>IFERROR(_xll.qlRateHelperQuoteName(M369,Trigger),"--")</f>
        <v>--</v>
      </c>
      <c r="O369" s="102" t="str">
        <f>IFERROR(_xll.qlRateHelperQuoteValue($M369,Trigger),"--")</f>
        <v>--</v>
      </c>
      <c r="P369" s="146" t="b">
        <v>0</v>
      </c>
      <c r="Q369" s="98">
        <v>50</v>
      </c>
      <c r="R369" s="98">
        <v>1</v>
      </c>
      <c r="S369" s="103" t="str">
        <f>IFERROR(_xll.qlRateHelperEarliestDate(M369,Trigger),"--")</f>
        <v>--</v>
      </c>
      <c r="T369" s="103" t="str">
        <f>IFERROR(_xll.qlRateHelperPillarDate(M369,Trigger),"--")</f>
        <v>--</v>
      </c>
      <c r="V369" s="4" t="str">
        <f t="shared" si="43"/>
        <v/>
      </c>
      <c r="W369" s="4" t="e">
        <v>#N/A</v>
      </c>
      <c r="X369" s="4" t="str">
        <f>IFERROR(_xll.qlRateHelperQuoteName(W369,Trigger),"")</f>
        <v/>
      </c>
      <c r="Y369" s="73" t="str">
        <f>IFERROR(_xll.qlRateHelperRate(W369,Trigger),"")</f>
        <v/>
      </c>
      <c r="Z369" s="108" t="str">
        <f>IF(ISERROR(_xll.qlSwapRateHelperSpread($W369)),IF(ISERROR(_xll.qlFuturesRateHelperConvexityAdjustment($W369)),"",_xll.qlFuturesRateHelperConvexityAdjustment($W369)),_xll.qlSwapRateHelperSpread($W369))</f>
        <v/>
      </c>
      <c r="AA369" s="5" t="str">
        <f>IFERROR(_xll.qlRateHelperEarliestDate(W369,Trigger),"")</f>
        <v/>
      </c>
      <c r="AB369" s="5" t="str">
        <f>IFERROR(_xll.qlRateHelperPillarDate(W369,Trigger),"")</f>
        <v/>
      </c>
      <c r="AC369" s="81" t="e">
        <v>#NUM!</v>
      </c>
    </row>
    <row r="370" spans="1:29" x14ac:dyDescent="0.2">
      <c r="A370" s="62" t="s">
        <v>154</v>
      </c>
      <c r="B370" s="63" t="s">
        <v>61</v>
      </c>
      <c r="C370" s="64" t="s">
        <v>66</v>
      </c>
      <c r="D370" s="64" t="s">
        <v>8</v>
      </c>
      <c r="E370" s="64" t="s">
        <v>7</v>
      </c>
      <c r="F370" s="64" t="s">
        <v>149</v>
      </c>
      <c r="G370" s="64" t="str">
        <f t="shared" si="46"/>
        <v>Euribor6M</v>
      </c>
      <c r="H370" s="62" t="str">
        <f t="shared" si="47"/>
        <v>EUR25F9Y_Quote</v>
      </c>
      <c r="I370" s="133">
        <v>0</v>
      </c>
      <c r="J370" s="67"/>
      <c r="L370" s="10" t="str">
        <f t="shared" si="44"/>
        <v>FwdSw</v>
      </c>
      <c r="M370" s="98" t="str">
        <f t="shared" si="45"/>
        <v>--</v>
      </c>
      <c r="N370" s="151" t="str">
        <f>IFERROR(_xll.qlRateHelperQuoteName(M370,Trigger),"--")</f>
        <v>--</v>
      </c>
      <c r="O370" s="102" t="str">
        <f>IFERROR(_xll.qlRateHelperQuoteValue($M370,Trigger),"--")</f>
        <v>--</v>
      </c>
      <c r="P370" s="146" t="b">
        <v>0</v>
      </c>
      <c r="Q370" s="98">
        <v>50</v>
      </c>
      <c r="R370" s="98">
        <v>1</v>
      </c>
      <c r="S370" s="103" t="str">
        <f>IFERROR(_xll.qlRateHelperEarliestDate(M370,Trigger),"--")</f>
        <v>--</v>
      </c>
      <c r="T370" s="103" t="str">
        <f>IFERROR(_xll.qlRateHelperPillarDate(M370,Trigger),"--")</f>
        <v>--</v>
      </c>
      <c r="V370" s="4" t="str">
        <f t="shared" si="43"/>
        <v/>
      </c>
      <c r="W370" s="4" t="e">
        <v>#N/A</v>
      </c>
      <c r="X370" s="4" t="str">
        <f>IFERROR(_xll.qlRateHelperQuoteName(W370,Trigger),"")</f>
        <v/>
      </c>
      <c r="Y370" s="73" t="str">
        <f>IFERROR(_xll.qlRateHelperRate(W370,Trigger),"")</f>
        <v/>
      </c>
      <c r="Z370" s="108" t="str">
        <f>IF(ISERROR(_xll.qlSwapRateHelperSpread($W370)),IF(ISERROR(_xll.qlFuturesRateHelperConvexityAdjustment($W370)),"",_xll.qlFuturesRateHelperConvexityAdjustment($W370)),_xll.qlSwapRateHelperSpread($W370))</f>
        <v/>
      </c>
      <c r="AA370" s="5" t="str">
        <f>IFERROR(_xll.qlRateHelperEarliestDate(W370,Trigger),"")</f>
        <v/>
      </c>
      <c r="AB370" s="5" t="str">
        <f>IFERROR(_xll.qlRateHelperPillarDate(W370,Trigger),"")</f>
        <v/>
      </c>
      <c r="AC370" s="81" t="e">
        <v>#NUM!</v>
      </c>
    </row>
    <row r="371" spans="1:29" x14ac:dyDescent="0.2">
      <c r="A371" s="62" t="s">
        <v>154</v>
      </c>
      <c r="B371" s="63" t="s">
        <v>62</v>
      </c>
      <c r="C371" s="64" t="s">
        <v>66</v>
      </c>
      <c r="D371" s="64" t="s">
        <v>8</v>
      </c>
      <c r="E371" s="64" t="s">
        <v>7</v>
      </c>
      <c r="F371" s="64" t="s">
        <v>149</v>
      </c>
      <c r="G371" s="64" t="str">
        <f t="shared" si="46"/>
        <v>Euribor6M</v>
      </c>
      <c r="H371" s="62" t="str">
        <f t="shared" si="47"/>
        <v>EUR25F10Y_Quote</v>
      </c>
      <c r="I371" s="133">
        <v>0</v>
      </c>
      <c r="J371" s="67"/>
      <c r="L371" s="10" t="str">
        <f t="shared" si="44"/>
        <v>FwdSw</v>
      </c>
      <c r="M371" s="98" t="str">
        <f t="shared" si="45"/>
        <v>--</v>
      </c>
      <c r="N371" s="151" t="str">
        <f>IFERROR(_xll.qlRateHelperQuoteName(M371,Trigger),"--")</f>
        <v>--</v>
      </c>
      <c r="O371" s="102" t="str">
        <f>IFERROR(_xll.qlRateHelperQuoteValue($M371,Trigger),"--")</f>
        <v>--</v>
      </c>
      <c r="P371" s="146" t="b">
        <v>0</v>
      </c>
      <c r="Q371" s="98">
        <v>50</v>
      </c>
      <c r="R371" s="98">
        <v>1</v>
      </c>
      <c r="S371" s="103" t="str">
        <f>IFERROR(_xll.qlRateHelperEarliestDate(M371,Trigger),"--")</f>
        <v>--</v>
      </c>
      <c r="T371" s="103" t="str">
        <f>IFERROR(_xll.qlRateHelperPillarDate(M371,Trigger),"--")</f>
        <v>--</v>
      </c>
      <c r="V371" s="4" t="str">
        <f t="shared" si="43"/>
        <v/>
      </c>
      <c r="W371" s="4" t="e">
        <v>#N/A</v>
      </c>
      <c r="X371" s="4" t="str">
        <f>IFERROR(_xll.qlRateHelperQuoteName(W371,Trigger),"")</f>
        <v/>
      </c>
      <c r="Y371" s="73" t="str">
        <f>IFERROR(_xll.qlRateHelperRate(W371,Trigger),"")</f>
        <v/>
      </c>
      <c r="Z371" s="108" t="str">
        <f>IF(ISERROR(_xll.qlSwapRateHelperSpread($W371)),IF(ISERROR(_xll.qlFuturesRateHelperConvexityAdjustment($W371)),"",_xll.qlFuturesRateHelperConvexityAdjustment($W371)),_xll.qlSwapRateHelperSpread($W371))</f>
        <v/>
      </c>
      <c r="AA371" s="5" t="str">
        <f>IFERROR(_xll.qlRateHelperEarliestDate(W371,Trigger),"")</f>
        <v/>
      </c>
      <c r="AB371" s="5" t="str">
        <f>IFERROR(_xll.qlRateHelperPillarDate(W371,Trigger),"")</f>
        <v/>
      </c>
      <c r="AC371" s="81" t="e">
        <v>#NUM!</v>
      </c>
    </row>
    <row r="372" spans="1:29" x14ac:dyDescent="0.2">
      <c r="A372" s="62" t="s">
        <v>154</v>
      </c>
      <c r="B372" s="63" t="s">
        <v>104</v>
      </c>
      <c r="C372" s="64" t="s">
        <v>66</v>
      </c>
      <c r="D372" s="64" t="s">
        <v>8</v>
      </c>
      <c r="E372" s="64" t="s">
        <v>7</v>
      </c>
      <c r="F372" s="64" t="s">
        <v>149</v>
      </c>
      <c r="G372" s="64" t="str">
        <f t="shared" si="46"/>
        <v>Euribor6M</v>
      </c>
      <c r="H372" s="62" t="str">
        <f t="shared" si="47"/>
        <v>EUR25F11Y_Quote</v>
      </c>
      <c r="I372" s="133">
        <v>0</v>
      </c>
      <c r="J372" s="67"/>
      <c r="L372" s="10" t="str">
        <f t="shared" si="44"/>
        <v>FwdSw</v>
      </c>
      <c r="M372" s="98" t="str">
        <f t="shared" si="45"/>
        <v>--</v>
      </c>
      <c r="N372" s="151" t="str">
        <f>IFERROR(_xll.qlRateHelperQuoteName(M372,Trigger),"--")</f>
        <v>--</v>
      </c>
      <c r="O372" s="102" t="str">
        <f>IFERROR(_xll.qlRateHelperQuoteValue($M372,Trigger),"--")</f>
        <v>--</v>
      </c>
      <c r="P372" s="146" t="b">
        <v>0</v>
      </c>
      <c r="Q372" s="98">
        <v>50</v>
      </c>
      <c r="R372" s="98">
        <v>1</v>
      </c>
      <c r="S372" s="103" t="str">
        <f>IFERROR(_xll.qlRateHelperEarliestDate(M372,Trigger),"--")</f>
        <v>--</v>
      </c>
      <c r="T372" s="103" t="str">
        <f>IFERROR(_xll.qlRateHelperPillarDate(M372,Trigger),"--")</f>
        <v>--</v>
      </c>
      <c r="V372" s="4" t="str">
        <f t="shared" si="43"/>
        <v/>
      </c>
      <c r="W372" s="4" t="e">
        <v>#N/A</v>
      </c>
      <c r="X372" s="4" t="str">
        <f>IFERROR(_xll.qlRateHelperQuoteName(W372,Trigger),"")</f>
        <v/>
      </c>
      <c r="Y372" s="73" t="str">
        <f>IFERROR(_xll.qlRateHelperRate(W372,Trigger),"")</f>
        <v/>
      </c>
      <c r="Z372" s="108" t="str">
        <f>IF(ISERROR(_xll.qlSwapRateHelperSpread($W372)),IF(ISERROR(_xll.qlFuturesRateHelperConvexityAdjustment($W372)),"",_xll.qlFuturesRateHelperConvexityAdjustment($W372)),_xll.qlSwapRateHelperSpread($W372))</f>
        <v/>
      </c>
      <c r="AA372" s="5" t="str">
        <f>IFERROR(_xll.qlRateHelperEarliestDate(W372,Trigger),"")</f>
        <v/>
      </c>
      <c r="AB372" s="5" t="str">
        <f>IFERROR(_xll.qlRateHelperPillarDate(W372,Trigger),"")</f>
        <v/>
      </c>
      <c r="AC372" s="81" t="e">
        <v>#NUM!</v>
      </c>
    </row>
    <row r="373" spans="1:29" x14ac:dyDescent="0.2">
      <c r="A373" s="62" t="s">
        <v>154</v>
      </c>
      <c r="B373" s="63" t="s">
        <v>63</v>
      </c>
      <c r="C373" s="64" t="s">
        <v>66</v>
      </c>
      <c r="D373" s="64" t="s">
        <v>8</v>
      </c>
      <c r="E373" s="64" t="s">
        <v>7</v>
      </c>
      <c r="F373" s="64" t="s">
        <v>149</v>
      </c>
      <c r="G373" s="64" t="str">
        <f t="shared" si="46"/>
        <v>Euribor6M</v>
      </c>
      <c r="H373" s="62" t="str">
        <f t="shared" si="47"/>
        <v>EUR25F12Y_Quote</v>
      </c>
      <c r="I373" s="133">
        <v>0</v>
      </c>
      <c r="J373" s="67"/>
      <c r="L373" s="10" t="str">
        <f t="shared" si="44"/>
        <v>FwdSw</v>
      </c>
      <c r="M373" s="98" t="str">
        <f t="shared" si="45"/>
        <v>obj_004d4#0000</v>
      </c>
      <c r="N373" s="151" t="str">
        <f>IFERROR(_xll.qlRateHelperQuoteName(M373,Trigger),"--")</f>
        <v>EUR25F30Y_Quote</v>
      </c>
      <c r="O373" s="102">
        <f>IFERROR(_xll.qlRateHelperQuoteValue($M373,Trigger),"--")</f>
        <v>1.4039999999999999E-2</v>
      </c>
      <c r="P373" s="146" t="b">
        <v>1</v>
      </c>
      <c r="Q373" s="98">
        <v>50</v>
      </c>
      <c r="R373" s="98">
        <v>1</v>
      </c>
      <c r="S373" s="103">
        <f>IFERROR(_xll.qlRateHelperEarliestDate(M373,Trigger),"--")</f>
        <v>51487</v>
      </c>
      <c r="T373" s="103">
        <f>IFERROR(_xll.qlRateHelperPillarDate(M373,Trigger),"--")</f>
        <v>62444</v>
      </c>
      <c r="V373" s="4" t="str">
        <f t="shared" si="43"/>
        <v/>
      </c>
      <c r="W373" s="4" t="e">
        <v>#N/A</v>
      </c>
      <c r="X373" s="4" t="str">
        <f>IFERROR(_xll.qlRateHelperQuoteName(W373,Trigger),"")</f>
        <v/>
      </c>
      <c r="Y373" s="73" t="str">
        <f>IFERROR(_xll.qlRateHelperRate(W373,Trigger),"")</f>
        <v/>
      </c>
      <c r="Z373" s="108" t="str">
        <f>IF(ISERROR(_xll.qlSwapRateHelperSpread($W373)),IF(ISERROR(_xll.qlFuturesRateHelperConvexityAdjustment($W373)),"",_xll.qlFuturesRateHelperConvexityAdjustment($W373)),_xll.qlSwapRateHelperSpread($W373))</f>
        <v/>
      </c>
      <c r="AA373" s="5" t="str">
        <f>IFERROR(_xll.qlRateHelperEarliestDate(W373,Trigger),"")</f>
        <v/>
      </c>
      <c r="AB373" s="5" t="str">
        <f>IFERROR(_xll.qlRateHelperPillarDate(W373,Trigger),"")</f>
        <v/>
      </c>
      <c r="AC373" s="81" t="e">
        <v>#NUM!</v>
      </c>
    </row>
    <row r="374" spans="1:29" x14ac:dyDescent="0.2">
      <c r="A374" s="62" t="s">
        <v>154</v>
      </c>
      <c r="B374" s="63" t="s">
        <v>105</v>
      </c>
      <c r="C374" s="64" t="s">
        <v>66</v>
      </c>
      <c r="D374" s="64" t="s">
        <v>8</v>
      </c>
      <c r="E374" s="64" t="s">
        <v>7</v>
      </c>
      <c r="F374" s="64" t="s">
        <v>149</v>
      </c>
      <c r="G374" s="64" t="str">
        <f t="shared" si="46"/>
        <v>Euribor6M</v>
      </c>
      <c r="H374" s="62" t="str">
        <f t="shared" si="47"/>
        <v>EUR25F13Y_Quote</v>
      </c>
      <c r="I374" s="133">
        <v>0</v>
      </c>
      <c r="J374" s="67"/>
      <c r="L374" s="10" t="str">
        <f t="shared" si="44"/>
        <v>FwdSw</v>
      </c>
      <c r="M374" s="98" t="str">
        <f t="shared" si="45"/>
        <v>--</v>
      </c>
      <c r="N374" s="151" t="str">
        <f>IFERROR(_xll.qlRateHelperQuoteName(M374,Trigger),"--")</f>
        <v>--</v>
      </c>
      <c r="O374" s="102" t="str">
        <f>IFERROR(_xll.qlRateHelperQuoteValue($M374,Trigger),"--")</f>
        <v>--</v>
      </c>
      <c r="P374" s="146" t="b">
        <v>0</v>
      </c>
      <c r="Q374" s="98">
        <v>50</v>
      </c>
      <c r="R374" s="98">
        <v>1</v>
      </c>
      <c r="S374" s="103" t="str">
        <f>IFERROR(_xll.qlRateHelperEarliestDate(M374,Trigger),"--")</f>
        <v>--</v>
      </c>
      <c r="T374" s="103" t="str">
        <f>IFERROR(_xll.qlRateHelperPillarDate(M374,Trigger),"--")</f>
        <v>--</v>
      </c>
      <c r="V374" s="4" t="str">
        <f t="shared" si="43"/>
        <v/>
      </c>
      <c r="W374" s="4" t="e">
        <v>#N/A</v>
      </c>
      <c r="X374" s="4" t="str">
        <f>IFERROR(_xll.qlRateHelperQuoteName(W374,Trigger),"")</f>
        <v/>
      </c>
      <c r="Y374" s="73" t="str">
        <f>IFERROR(_xll.qlRateHelperRate(W374,Trigger),"")</f>
        <v/>
      </c>
      <c r="Z374" s="108" t="str">
        <f>IF(ISERROR(_xll.qlSwapRateHelperSpread($W374)),IF(ISERROR(_xll.qlFuturesRateHelperConvexityAdjustment($W374)),"",_xll.qlFuturesRateHelperConvexityAdjustment($W374)),_xll.qlSwapRateHelperSpread($W374))</f>
        <v/>
      </c>
      <c r="AA374" s="5" t="str">
        <f>IFERROR(_xll.qlRateHelperEarliestDate(W374,Trigger),"")</f>
        <v/>
      </c>
      <c r="AB374" s="5" t="str">
        <f>IFERROR(_xll.qlRateHelperPillarDate(W374,Trigger),"")</f>
        <v/>
      </c>
      <c r="AC374" s="81" t="e">
        <v>#NUM!</v>
      </c>
    </row>
    <row r="375" spans="1:29" x14ac:dyDescent="0.2">
      <c r="A375" s="62" t="s">
        <v>154</v>
      </c>
      <c r="B375" s="63" t="s">
        <v>106</v>
      </c>
      <c r="C375" s="64" t="s">
        <v>66</v>
      </c>
      <c r="D375" s="64" t="s">
        <v>8</v>
      </c>
      <c r="E375" s="64" t="s">
        <v>7</v>
      </c>
      <c r="F375" s="64" t="s">
        <v>149</v>
      </c>
      <c r="G375" s="64" t="str">
        <f t="shared" si="46"/>
        <v>Euribor6M</v>
      </c>
      <c r="H375" s="62" t="str">
        <f t="shared" si="47"/>
        <v>EUR25F14Y_Quote</v>
      </c>
      <c r="I375" s="133">
        <v>0</v>
      </c>
      <c r="J375" s="67"/>
      <c r="L375" s="10" t="str">
        <f t="shared" si="44"/>
        <v>FwdSw</v>
      </c>
      <c r="M375" s="98" t="str">
        <f t="shared" si="45"/>
        <v>--</v>
      </c>
      <c r="N375" s="151" t="str">
        <f>IFERROR(_xll.qlRateHelperQuoteName(M375,Trigger),"--")</f>
        <v>--</v>
      </c>
      <c r="O375" s="102" t="str">
        <f>IFERROR(_xll.qlRateHelperQuoteValue($M375,Trigger),"--")</f>
        <v>--</v>
      </c>
      <c r="P375" s="146" t="b">
        <v>0</v>
      </c>
      <c r="Q375" s="98">
        <v>50</v>
      </c>
      <c r="R375" s="98">
        <v>1</v>
      </c>
      <c r="S375" s="103" t="str">
        <f>IFERROR(_xll.qlRateHelperEarliestDate(M375,Trigger),"--")</f>
        <v>--</v>
      </c>
      <c r="T375" s="103" t="str">
        <f>IFERROR(_xll.qlRateHelperPillarDate(M375,Trigger),"--")</f>
        <v>--</v>
      </c>
      <c r="V375" s="4" t="str">
        <f t="shared" si="43"/>
        <v/>
      </c>
      <c r="W375" s="4" t="e">
        <v>#N/A</v>
      </c>
      <c r="X375" s="4" t="str">
        <f>IFERROR(_xll.qlRateHelperQuoteName(W375,Trigger),"")</f>
        <v/>
      </c>
      <c r="Y375" s="73" t="str">
        <f>IFERROR(_xll.qlRateHelperRate(W375,Trigger),"")</f>
        <v/>
      </c>
      <c r="Z375" s="108" t="str">
        <f>IF(ISERROR(_xll.qlSwapRateHelperSpread($W375)),IF(ISERROR(_xll.qlFuturesRateHelperConvexityAdjustment($W375)),"",_xll.qlFuturesRateHelperConvexityAdjustment($W375)),_xll.qlSwapRateHelperSpread($W375))</f>
        <v/>
      </c>
      <c r="AA375" s="5" t="str">
        <f>IFERROR(_xll.qlRateHelperEarliestDate(W375,Trigger),"")</f>
        <v/>
      </c>
      <c r="AB375" s="5" t="str">
        <f>IFERROR(_xll.qlRateHelperPillarDate(W375,Trigger),"")</f>
        <v/>
      </c>
      <c r="AC375" s="81" t="e">
        <v>#NUM!</v>
      </c>
    </row>
    <row r="376" spans="1:29" x14ac:dyDescent="0.2">
      <c r="A376" s="62" t="s">
        <v>154</v>
      </c>
      <c r="B376" s="63" t="s">
        <v>64</v>
      </c>
      <c r="C376" s="64" t="s">
        <v>66</v>
      </c>
      <c r="D376" s="64" t="s">
        <v>8</v>
      </c>
      <c r="E376" s="64" t="s">
        <v>7</v>
      </c>
      <c r="F376" s="64" t="s">
        <v>149</v>
      </c>
      <c r="G376" s="64" t="str">
        <f t="shared" si="46"/>
        <v>Euribor6M</v>
      </c>
      <c r="H376" s="62" t="str">
        <f t="shared" si="47"/>
        <v>EUR25F15Y_Quote</v>
      </c>
      <c r="I376" s="133">
        <v>0</v>
      </c>
      <c r="J376" s="67"/>
      <c r="L376" s="10" t="str">
        <f t="shared" si="44"/>
        <v>FwdSw</v>
      </c>
      <c r="M376" s="98" t="str">
        <f t="shared" si="45"/>
        <v>--</v>
      </c>
      <c r="N376" s="151" t="str">
        <f>IFERROR(_xll.qlRateHelperQuoteName(M376,Trigger),"--")</f>
        <v>--</v>
      </c>
      <c r="O376" s="102" t="str">
        <f>IFERROR(_xll.qlRateHelperQuoteValue($M376,Trigger),"--")</f>
        <v>--</v>
      </c>
      <c r="P376" s="146" t="b">
        <v>0</v>
      </c>
      <c r="Q376" s="98">
        <v>50</v>
      </c>
      <c r="R376" s="98">
        <v>1</v>
      </c>
      <c r="S376" s="103" t="str">
        <f>IFERROR(_xll.qlRateHelperEarliestDate(M376,Trigger),"--")</f>
        <v>--</v>
      </c>
      <c r="T376" s="103" t="str">
        <f>IFERROR(_xll.qlRateHelperPillarDate(M376,Trigger),"--")</f>
        <v>--</v>
      </c>
      <c r="V376" s="4" t="str">
        <f t="shared" si="43"/>
        <v/>
      </c>
      <c r="W376" s="4" t="e">
        <v>#N/A</v>
      </c>
      <c r="X376" s="4" t="str">
        <f>IFERROR(_xll.qlRateHelperQuoteName(W376,Trigger),"")</f>
        <v/>
      </c>
      <c r="Y376" s="73" t="str">
        <f>IFERROR(_xll.qlRateHelperRate(W376,Trigger),"")</f>
        <v/>
      </c>
      <c r="Z376" s="108" t="str">
        <f>IF(ISERROR(_xll.qlSwapRateHelperSpread($W376)),IF(ISERROR(_xll.qlFuturesRateHelperConvexityAdjustment($W376)),"",_xll.qlFuturesRateHelperConvexityAdjustment($W376)),_xll.qlSwapRateHelperSpread($W376))</f>
        <v/>
      </c>
      <c r="AA376" s="5" t="str">
        <f>IFERROR(_xll.qlRateHelperEarliestDate(W376,Trigger),"")</f>
        <v/>
      </c>
      <c r="AB376" s="5" t="str">
        <f>IFERROR(_xll.qlRateHelperPillarDate(W376,Trigger),"")</f>
        <v/>
      </c>
      <c r="AC376" s="81" t="e">
        <v>#NUM!</v>
      </c>
    </row>
    <row r="377" spans="1:29" x14ac:dyDescent="0.2">
      <c r="A377" s="62" t="s">
        <v>154</v>
      </c>
      <c r="B377" s="63" t="s">
        <v>65</v>
      </c>
      <c r="C377" s="64" t="s">
        <v>66</v>
      </c>
      <c r="D377" s="64" t="s">
        <v>8</v>
      </c>
      <c r="E377" s="64" t="s">
        <v>7</v>
      </c>
      <c r="F377" s="64" t="s">
        <v>149</v>
      </c>
      <c r="G377" s="64" t="str">
        <f t="shared" si="46"/>
        <v>Euribor6M</v>
      </c>
      <c r="H377" s="62" t="str">
        <f t="shared" si="47"/>
        <v>EUR25F20Y_Quote</v>
      </c>
      <c r="I377" s="133">
        <v>0</v>
      </c>
      <c r="J377" s="67"/>
      <c r="L377" s="10" t="str">
        <f t="shared" si="44"/>
        <v>FwdSw</v>
      </c>
      <c r="M377" s="98" t="str">
        <f t="shared" si="45"/>
        <v>--</v>
      </c>
      <c r="N377" s="151" t="str">
        <f>IFERROR(_xll.qlRateHelperQuoteName(M377,Trigger),"--")</f>
        <v>--</v>
      </c>
      <c r="O377" s="102" t="str">
        <f>IFERROR(_xll.qlRateHelperQuoteValue($M377,Trigger),"--")</f>
        <v>--</v>
      </c>
      <c r="P377" s="146" t="b">
        <v>0</v>
      </c>
      <c r="Q377" s="98">
        <v>50</v>
      </c>
      <c r="R377" s="98">
        <v>1</v>
      </c>
      <c r="S377" s="103" t="str">
        <f>IFERROR(_xll.qlRateHelperEarliestDate(M377,Trigger),"--")</f>
        <v>--</v>
      </c>
      <c r="T377" s="103" t="str">
        <f>IFERROR(_xll.qlRateHelperPillarDate(M377,Trigger),"--")</f>
        <v>--</v>
      </c>
      <c r="V377" s="4" t="str">
        <f t="shared" si="43"/>
        <v/>
      </c>
      <c r="W377" s="4" t="e">
        <v>#N/A</v>
      </c>
      <c r="X377" s="4" t="str">
        <f>IFERROR(_xll.qlRateHelperQuoteName(W377,Trigger),"")</f>
        <v/>
      </c>
      <c r="Y377" s="73" t="str">
        <f>IFERROR(_xll.qlRateHelperRate(W377,Trigger),"")</f>
        <v/>
      </c>
      <c r="Z377" s="108" t="str">
        <f>IF(ISERROR(_xll.qlSwapRateHelperSpread($W377)),IF(ISERROR(_xll.qlFuturesRateHelperConvexityAdjustment($W377)),"",_xll.qlFuturesRateHelperConvexityAdjustment($W377)),_xll.qlSwapRateHelperSpread($W377))</f>
        <v/>
      </c>
      <c r="AA377" s="5" t="str">
        <f>IFERROR(_xll.qlRateHelperEarliestDate(W377,Trigger),"")</f>
        <v/>
      </c>
      <c r="AB377" s="5" t="str">
        <f>IFERROR(_xll.qlRateHelperPillarDate(W377,Trigger),"")</f>
        <v/>
      </c>
      <c r="AC377" s="81" t="e">
        <v>#NUM!</v>
      </c>
    </row>
    <row r="378" spans="1:29" x14ac:dyDescent="0.2">
      <c r="A378" s="62" t="s">
        <v>154</v>
      </c>
      <c r="B378" s="63" t="s">
        <v>66</v>
      </c>
      <c r="C378" s="64" t="s">
        <v>66</v>
      </c>
      <c r="D378" s="64" t="s">
        <v>8</v>
      </c>
      <c r="E378" s="64" t="s">
        <v>7</v>
      </c>
      <c r="F378" s="64" t="s">
        <v>149</v>
      </c>
      <c r="G378" s="64" t="str">
        <f t="shared" si="46"/>
        <v>Euribor6M</v>
      </c>
      <c r="H378" s="62" t="str">
        <f t="shared" si="47"/>
        <v>EUR25F25Y_Quote</v>
      </c>
      <c r="I378" s="133">
        <v>0</v>
      </c>
      <c r="J378" s="67"/>
      <c r="L378" s="10" t="str">
        <f t="shared" si="44"/>
        <v>FwdSw</v>
      </c>
      <c r="M378" s="98" t="str">
        <f t="shared" si="45"/>
        <v>--</v>
      </c>
      <c r="N378" s="151" t="str">
        <f>IFERROR(_xll.qlRateHelperQuoteName(M378,Trigger),"--")</f>
        <v>--</v>
      </c>
      <c r="O378" s="102" t="str">
        <f>IFERROR(_xll.qlRateHelperQuoteValue($M378,Trigger),"--")</f>
        <v>--</v>
      </c>
      <c r="P378" s="146" t="b">
        <v>0</v>
      </c>
      <c r="Q378" s="98">
        <v>50</v>
      </c>
      <c r="R378" s="98">
        <v>1</v>
      </c>
      <c r="S378" s="103" t="str">
        <f>IFERROR(_xll.qlRateHelperEarliestDate(M378,Trigger),"--")</f>
        <v>--</v>
      </c>
      <c r="T378" s="103" t="str">
        <f>IFERROR(_xll.qlRateHelperPillarDate(M378,Trigger),"--")</f>
        <v>--</v>
      </c>
      <c r="V378" s="4" t="str">
        <f t="shared" si="43"/>
        <v/>
      </c>
      <c r="W378" s="4" t="e">
        <v>#N/A</v>
      </c>
      <c r="X378" s="4" t="str">
        <f>IFERROR(_xll.qlRateHelperQuoteName(W378,Trigger),"")</f>
        <v/>
      </c>
      <c r="Y378" s="73" t="str">
        <f>IFERROR(_xll.qlRateHelperRate(W378,Trigger),"")</f>
        <v/>
      </c>
      <c r="Z378" s="108" t="str">
        <f>IF(ISERROR(_xll.qlSwapRateHelperSpread($W378)),IF(ISERROR(_xll.qlFuturesRateHelperConvexityAdjustment($W378)),"",_xll.qlFuturesRateHelperConvexityAdjustment($W378)),_xll.qlSwapRateHelperSpread($W378))</f>
        <v/>
      </c>
      <c r="AA378" s="5" t="str">
        <f>IFERROR(_xll.qlRateHelperEarliestDate(W378,Trigger),"")</f>
        <v/>
      </c>
      <c r="AB378" s="5" t="str">
        <f>IFERROR(_xll.qlRateHelperPillarDate(W378,Trigger),"")</f>
        <v/>
      </c>
      <c r="AC378" s="81" t="e">
        <v>#NUM!</v>
      </c>
    </row>
    <row r="379" spans="1:29" x14ac:dyDescent="0.2">
      <c r="A379" s="62" t="s">
        <v>154</v>
      </c>
      <c r="B379" s="63" t="s">
        <v>68</v>
      </c>
      <c r="C379" s="64" t="s">
        <v>66</v>
      </c>
      <c r="D379" s="64" t="s">
        <v>8</v>
      </c>
      <c r="E379" s="64" t="s">
        <v>7</v>
      </c>
      <c r="F379" s="64" t="s">
        <v>149</v>
      </c>
      <c r="G379" s="64" t="str">
        <f t="shared" si="46"/>
        <v>Euribor6M</v>
      </c>
      <c r="H379" s="62" t="str">
        <f t="shared" si="47"/>
        <v>EUR25F30Y_Quote</v>
      </c>
      <c r="I379" s="133">
        <v>0</v>
      </c>
      <c r="J379" s="67" t="str">
        <f>_xll.qlSwapRateHelper2(,H379,2,B379,Calendar,D379,E379,F379,G379,I379,C379,Discounting,PillarDate,,Permanent,Trigger,ObjectOverwrite)</f>
        <v>obj_004d4#0000</v>
      </c>
      <c r="L379" s="10" t="str">
        <f t="shared" si="44"/>
        <v>FwdSw</v>
      </c>
      <c r="M379" s="98" t="str">
        <f t="shared" si="45"/>
        <v>--</v>
      </c>
      <c r="N379" s="151" t="str">
        <f>IFERROR(_xll.qlRateHelperQuoteName(M379,Trigger),"--")</f>
        <v>--</v>
      </c>
      <c r="O379" s="102" t="str">
        <f>IFERROR(_xll.qlRateHelperQuoteValue($M379,Trigger),"--")</f>
        <v>--</v>
      </c>
      <c r="P379" s="146" t="b">
        <v>0</v>
      </c>
      <c r="Q379" s="98">
        <v>50</v>
      </c>
      <c r="R379" s="98">
        <v>1</v>
      </c>
      <c r="S379" s="103" t="str">
        <f>IFERROR(_xll.qlRateHelperEarliestDate(M379,Trigger),"--")</f>
        <v>--</v>
      </c>
      <c r="T379" s="103" t="str">
        <f>IFERROR(_xll.qlRateHelperPillarDate(M379,Trigger),"--")</f>
        <v>--</v>
      </c>
      <c r="V379" s="4" t="str">
        <f t="shared" si="43"/>
        <v/>
      </c>
      <c r="W379" s="4" t="e">
        <v>#N/A</v>
      </c>
      <c r="X379" s="4" t="str">
        <f>IFERROR(_xll.qlRateHelperQuoteName(W379,Trigger),"")</f>
        <v/>
      </c>
      <c r="Y379" s="73" t="str">
        <f>IFERROR(_xll.qlRateHelperRate(W379,Trigger),"")</f>
        <v/>
      </c>
      <c r="Z379" s="108" t="str">
        <f>IF(ISERROR(_xll.qlSwapRateHelperSpread($W379)),IF(ISERROR(_xll.qlFuturesRateHelperConvexityAdjustment($W379)),"",_xll.qlFuturesRateHelperConvexityAdjustment($W379)),_xll.qlSwapRateHelperSpread($W379))</f>
        <v/>
      </c>
      <c r="AA379" s="5" t="str">
        <f>IFERROR(_xll.qlRateHelperEarliestDate(W379,Trigger),"")</f>
        <v/>
      </c>
      <c r="AB379" s="5" t="str">
        <f>IFERROR(_xll.qlRateHelperPillarDate(W379,Trigger),"")</f>
        <v/>
      </c>
      <c r="AC379" s="81" t="e">
        <v>#NUM!</v>
      </c>
    </row>
    <row r="380" spans="1:29" x14ac:dyDescent="0.2">
      <c r="A380" s="56" t="s">
        <v>154</v>
      </c>
      <c r="B380" s="57" t="s">
        <v>29</v>
      </c>
      <c r="C380" s="58" t="s">
        <v>68</v>
      </c>
      <c r="D380" s="58" t="s">
        <v>8</v>
      </c>
      <c r="E380" s="58" t="s">
        <v>7</v>
      </c>
      <c r="F380" s="58" t="s">
        <v>149</v>
      </c>
      <c r="G380" s="58" t="str">
        <f t="shared" si="46"/>
        <v>Euribor6M</v>
      </c>
      <c r="H380" s="56" t="str">
        <f t="shared" si="47"/>
        <v>EUR30F1Y_Quote</v>
      </c>
      <c r="I380" s="132">
        <v>0</v>
      </c>
      <c r="J380" s="61"/>
      <c r="L380" s="10" t="str">
        <f t="shared" si="44"/>
        <v>FwdSw</v>
      </c>
      <c r="M380" s="98" t="str">
        <f t="shared" si="45"/>
        <v>--</v>
      </c>
      <c r="N380" s="151" t="str">
        <f>IFERROR(_xll.qlRateHelperQuoteName(M380,Trigger),"--")</f>
        <v>--</v>
      </c>
      <c r="O380" s="102" t="str">
        <f>IFERROR(_xll.qlRateHelperQuoteValue($M380,Trigger),"--")</f>
        <v>--</v>
      </c>
      <c r="P380" s="146" t="b">
        <v>0</v>
      </c>
      <c r="Q380" s="98">
        <v>50</v>
      </c>
      <c r="R380" s="98">
        <v>1</v>
      </c>
      <c r="S380" s="103" t="str">
        <f>IFERROR(_xll.qlRateHelperEarliestDate(M380,Trigger),"--")</f>
        <v>--</v>
      </c>
      <c r="T380" s="103" t="str">
        <f>IFERROR(_xll.qlRateHelperPillarDate(M380,Trigger),"--")</f>
        <v>--</v>
      </c>
      <c r="V380" s="4" t="str">
        <f t="shared" si="43"/>
        <v/>
      </c>
      <c r="W380" s="4" t="e">
        <v>#N/A</v>
      </c>
      <c r="X380" s="4" t="str">
        <f>IFERROR(_xll.qlRateHelperQuoteName(W380,Trigger),"")</f>
        <v/>
      </c>
      <c r="Y380" s="73" t="str">
        <f>IFERROR(_xll.qlRateHelperRate(W380,Trigger),"")</f>
        <v/>
      </c>
      <c r="Z380" s="108" t="str">
        <f>IF(ISERROR(_xll.qlSwapRateHelperSpread($W380)),IF(ISERROR(_xll.qlFuturesRateHelperConvexityAdjustment($W380)),"",_xll.qlFuturesRateHelperConvexityAdjustment($W380)),_xll.qlSwapRateHelperSpread($W380))</f>
        <v/>
      </c>
      <c r="AA380" s="5" t="str">
        <f>IFERROR(_xll.qlRateHelperEarliestDate(W380,Trigger),"")</f>
        <v/>
      </c>
      <c r="AB380" s="5" t="str">
        <f>IFERROR(_xll.qlRateHelperPillarDate(W380,Trigger),"")</f>
        <v/>
      </c>
      <c r="AC380" s="81" t="e">
        <v>#NUM!</v>
      </c>
    </row>
    <row r="381" spans="1:29" x14ac:dyDescent="0.2">
      <c r="A381" s="62" t="s">
        <v>154</v>
      </c>
      <c r="B381" s="63" t="s">
        <v>54</v>
      </c>
      <c r="C381" s="64" t="s">
        <v>68</v>
      </c>
      <c r="D381" s="64" t="s">
        <v>8</v>
      </c>
      <c r="E381" s="64" t="s">
        <v>7</v>
      </c>
      <c r="F381" s="64" t="s">
        <v>149</v>
      </c>
      <c r="G381" s="64" t="str">
        <f t="shared" si="46"/>
        <v>Euribor6M</v>
      </c>
      <c r="H381" s="62" t="str">
        <f t="shared" si="47"/>
        <v>EUR30F2Y_Quote</v>
      </c>
      <c r="I381" s="133">
        <v>0</v>
      </c>
      <c r="J381" s="67"/>
      <c r="L381" s="10" t="str">
        <f t="shared" si="44"/>
        <v>FwdSw</v>
      </c>
      <c r="M381" s="98" t="str">
        <f t="shared" si="45"/>
        <v>--</v>
      </c>
      <c r="N381" s="151" t="str">
        <f>IFERROR(_xll.qlRateHelperQuoteName(M381,Trigger),"--")</f>
        <v>--</v>
      </c>
      <c r="O381" s="102" t="str">
        <f>IFERROR(_xll.qlRateHelperQuoteValue($M381,Trigger),"--")</f>
        <v>--</v>
      </c>
      <c r="P381" s="146" t="b">
        <v>0</v>
      </c>
      <c r="Q381" s="98">
        <v>50</v>
      </c>
      <c r="R381" s="98">
        <v>1</v>
      </c>
      <c r="S381" s="103" t="str">
        <f>IFERROR(_xll.qlRateHelperEarliestDate(M381,Trigger),"--")</f>
        <v>--</v>
      </c>
      <c r="T381" s="103" t="str">
        <f>IFERROR(_xll.qlRateHelperPillarDate(M381,Trigger),"--")</f>
        <v>--</v>
      </c>
      <c r="V381" s="4" t="str">
        <f t="shared" si="43"/>
        <v/>
      </c>
      <c r="W381" s="4" t="e">
        <v>#N/A</v>
      </c>
      <c r="X381" s="4" t="str">
        <f>IFERROR(_xll.qlRateHelperQuoteName(W381,Trigger),"")</f>
        <v/>
      </c>
      <c r="Y381" s="73" t="str">
        <f>IFERROR(_xll.qlRateHelperRate(W381,Trigger),"")</f>
        <v/>
      </c>
      <c r="Z381" s="108" t="str">
        <f>IF(ISERROR(_xll.qlSwapRateHelperSpread($W381)),IF(ISERROR(_xll.qlFuturesRateHelperConvexityAdjustment($W381)),"",_xll.qlFuturesRateHelperConvexityAdjustment($W381)),_xll.qlSwapRateHelperSpread($W381))</f>
        <v/>
      </c>
      <c r="AA381" s="5" t="str">
        <f>IFERROR(_xll.qlRateHelperEarliestDate(W381,Trigger),"")</f>
        <v/>
      </c>
      <c r="AB381" s="5" t="str">
        <f>IFERROR(_xll.qlRateHelperPillarDate(W381,Trigger),"")</f>
        <v/>
      </c>
      <c r="AC381" s="81" t="e">
        <v>#NUM!</v>
      </c>
    </row>
    <row r="382" spans="1:29" x14ac:dyDescent="0.2">
      <c r="A382" s="62" t="s">
        <v>154</v>
      </c>
      <c r="B382" s="63" t="s">
        <v>55</v>
      </c>
      <c r="C382" s="64" t="s">
        <v>68</v>
      </c>
      <c r="D382" s="64" t="s">
        <v>8</v>
      </c>
      <c r="E382" s="64" t="s">
        <v>7</v>
      </c>
      <c r="F382" s="64" t="s">
        <v>149</v>
      </c>
      <c r="G382" s="64" t="str">
        <f t="shared" si="46"/>
        <v>Euribor6M</v>
      </c>
      <c r="H382" s="62" t="str">
        <f t="shared" si="47"/>
        <v>EUR30F3Y_Quote</v>
      </c>
      <c r="I382" s="133">
        <v>0</v>
      </c>
      <c r="J382" s="67"/>
      <c r="L382" s="10" t="str">
        <f t="shared" si="44"/>
        <v>FwdSw</v>
      </c>
      <c r="M382" s="98" t="str">
        <f t="shared" si="45"/>
        <v>--</v>
      </c>
      <c r="N382" s="151" t="str">
        <f>IFERROR(_xll.qlRateHelperQuoteName(M382,Trigger),"--")</f>
        <v>--</v>
      </c>
      <c r="O382" s="102" t="str">
        <f>IFERROR(_xll.qlRateHelperQuoteValue($M382,Trigger),"--")</f>
        <v>--</v>
      </c>
      <c r="P382" s="146" t="b">
        <v>0</v>
      </c>
      <c r="Q382" s="98">
        <v>50</v>
      </c>
      <c r="R382" s="98">
        <v>1</v>
      </c>
      <c r="S382" s="103" t="str">
        <f>IFERROR(_xll.qlRateHelperEarliestDate(M382,Trigger),"--")</f>
        <v>--</v>
      </c>
      <c r="T382" s="103" t="str">
        <f>IFERROR(_xll.qlRateHelperPillarDate(M382,Trigger),"--")</f>
        <v>--</v>
      </c>
      <c r="V382" s="4" t="str">
        <f t="shared" si="43"/>
        <v/>
      </c>
      <c r="W382" s="4" t="e">
        <v>#N/A</v>
      </c>
      <c r="X382" s="4" t="str">
        <f>IFERROR(_xll.qlRateHelperQuoteName(W382,Trigger),"")</f>
        <v/>
      </c>
      <c r="Y382" s="73" t="str">
        <f>IFERROR(_xll.qlRateHelperRate(W382,Trigger),"")</f>
        <v/>
      </c>
      <c r="Z382" s="108" t="str">
        <f>IF(ISERROR(_xll.qlSwapRateHelperSpread($W382)),IF(ISERROR(_xll.qlFuturesRateHelperConvexityAdjustment($W382)),"",_xll.qlFuturesRateHelperConvexityAdjustment($W382)),_xll.qlSwapRateHelperSpread($W382))</f>
        <v/>
      </c>
      <c r="AA382" s="5" t="str">
        <f>IFERROR(_xll.qlRateHelperEarliestDate(W382,Trigger),"")</f>
        <v/>
      </c>
      <c r="AB382" s="5" t="str">
        <f>IFERROR(_xll.qlRateHelperPillarDate(W382,Trigger),"")</f>
        <v/>
      </c>
      <c r="AC382" s="81" t="e">
        <v>#NUM!</v>
      </c>
    </row>
    <row r="383" spans="1:29" x14ac:dyDescent="0.2">
      <c r="A383" s="62" t="s">
        <v>154</v>
      </c>
      <c r="B383" s="63" t="s">
        <v>56</v>
      </c>
      <c r="C383" s="64" t="s">
        <v>68</v>
      </c>
      <c r="D383" s="64" t="s">
        <v>8</v>
      </c>
      <c r="E383" s="64" t="s">
        <v>7</v>
      </c>
      <c r="F383" s="64" t="s">
        <v>149</v>
      </c>
      <c r="G383" s="64" t="str">
        <f t="shared" si="46"/>
        <v>Euribor6M</v>
      </c>
      <c r="H383" s="62" t="str">
        <f t="shared" si="47"/>
        <v>EUR30F4Y_Quote</v>
      </c>
      <c r="I383" s="133">
        <v>0</v>
      </c>
      <c r="J383" s="67"/>
      <c r="L383" s="10" t="str">
        <f t="shared" si="44"/>
        <v>FwdSw</v>
      </c>
      <c r="M383" s="98" t="str">
        <f t="shared" si="45"/>
        <v>--</v>
      </c>
      <c r="N383" s="151" t="str">
        <f>IFERROR(_xll.qlRateHelperQuoteName(M383,Trigger),"--")</f>
        <v>--</v>
      </c>
      <c r="O383" s="102" t="str">
        <f>IFERROR(_xll.qlRateHelperQuoteValue($M383,Trigger),"--")</f>
        <v>--</v>
      </c>
      <c r="P383" s="146" t="b">
        <v>0</v>
      </c>
      <c r="Q383" s="98">
        <v>50</v>
      </c>
      <c r="R383" s="98">
        <v>1</v>
      </c>
      <c r="S383" s="103" t="str">
        <f>IFERROR(_xll.qlRateHelperEarliestDate(M383,Trigger),"--")</f>
        <v>--</v>
      </c>
      <c r="T383" s="103" t="str">
        <f>IFERROR(_xll.qlRateHelperPillarDate(M383,Trigger),"--")</f>
        <v>--</v>
      </c>
      <c r="V383" s="4" t="str">
        <f t="shared" si="43"/>
        <v/>
      </c>
      <c r="W383" s="4" t="e">
        <v>#N/A</v>
      </c>
      <c r="X383" s="4" t="str">
        <f>IFERROR(_xll.qlRateHelperQuoteName(W383,Trigger),"")</f>
        <v/>
      </c>
      <c r="Y383" s="73" t="str">
        <f>IFERROR(_xll.qlRateHelperRate(W383,Trigger),"")</f>
        <v/>
      </c>
      <c r="Z383" s="108" t="str">
        <f>IF(ISERROR(_xll.qlSwapRateHelperSpread($W383)),IF(ISERROR(_xll.qlFuturesRateHelperConvexityAdjustment($W383)),"",_xll.qlFuturesRateHelperConvexityAdjustment($W383)),_xll.qlSwapRateHelperSpread($W383))</f>
        <v/>
      </c>
      <c r="AA383" s="5" t="str">
        <f>IFERROR(_xll.qlRateHelperEarliestDate(W383,Trigger),"")</f>
        <v/>
      </c>
      <c r="AB383" s="5" t="str">
        <f>IFERROR(_xll.qlRateHelperPillarDate(W383,Trigger),"")</f>
        <v/>
      </c>
      <c r="AC383" s="81" t="e">
        <v>#NUM!</v>
      </c>
    </row>
    <row r="384" spans="1:29" x14ac:dyDescent="0.2">
      <c r="A384" s="62" t="s">
        <v>154</v>
      </c>
      <c r="B384" s="63" t="s">
        <v>57</v>
      </c>
      <c r="C384" s="64" t="s">
        <v>68</v>
      </c>
      <c r="D384" s="64" t="s">
        <v>8</v>
      </c>
      <c r="E384" s="64" t="s">
        <v>7</v>
      </c>
      <c r="F384" s="64" t="s">
        <v>149</v>
      </c>
      <c r="G384" s="64" t="str">
        <f t="shared" si="46"/>
        <v>Euribor6M</v>
      </c>
      <c r="H384" s="62" t="str">
        <f t="shared" si="47"/>
        <v>EUR30F5Y_Quote</v>
      </c>
      <c r="I384" s="133">
        <v>0</v>
      </c>
      <c r="J384" s="67"/>
      <c r="L384" s="10" t="str">
        <f t="shared" si="44"/>
        <v>FwdSw</v>
      </c>
      <c r="M384" s="98" t="str">
        <f t="shared" si="45"/>
        <v>--</v>
      </c>
      <c r="N384" s="151" t="str">
        <f>IFERROR(_xll.qlRateHelperQuoteName(M384,Trigger),"--")</f>
        <v>--</v>
      </c>
      <c r="O384" s="102" t="str">
        <f>IFERROR(_xll.qlRateHelperQuoteValue($M384,Trigger),"--")</f>
        <v>--</v>
      </c>
      <c r="P384" s="146" t="b">
        <v>0</v>
      </c>
      <c r="Q384" s="98">
        <v>50</v>
      </c>
      <c r="R384" s="98">
        <v>1</v>
      </c>
      <c r="S384" s="103" t="str">
        <f>IFERROR(_xll.qlRateHelperEarliestDate(M384,Trigger),"--")</f>
        <v>--</v>
      </c>
      <c r="T384" s="103" t="str">
        <f>IFERROR(_xll.qlRateHelperPillarDate(M384,Trigger),"--")</f>
        <v>--</v>
      </c>
      <c r="V384" s="4" t="str">
        <f t="shared" si="43"/>
        <v/>
      </c>
      <c r="W384" s="4" t="e">
        <v>#N/A</v>
      </c>
      <c r="X384" s="4" t="str">
        <f>IFERROR(_xll.qlRateHelperQuoteName(W384,Trigger),"")</f>
        <v/>
      </c>
      <c r="Y384" s="73" t="str">
        <f>IFERROR(_xll.qlRateHelperRate(W384,Trigger),"")</f>
        <v/>
      </c>
      <c r="Z384" s="108" t="str">
        <f>IF(ISERROR(_xll.qlSwapRateHelperSpread($W384)),IF(ISERROR(_xll.qlFuturesRateHelperConvexityAdjustment($W384)),"",_xll.qlFuturesRateHelperConvexityAdjustment($W384)),_xll.qlSwapRateHelperSpread($W384))</f>
        <v/>
      </c>
      <c r="AA384" s="5" t="str">
        <f>IFERROR(_xll.qlRateHelperEarliestDate(W384,Trigger),"")</f>
        <v/>
      </c>
      <c r="AB384" s="5" t="str">
        <f>IFERROR(_xll.qlRateHelperPillarDate(W384,Trigger),"")</f>
        <v/>
      </c>
      <c r="AC384" s="81" t="e">
        <v>#NUM!</v>
      </c>
    </row>
    <row r="385" spans="1:29" x14ac:dyDescent="0.2">
      <c r="A385" s="62" t="s">
        <v>154</v>
      </c>
      <c r="B385" s="63" t="s">
        <v>58</v>
      </c>
      <c r="C385" s="64" t="s">
        <v>68</v>
      </c>
      <c r="D385" s="64" t="s">
        <v>8</v>
      </c>
      <c r="E385" s="64" t="s">
        <v>7</v>
      </c>
      <c r="F385" s="64" t="s">
        <v>149</v>
      </c>
      <c r="G385" s="64" t="str">
        <f t="shared" si="46"/>
        <v>Euribor6M</v>
      </c>
      <c r="H385" s="62" t="str">
        <f t="shared" si="47"/>
        <v>EUR30F6Y_Quote</v>
      </c>
      <c r="I385" s="133">
        <v>0</v>
      </c>
      <c r="J385" s="67"/>
      <c r="L385" s="10" t="str">
        <f t="shared" si="44"/>
        <v>FwdSw</v>
      </c>
      <c r="M385" s="98" t="str">
        <f t="shared" si="45"/>
        <v>--</v>
      </c>
      <c r="N385" s="151" t="str">
        <f>IFERROR(_xll.qlRateHelperQuoteName(M385,Trigger),"--")</f>
        <v>--</v>
      </c>
      <c r="O385" s="102" t="str">
        <f>IFERROR(_xll.qlRateHelperQuoteValue($M385,Trigger),"--")</f>
        <v>--</v>
      </c>
      <c r="P385" s="146" t="b">
        <v>0</v>
      </c>
      <c r="Q385" s="98">
        <v>50</v>
      </c>
      <c r="R385" s="98">
        <v>1</v>
      </c>
      <c r="S385" s="103" t="str">
        <f>IFERROR(_xll.qlRateHelperEarliestDate(M385,Trigger),"--")</f>
        <v>--</v>
      </c>
      <c r="T385" s="103" t="str">
        <f>IFERROR(_xll.qlRateHelperPillarDate(M385,Trigger),"--")</f>
        <v>--</v>
      </c>
      <c r="V385" s="4" t="str">
        <f t="shared" si="43"/>
        <v/>
      </c>
      <c r="W385" s="4" t="e">
        <v>#N/A</v>
      </c>
      <c r="X385" s="4" t="str">
        <f>IFERROR(_xll.qlRateHelperQuoteName(W385,Trigger),"")</f>
        <v/>
      </c>
      <c r="Y385" s="73" t="str">
        <f>IFERROR(_xll.qlRateHelperRate(W385,Trigger),"")</f>
        <v/>
      </c>
      <c r="Z385" s="108" t="str">
        <f>IF(ISERROR(_xll.qlSwapRateHelperSpread($W385)),IF(ISERROR(_xll.qlFuturesRateHelperConvexityAdjustment($W385)),"",_xll.qlFuturesRateHelperConvexityAdjustment($W385)),_xll.qlSwapRateHelperSpread($W385))</f>
        <v/>
      </c>
      <c r="AA385" s="5" t="str">
        <f>IFERROR(_xll.qlRateHelperEarliestDate(W385,Trigger),"")</f>
        <v/>
      </c>
      <c r="AB385" s="5" t="str">
        <f>IFERROR(_xll.qlRateHelperPillarDate(W385,Trigger),"")</f>
        <v/>
      </c>
      <c r="AC385" s="81" t="e">
        <v>#NUM!</v>
      </c>
    </row>
    <row r="386" spans="1:29" x14ac:dyDescent="0.2">
      <c r="A386" s="62" t="s">
        <v>154</v>
      </c>
      <c r="B386" s="63" t="s">
        <v>59</v>
      </c>
      <c r="C386" s="64" t="s">
        <v>68</v>
      </c>
      <c r="D386" s="64" t="s">
        <v>8</v>
      </c>
      <c r="E386" s="64" t="s">
        <v>7</v>
      </c>
      <c r="F386" s="64" t="s">
        <v>149</v>
      </c>
      <c r="G386" s="64" t="str">
        <f t="shared" si="46"/>
        <v>Euribor6M</v>
      </c>
      <c r="H386" s="62" t="str">
        <f t="shared" si="47"/>
        <v>EUR30F7Y_Quote</v>
      </c>
      <c r="I386" s="133">
        <v>0</v>
      </c>
      <c r="J386" s="67"/>
      <c r="L386" s="10" t="str">
        <f t="shared" si="44"/>
        <v>FwdSw</v>
      </c>
      <c r="M386" s="98" t="str">
        <f t="shared" si="45"/>
        <v>--</v>
      </c>
      <c r="N386" s="151" t="str">
        <f>IFERROR(_xll.qlRateHelperQuoteName(M386,Trigger),"--")</f>
        <v>--</v>
      </c>
      <c r="O386" s="102" t="str">
        <f>IFERROR(_xll.qlRateHelperQuoteValue($M386,Trigger),"--")</f>
        <v>--</v>
      </c>
      <c r="P386" s="146" t="b">
        <v>0</v>
      </c>
      <c r="Q386" s="98">
        <v>50</v>
      </c>
      <c r="R386" s="98">
        <v>1</v>
      </c>
      <c r="S386" s="103" t="str">
        <f>IFERROR(_xll.qlRateHelperEarliestDate(M386,Trigger),"--")</f>
        <v>--</v>
      </c>
      <c r="T386" s="103" t="str">
        <f>IFERROR(_xll.qlRateHelperPillarDate(M386,Trigger),"--")</f>
        <v>--</v>
      </c>
      <c r="V386" s="4" t="str">
        <f t="shared" si="43"/>
        <v/>
      </c>
      <c r="W386" s="4" t="e">
        <v>#N/A</v>
      </c>
      <c r="X386" s="4" t="str">
        <f>IFERROR(_xll.qlRateHelperQuoteName(W386,Trigger),"")</f>
        <v/>
      </c>
      <c r="Y386" s="73" t="str">
        <f>IFERROR(_xll.qlRateHelperRate(W386,Trigger),"")</f>
        <v/>
      </c>
      <c r="Z386" s="108" t="str">
        <f>IF(ISERROR(_xll.qlSwapRateHelperSpread($W386)),IF(ISERROR(_xll.qlFuturesRateHelperConvexityAdjustment($W386)),"",_xll.qlFuturesRateHelperConvexityAdjustment($W386)),_xll.qlSwapRateHelperSpread($W386))</f>
        <v/>
      </c>
      <c r="AA386" s="5" t="str">
        <f>IFERROR(_xll.qlRateHelperEarliestDate(W386,Trigger),"")</f>
        <v/>
      </c>
      <c r="AB386" s="5" t="str">
        <f>IFERROR(_xll.qlRateHelperPillarDate(W386,Trigger),"")</f>
        <v/>
      </c>
      <c r="AC386" s="81" t="e">
        <v>#NUM!</v>
      </c>
    </row>
    <row r="387" spans="1:29" x14ac:dyDescent="0.2">
      <c r="A387" s="62" t="s">
        <v>154</v>
      </c>
      <c r="B387" s="63" t="s">
        <v>60</v>
      </c>
      <c r="C387" s="64" t="s">
        <v>68</v>
      </c>
      <c r="D387" s="64" t="s">
        <v>8</v>
      </c>
      <c r="E387" s="64" t="s">
        <v>7</v>
      </c>
      <c r="F387" s="64" t="s">
        <v>149</v>
      </c>
      <c r="G387" s="64" t="str">
        <f t="shared" si="46"/>
        <v>Euribor6M</v>
      </c>
      <c r="H387" s="62" t="str">
        <f t="shared" si="47"/>
        <v>EUR30F8Y_Quote</v>
      </c>
      <c r="I387" s="133">
        <v>0</v>
      </c>
      <c r="J387" s="67"/>
      <c r="L387" s="10" t="str">
        <f t="shared" si="44"/>
        <v>FwdSw</v>
      </c>
      <c r="M387" s="98" t="str">
        <f t="shared" si="45"/>
        <v>--</v>
      </c>
      <c r="N387" s="151" t="str">
        <f>IFERROR(_xll.qlRateHelperQuoteName(M387,Trigger),"--")</f>
        <v>--</v>
      </c>
      <c r="O387" s="102" t="str">
        <f>IFERROR(_xll.qlRateHelperQuoteValue($M387,Trigger),"--")</f>
        <v>--</v>
      </c>
      <c r="P387" s="146" t="b">
        <v>0</v>
      </c>
      <c r="Q387" s="98">
        <v>50</v>
      </c>
      <c r="R387" s="98">
        <v>1</v>
      </c>
      <c r="S387" s="103" t="str">
        <f>IFERROR(_xll.qlRateHelperEarliestDate(M387,Trigger),"--")</f>
        <v>--</v>
      </c>
      <c r="T387" s="103" t="str">
        <f>IFERROR(_xll.qlRateHelperPillarDate(M387,Trigger),"--")</f>
        <v>--</v>
      </c>
      <c r="V387" s="4" t="str">
        <f t="shared" si="43"/>
        <v/>
      </c>
      <c r="W387" s="4" t="e">
        <v>#N/A</v>
      </c>
      <c r="X387" s="4" t="str">
        <f>IFERROR(_xll.qlRateHelperQuoteName(W387,Trigger),"")</f>
        <v/>
      </c>
      <c r="Y387" s="73" t="str">
        <f>IFERROR(_xll.qlRateHelperRate(W387,Trigger),"")</f>
        <v/>
      </c>
      <c r="Z387" s="108" t="str">
        <f>IF(ISERROR(_xll.qlSwapRateHelperSpread($W387)),IF(ISERROR(_xll.qlFuturesRateHelperConvexityAdjustment($W387)),"",_xll.qlFuturesRateHelperConvexityAdjustment($W387)),_xll.qlSwapRateHelperSpread($W387))</f>
        <v/>
      </c>
      <c r="AA387" s="5" t="str">
        <f>IFERROR(_xll.qlRateHelperEarliestDate(W387,Trigger),"")</f>
        <v/>
      </c>
      <c r="AB387" s="5" t="str">
        <f>IFERROR(_xll.qlRateHelperPillarDate(W387,Trigger),"")</f>
        <v/>
      </c>
      <c r="AC387" s="81" t="e">
        <v>#NUM!</v>
      </c>
    </row>
    <row r="388" spans="1:29" x14ac:dyDescent="0.2">
      <c r="A388" s="62" t="s">
        <v>154</v>
      </c>
      <c r="B388" s="63" t="s">
        <v>61</v>
      </c>
      <c r="C388" s="64" t="s">
        <v>68</v>
      </c>
      <c r="D388" s="64" t="s">
        <v>8</v>
      </c>
      <c r="E388" s="64" t="s">
        <v>7</v>
      </c>
      <c r="F388" s="64" t="s">
        <v>149</v>
      </c>
      <c r="G388" s="64" t="str">
        <f t="shared" si="46"/>
        <v>Euribor6M</v>
      </c>
      <c r="H388" s="62" t="str">
        <f t="shared" si="47"/>
        <v>EUR30F9Y_Quote</v>
      </c>
      <c r="I388" s="133">
        <v>0</v>
      </c>
      <c r="J388" s="67"/>
      <c r="L388" s="10" t="str">
        <f t="shared" si="44"/>
        <v>FwdSw</v>
      </c>
      <c r="M388" s="98" t="str">
        <f t="shared" si="45"/>
        <v>--</v>
      </c>
      <c r="N388" s="151" t="str">
        <f>IFERROR(_xll.qlRateHelperQuoteName(M388,Trigger),"--")</f>
        <v>--</v>
      </c>
      <c r="O388" s="102" t="str">
        <f>IFERROR(_xll.qlRateHelperQuoteValue($M388,Trigger),"--")</f>
        <v>--</v>
      </c>
      <c r="P388" s="146" t="b">
        <v>0</v>
      </c>
      <c r="Q388" s="98">
        <v>50</v>
      </c>
      <c r="R388" s="98">
        <v>1</v>
      </c>
      <c r="S388" s="103" t="str">
        <f>IFERROR(_xll.qlRateHelperEarliestDate(M388,Trigger),"--")</f>
        <v>--</v>
      </c>
      <c r="T388" s="103" t="str">
        <f>IFERROR(_xll.qlRateHelperPillarDate(M388,Trigger),"--")</f>
        <v>--</v>
      </c>
      <c r="V388" s="4" t="str">
        <f t="shared" ref="V388:V391" si="48">IFERROR(INDEX($L$3:$L$391,MATCH(X388,$N$3:$N$391,0),1),"")</f>
        <v/>
      </c>
      <c r="W388" s="4" t="e">
        <v>#N/A</v>
      </c>
      <c r="X388" s="4" t="str">
        <f>IFERROR(_xll.qlRateHelperQuoteName(W388,Trigger),"")</f>
        <v/>
      </c>
      <c r="Y388" s="73" t="str">
        <f>IFERROR(_xll.qlRateHelperRate(W388,Trigger),"")</f>
        <v/>
      </c>
      <c r="Z388" s="108" t="str">
        <f>IF(ISERROR(_xll.qlSwapRateHelperSpread($W388)),IF(ISERROR(_xll.qlFuturesRateHelperConvexityAdjustment($W388)),"",_xll.qlFuturesRateHelperConvexityAdjustment($W388)),_xll.qlSwapRateHelperSpread($W388))</f>
        <v/>
      </c>
      <c r="AA388" s="5" t="str">
        <f>IFERROR(_xll.qlRateHelperEarliestDate(W388,Trigger),"")</f>
        <v/>
      </c>
      <c r="AB388" s="5" t="str">
        <f>IFERROR(_xll.qlRateHelperPillarDate(W388,Trigger),"")</f>
        <v/>
      </c>
      <c r="AC388" s="81" t="e">
        <v>#NUM!</v>
      </c>
    </row>
    <row r="389" spans="1:29" x14ac:dyDescent="0.2">
      <c r="A389" s="62" t="s">
        <v>154</v>
      </c>
      <c r="B389" s="63" t="s">
        <v>62</v>
      </c>
      <c r="C389" s="64" t="s">
        <v>68</v>
      </c>
      <c r="D389" s="64" t="s">
        <v>8</v>
      </c>
      <c r="E389" s="64" t="s">
        <v>7</v>
      </c>
      <c r="F389" s="64" t="s">
        <v>149</v>
      </c>
      <c r="G389" s="64" t="str">
        <f t="shared" si="46"/>
        <v>Euribor6M</v>
      </c>
      <c r="H389" s="62" t="str">
        <f t="shared" si="47"/>
        <v>EUR30F10Y_Quote</v>
      </c>
      <c r="I389" s="133">
        <v>0</v>
      </c>
      <c r="J389" s="67"/>
      <c r="L389" s="10" t="str">
        <f t="shared" ref="L389:L391" si="49">A395</f>
        <v>FwdSw</v>
      </c>
      <c r="M389" s="98" t="str">
        <f t="shared" ref="M389:M391" si="50">IF(ISBLANK(J395),"--",J395)</f>
        <v>--</v>
      </c>
      <c r="N389" s="151" t="str">
        <f>IFERROR(_xll.qlRateHelperQuoteName(M389,Trigger),"--")</f>
        <v>--</v>
      </c>
      <c r="O389" s="102" t="str">
        <f>IFERROR(_xll.qlRateHelperQuoteValue($M389,Trigger),"--")</f>
        <v>--</v>
      </c>
      <c r="P389" s="146" t="b">
        <v>0</v>
      </c>
      <c r="Q389" s="98">
        <v>50</v>
      </c>
      <c r="R389" s="98">
        <v>1</v>
      </c>
      <c r="S389" s="103" t="str">
        <f>IFERROR(_xll.qlRateHelperEarliestDate(M389,Trigger),"--")</f>
        <v>--</v>
      </c>
      <c r="T389" s="103" t="str">
        <f>IFERROR(_xll.qlRateHelperPillarDate(M389,Trigger),"--")</f>
        <v>--</v>
      </c>
      <c r="V389" s="4" t="str">
        <f t="shared" si="48"/>
        <v/>
      </c>
      <c r="W389" s="4" t="e">
        <v>#N/A</v>
      </c>
      <c r="X389" s="4" t="str">
        <f>IFERROR(_xll.qlRateHelperQuoteName(W389,Trigger),"")</f>
        <v/>
      </c>
      <c r="Y389" s="73" t="str">
        <f>IFERROR(_xll.qlRateHelperRate(W389,Trigger),"")</f>
        <v/>
      </c>
      <c r="Z389" s="108" t="str">
        <f>IF(ISERROR(_xll.qlSwapRateHelperSpread($W389)),IF(ISERROR(_xll.qlFuturesRateHelperConvexityAdjustment($W389)),"",_xll.qlFuturesRateHelperConvexityAdjustment($W389)),_xll.qlSwapRateHelperSpread($W389))</f>
        <v/>
      </c>
      <c r="AA389" s="5" t="str">
        <f>IFERROR(_xll.qlRateHelperEarliestDate(W389,Trigger),"")</f>
        <v/>
      </c>
      <c r="AB389" s="5" t="str">
        <f>IFERROR(_xll.qlRateHelperPillarDate(W389,Trigger),"")</f>
        <v/>
      </c>
      <c r="AC389" s="81" t="e">
        <v>#NUM!</v>
      </c>
    </row>
    <row r="390" spans="1:29" x14ac:dyDescent="0.2">
      <c r="A390" s="62" t="s">
        <v>154</v>
      </c>
      <c r="B390" s="63" t="s">
        <v>104</v>
      </c>
      <c r="C390" s="64" t="s">
        <v>68</v>
      </c>
      <c r="D390" s="64" t="s">
        <v>8</v>
      </c>
      <c r="E390" s="64" t="s">
        <v>7</v>
      </c>
      <c r="F390" s="64" t="s">
        <v>149</v>
      </c>
      <c r="G390" s="64" t="str">
        <f t="shared" si="46"/>
        <v>Euribor6M</v>
      </c>
      <c r="H390" s="62" t="str">
        <f t="shared" si="47"/>
        <v>EUR30F11Y_Quote</v>
      </c>
      <c r="I390" s="133">
        <v>0</v>
      </c>
      <c r="J390" s="67"/>
      <c r="L390" s="10" t="str">
        <f t="shared" si="49"/>
        <v>FwdSw</v>
      </c>
      <c r="M390" s="98" t="str">
        <f t="shared" si="50"/>
        <v>--</v>
      </c>
      <c r="N390" s="151" t="str">
        <f>IFERROR(_xll.qlRateHelperQuoteName(M390,Trigger),"--")</f>
        <v>--</v>
      </c>
      <c r="O390" s="102" t="str">
        <f>IFERROR(_xll.qlRateHelperQuoteValue($M390,Trigger),"--")</f>
        <v>--</v>
      </c>
      <c r="P390" s="146" t="b">
        <v>0</v>
      </c>
      <c r="Q390" s="98">
        <v>50</v>
      </c>
      <c r="R390" s="98">
        <v>1</v>
      </c>
      <c r="S390" s="103" t="str">
        <f>IFERROR(_xll.qlRateHelperEarliestDate(M390,Trigger),"--")</f>
        <v>--</v>
      </c>
      <c r="T390" s="103" t="str">
        <f>IFERROR(_xll.qlRateHelperPillarDate(M390,Trigger),"--")</f>
        <v>--</v>
      </c>
      <c r="V390" s="4" t="str">
        <f t="shared" si="48"/>
        <v/>
      </c>
      <c r="W390" s="4" t="e">
        <v>#N/A</v>
      </c>
      <c r="X390" s="4" t="str">
        <f>IFERROR(_xll.qlRateHelperQuoteName(W390,Trigger),"")</f>
        <v/>
      </c>
      <c r="Y390" s="73" t="str">
        <f>IFERROR(_xll.qlRateHelperRate(W390,Trigger),"")</f>
        <v/>
      </c>
      <c r="Z390" s="108" t="str">
        <f>IF(ISERROR(_xll.qlSwapRateHelperSpread($W390)),IF(ISERROR(_xll.qlFuturesRateHelperConvexityAdjustment($W390)),"",_xll.qlFuturesRateHelperConvexityAdjustment($W390)),_xll.qlSwapRateHelperSpread($W390))</f>
        <v/>
      </c>
      <c r="AA390" s="5" t="str">
        <f>IFERROR(_xll.qlRateHelperEarliestDate(W390,Trigger),"")</f>
        <v/>
      </c>
      <c r="AB390" s="5" t="str">
        <f>IFERROR(_xll.qlRateHelperPillarDate(W390,Trigger),"")</f>
        <v/>
      </c>
      <c r="AC390" s="81" t="e">
        <v>#NUM!</v>
      </c>
    </row>
    <row r="391" spans="1:29" x14ac:dyDescent="0.2">
      <c r="A391" s="62" t="s">
        <v>154</v>
      </c>
      <c r="B391" s="63" t="s">
        <v>63</v>
      </c>
      <c r="C391" s="64" t="s">
        <v>68</v>
      </c>
      <c r="D391" s="64" t="s">
        <v>8</v>
      </c>
      <c r="E391" s="64" t="s">
        <v>7</v>
      </c>
      <c r="F391" s="64" t="s">
        <v>149</v>
      </c>
      <c r="G391" s="64" t="str">
        <f t="shared" si="46"/>
        <v>Euribor6M</v>
      </c>
      <c r="H391" s="62" t="str">
        <f t="shared" si="47"/>
        <v>EUR30F12Y_Quote</v>
      </c>
      <c r="I391" s="133">
        <v>0</v>
      </c>
      <c r="J391" s="67"/>
      <c r="L391" s="11" t="str">
        <f t="shared" si="49"/>
        <v>FwdSw</v>
      </c>
      <c r="M391" s="99" t="str">
        <f t="shared" si="50"/>
        <v>--</v>
      </c>
      <c r="N391" s="152" t="str">
        <f>IFERROR(_xll.qlRateHelperQuoteName(M391,Trigger),"--")</f>
        <v>--</v>
      </c>
      <c r="O391" s="105" t="str">
        <f>IFERROR(_xll.qlRateHelperQuoteValue($M391,Trigger),"--")</f>
        <v>--</v>
      </c>
      <c r="P391" s="149" t="b">
        <v>0</v>
      </c>
      <c r="Q391" s="99">
        <v>50</v>
      </c>
      <c r="R391" s="99">
        <v>1</v>
      </c>
      <c r="S391" s="106" t="str">
        <f>IFERROR(_xll.qlRateHelperEarliestDate(M391,Trigger),"--")</f>
        <v>--</v>
      </c>
      <c r="T391" s="106" t="str">
        <f>IFERROR(_xll.qlRateHelperPillarDate(M391,Trigger),"--")</f>
        <v>--</v>
      </c>
      <c r="V391" s="6" t="str">
        <f t="shared" si="48"/>
        <v/>
      </c>
      <c r="W391" s="6" t="e">
        <v>#N/A</v>
      </c>
      <c r="X391" s="6" t="str">
        <f>IFERROR(_xll.qlRateHelperQuoteName(W391,Trigger),"")</f>
        <v/>
      </c>
      <c r="Y391" s="83" t="str">
        <f>IFERROR(_xll.qlRateHelperRate(W391,Trigger),"")</f>
        <v/>
      </c>
      <c r="Z391" s="109" t="str">
        <f>IF(ISERROR(_xll.qlSwapRateHelperSpread($W391)),IF(ISERROR(_xll.qlFuturesRateHelperConvexityAdjustment($W391)),"",_xll.qlFuturesRateHelperConvexityAdjustment($W391)),_xll.qlSwapRateHelperSpread($W391))</f>
        <v/>
      </c>
      <c r="AA391" s="12" t="str">
        <f>IFERROR(_xll.qlRateHelperEarliestDate(W391,Trigger),"")</f>
        <v/>
      </c>
      <c r="AB391" s="12" t="str">
        <f>IFERROR(_xll.qlRateHelperPillarDate(W391,Trigger),"")</f>
        <v/>
      </c>
      <c r="AC391" s="82" t="e">
        <v>#NUM!</v>
      </c>
    </row>
    <row r="392" spans="1:29" x14ac:dyDescent="0.2">
      <c r="A392" s="62" t="s">
        <v>154</v>
      </c>
      <c r="B392" s="63" t="s">
        <v>105</v>
      </c>
      <c r="C392" s="64" t="s">
        <v>68</v>
      </c>
      <c r="D392" s="64" t="s">
        <v>8</v>
      </c>
      <c r="E392" s="64" t="s">
        <v>7</v>
      </c>
      <c r="F392" s="64" t="s">
        <v>149</v>
      </c>
      <c r="G392" s="64" t="str">
        <f t="shared" si="46"/>
        <v>Euribor6M</v>
      </c>
      <c r="H392" s="62" t="str">
        <f t="shared" si="47"/>
        <v>EUR30F13Y_Quote</v>
      </c>
      <c r="I392" s="133">
        <v>0</v>
      </c>
      <c r="J392" s="67"/>
    </row>
    <row r="393" spans="1:29" x14ac:dyDescent="0.2">
      <c r="A393" s="62" t="s">
        <v>154</v>
      </c>
      <c r="B393" s="63" t="s">
        <v>106</v>
      </c>
      <c r="C393" s="64" t="s">
        <v>68</v>
      </c>
      <c r="D393" s="64" t="s">
        <v>8</v>
      </c>
      <c r="E393" s="64" t="s">
        <v>7</v>
      </c>
      <c r="F393" s="64" t="s">
        <v>149</v>
      </c>
      <c r="G393" s="64" t="str">
        <f t="shared" si="46"/>
        <v>Euribor6M</v>
      </c>
      <c r="H393" s="62" t="str">
        <f t="shared" si="47"/>
        <v>EUR30F14Y_Quote</v>
      </c>
      <c r="I393" s="133">
        <v>0</v>
      </c>
      <c r="J393" s="67"/>
    </row>
    <row r="394" spans="1:29" x14ac:dyDescent="0.2">
      <c r="A394" s="62" t="s">
        <v>154</v>
      </c>
      <c r="B394" s="63" t="s">
        <v>64</v>
      </c>
      <c r="C394" s="64" t="s">
        <v>68</v>
      </c>
      <c r="D394" s="64" t="s">
        <v>8</v>
      </c>
      <c r="E394" s="64" t="s">
        <v>7</v>
      </c>
      <c r="F394" s="64" t="s">
        <v>149</v>
      </c>
      <c r="G394" s="64" t="str">
        <f t="shared" si="46"/>
        <v>Euribor6M</v>
      </c>
      <c r="H394" s="62" t="str">
        <f t="shared" si="47"/>
        <v>EUR30F15Y_Quote</v>
      </c>
      <c r="I394" s="133">
        <v>0</v>
      </c>
      <c r="J394" s="67"/>
    </row>
    <row r="395" spans="1:29" x14ac:dyDescent="0.2">
      <c r="A395" s="62" t="s">
        <v>154</v>
      </c>
      <c r="B395" s="63" t="s">
        <v>65</v>
      </c>
      <c r="C395" s="64" t="s">
        <v>68</v>
      </c>
      <c r="D395" s="64" t="s">
        <v>8</v>
      </c>
      <c r="E395" s="64" t="s">
        <v>7</v>
      </c>
      <c r="F395" s="64" t="s">
        <v>149</v>
      </c>
      <c r="G395" s="64" t="str">
        <f t="shared" si="46"/>
        <v>Euribor6M</v>
      </c>
      <c r="H395" s="62" t="str">
        <f t="shared" si="47"/>
        <v>EUR30F20Y_Quote</v>
      </c>
      <c r="I395" s="133">
        <v>0</v>
      </c>
      <c r="J395" s="67"/>
    </row>
    <row r="396" spans="1:29" x14ac:dyDescent="0.2">
      <c r="A396" s="62" t="s">
        <v>154</v>
      </c>
      <c r="B396" s="63" t="s">
        <v>66</v>
      </c>
      <c r="C396" s="64" t="s">
        <v>68</v>
      </c>
      <c r="D396" s="64" t="s">
        <v>8</v>
      </c>
      <c r="E396" s="64" t="s">
        <v>7</v>
      </c>
      <c r="F396" s="64" t="s">
        <v>149</v>
      </c>
      <c r="G396" s="64" t="str">
        <f t="shared" si="46"/>
        <v>Euribor6M</v>
      </c>
      <c r="H396" s="62" t="str">
        <f t="shared" si="47"/>
        <v>EUR30F25Y_Quote</v>
      </c>
      <c r="I396" s="133">
        <v>0</v>
      </c>
      <c r="J396" s="67"/>
    </row>
    <row r="397" spans="1:29" x14ac:dyDescent="0.2">
      <c r="A397" s="1" t="s">
        <v>154</v>
      </c>
      <c r="B397" s="8" t="s">
        <v>68</v>
      </c>
      <c r="C397" s="7" t="s">
        <v>68</v>
      </c>
      <c r="D397" s="7" t="s">
        <v>8</v>
      </c>
      <c r="E397" s="7" t="s">
        <v>7</v>
      </c>
      <c r="F397" s="7" t="s">
        <v>149</v>
      </c>
      <c r="G397" s="7" t="str">
        <f t="shared" si="46"/>
        <v>Euribor6M</v>
      </c>
      <c r="H397" s="1" t="str">
        <f t="shared" si="47"/>
        <v>EUR30F30Y_Quote</v>
      </c>
      <c r="I397" s="136">
        <v>0</v>
      </c>
      <c r="J397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 t="e">
        <f t="array" ref="AC2:AC92">_xll.qlPiecewiseYieldCurveData(YieldCurve_1M,Trigger)</f>
        <v>#NUM!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obj_004b3#0000</v>
      </c>
      <c r="H3" s="125" t="str">
        <f t="shared" ref="H3:H7" si="0">Currency&amp;$B3&amp;"D"&amp;$H$1&amp;QuoteSuffix</f>
        <v>EURSND_SYNTH1M_Quote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 t="shared" ref="V3:V34" si="1">IFERROR(INDEX($L$3:$L$92,MATCH(X3,$N$3:$N$92,0),1),"")</f>
        <v>Dp</v>
      </c>
      <c r="W3" s="4" t="str">
        <f t="array" ref="W3:W92">_xll.qlRateHelperSelection(_xll.ohFilter(RateHelpers,IncludeFlag),_xll.ohFilter(Priority,IncludeFlag),$AJ$3,$AJ$4,$AJ$5,$AJ$6,_xll.ohFilter(MinDistance,IncludeFlag),Trigger)</f>
        <v>obj_00520</v>
      </c>
      <c r="X3" s="4" t="str">
        <f>IFERROR(_xll.qlRateHelperQuoteName(W3,Trigger),"")</f>
        <v>EURSWD_SYNTH1M_Quote</v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42353</v>
      </c>
      <c r="AB3" s="5">
        <f>IFERROR(_xll.qlRateHelperPillarDate(W3,Trigger),"")</f>
        <v>42360</v>
      </c>
      <c r="AC3" s="81" t="e">
        <v>#NUM!</v>
      </c>
      <c r="AD3" s="84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EURSWD_SYNTH1M_Quote</v>
      </c>
      <c r="I4" s="135"/>
      <c r="J4" s="61" t="str">
        <f>_xll.qlDepositRateHelper(,H4,G4,Permanent,Trigger,ObjectOverwrite)</f>
        <v>obj_00520#0000</v>
      </c>
      <c r="K4" s="51"/>
      <c r="L4" s="10" t="str">
        <f t="shared" ref="L4:L7" si="2">A4</f>
        <v>Dp</v>
      </c>
      <c r="M4" s="98" t="str">
        <f t="shared" ref="M4:M7" si="3">IF(ISBLANK(J4),"--",J4)</f>
        <v>obj_00520#0000</v>
      </c>
      <c r="N4" s="151" t="str">
        <f>IFERROR(_xll.qlRateHelperQuoteName(M4,Trigger),"--")</f>
        <v>EURSWD_SYNTH1M_Quote</v>
      </c>
      <c r="O4" s="102" t="str">
        <f>IFERROR(_xll.qlRateHelperQuoteValue($M4,Trigger),"--")</f>
        <v>--</v>
      </c>
      <c r="P4" s="146" t="b">
        <v>1</v>
      </c>
      <c r="Q4" s="98">
        <v>10</v>
      </c>
      <c r="R4" s="98">
        <v>1</v>
      </c>
      <c r="S4" s="103">
        <f>IFERROR(_xll.qlRateHelperEarliestDate(M4,Trigger),"--")</f>
        <v>42353</v>
      </c>
      <c r="T4" s="103">
        <f>IFERROR(_xll.qlRateHelperPillarDate(M4,Trigger),"--")</f>
        <v>42360</v>
      </c>
      <c r="V4" s="4" t="str">
        <f t="shared" si="1"/>
        <v>Dp</v>
      </c>
      <c r="W4" s="4" t="str">
        <v>obj_0051f</v>
      </c>
      <c r="X4" s="4" t="str">
        <f>IFERROR(_xll.qlRateHelperQuoteName(W4,Trigger),"")</f>
        <v>EUR2WD_SYNTH1M_Quote</v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42353</v>
      </c>
      <c r="AB4" s="5">
        <f>IFERROR(_xll.qlRateHelperPillarDate(W4,Trigger),"")</f>
        <v>42367</v>
      </c>
      <c r="AC4" s="81" t="e">
        <v>#NUM!</v>
      </c>
      <c r="AD4" s="84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EUR2WD_SYNTH1M_Quote</v>
      </c>
      <c r="I5" s="129"/>
      <c r="J5" s="67" t="str">
        <f>_xll.qlDepositRateHelper(,H5,G5,Permanent,Trigger,ObjectOverwrite)</f>
        <v>obj_0051f#0000</v>
      </c>
      <c r="K5" s="51"/>
      <c r="L5" s="10" t="str">
        <f t="shared" si="2"/>
        <v>Dp</v>
      </c>
      <c r="M5" s="98" t="str">
        <f t="shared" si="3"/>
        <v>obj_0051f#0000</v>
      </c>
      <c r="N5" s="151" t="str">
        <f>IFERROR(_xll.qlRateHelperQuoteName(M5,Trigger),"--")</f>
        <v>EUR2WD_SYNTH1M_Quote</v>
      </c>
      <c r="O5" s="102" t="str">
        <f>IFERROR(_xll.qlRateHelperQuoteValue($M5,Trigger),"--")</f>
        <v>--</v>
      </c>
      <c r="P5" s="146" t="b">
        <v>1</v>
      </c>
      <c r="Q5" s="98">
        <v>10</v>
      </c>
      <c r="R5" s="98">
        <v>1</v>
      </c>
      <c r="S5" s="103">
        <f>IFERROR(_xll.qlRateHelperEarliestDate(M5,Trigger),"--")</f>
        <v>42353</v>
      </c>
      <c r="T5" s="103">
        <f>IFERROR(_xll.qlRateHelperPillarDate(M5,Trigger),"--")</f>
        <v>42367</v>
      </c>
      <c r="V5" s="4" t="str">
        <f t="shared" si="1"/>
        <v>Dp</v>
      </c>
      <c r="W5" s="4" t="str">
        <v>obj_00516</v>
      </c>
      <c r="X5" s="4" t="str">
        <f>IFERROR(_xll.qlRateHelperQuoteName(W5,Trigger),"")</f>
        <v>EUR3WD_SYNTH1M_Quote</v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42353</v>
      </c>
      <c r="AB5" s="5">
        <f>IFERROR(_xll.qlRateHelperPillarDate(W5,Trigger),"")</f>
        <v>42374</v>
      </c>
      <c r="AC5" s="81" t="e">
        <v>#NUM!</v>
      </c>
      <c r="AD5" s="84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7" si="4">B6</f>
        <v>3W</v>
      </c>
      <c r="D6" s="190"/>
      <c r="E6" s="190"/>
      <c r="F6" s="190"/>
      <c r="G6" s="191" t="str">
        <f>_xll.qlEuribor(,C6,,Permanent,Trigger,ObjectOverwrite)</f>
        <v>obj_00510#0000</v>
      </c>
      <c r="H6" s="192" t="str">
        <f t="shared" si="0"/>
        <v>EUR3WD_SYNTH1M_Quote</v>
      </c>
      <c r="I6" s="190"/>
      <c r="J6" s="193" t="str">
        <f>_xll.qlDepositRateHelper(,H6,G6,Permanent,Trigger,ObjectOverwrite)</f>
        <v>obj_00516#0000</v>
      </c>
      <c r="K6" s="51"/>
      <c r="L6" s="10" t="str">
        <f t="shared" si="2"/>
        <v>Dp</v>
      </c>
      <c r="M6" s="98" t="str">
        <f t="shared" si="3"/>
        <v>obj_00516#0000</v>
      </c>
      <c r="N6" s="151" t="str">
        <f>IFERROR(_xll.qlRateHelperQuoteName(M6,Trigger),"--")</f>
        <v>EUR3WD_SYNTH1M_Quote</v>
      </c>
      <c r="O6" s="102" t="str">
        <f>IFERROR(_xll.qlRateHelperQuoteValue($M6,Trigger),"--")</f>
        <v>--</v>
      </c>
      <c r="P6" s="146" t="b">
        <v>1</v>
      </c>
      <c r="Q6" s="98">
        <v>10</v>
      </c>
      <c r="R6" s="98">
        <v>1</v>
      </c>
      <c r="S6" s="103">
        <f>IFERROR(_xll.qlRateHelperEarliestDate(M6,Trigger),"--")</f>
        <v>42353</v>
      </c>
      <c r="T6" s="103">
        <f>IFERROR(_xll.qlRateHelperPillarDate(M6,Trigger),"--")</f>
        <v>42374</v>
      </c>
      <c r="V6" s="4" t="str">
        <f t="shared" si="1"/>
        <v>Dp</v>
      </c>
      <c r="W6" s="4" t="str">
        <v>obj_00525</v>
      </c>
      <c r="X6" s="4" t="str">
        <f>IFERROR(_xll.qlRateHelperQuoteName(W6,Trigger),"")</f>
        <v>EUR1MD_SYNTH1M_Quote</v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42353</v>
      </c>
      <c r="AB6" s="5">
        <f>IFERROR(_xll.qlRateHelperPillarDate(W6,Trigger),"")</f>
        <v>42384</v>
      </c>
      <c r="AC6" s="81" t="e">
        <v>#NUM!</v>
      </c>
      <c r="AD6" s="84"/>
      <c r="AF6" s="111" t="s">
        <v>93</v>
      </c>
      <c r="AJ6" s="113" t="s">
        <v>94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PROPER(Currency)&amp;FamilyName&amp;B7</f>
        <v>Euribor1M</v>
      </c>
      <c r="H7" s="127" t="str">
        <f t="shared" si="0"/>
        <v>EUR1MD_SYNTH1M_Quote</v>
      </c>
      <c r="I7" s="130"/>
      <c r="J7" s="3" t="str">
        <f>_xll.qlDepositRateHelper(,H7,G7,Permanent,Trigger,ObjectOverwrite)</f>
        <v>obj_00525#0000</v>
      </c>
      <c r="K7" s="51"/>
      <c r="L7" s="10" t="str">
        <f t="shared" si="2"/>
        <v>Dp</v>
      </c>
      <c r="M7" s="98" t="str">
        <f t="shared" si="3"/>
        <v>obj_00525#0000</v>
      </c>
      <c r="N7" s="151" t="str">
        <f>IFERROR(_xll.qlRateHelperQuoteName(M7,Trigger),"--")</f>
        <v>EUR1MD_SYNTH1M_Quote</v>
      </c>
      <c r="O7" s="102" t="str">
        <f>IFERROR(_xll.qlRateHelperQuoteValue($M7,Trigger),"--")</f>
        <v>--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42353</v>
      </c>
      <c r="T7" s="103">
        <f>IFERROR(_xll.qlRateHelperPillarDate(M7,Trigger),"--")</f>
        <v>42384</v>
      </c>
      <c r="V7" s="4" t="str">
        <f t="shared" si="1"/>
        <v>Sw</v>
      </c>
      <c r="W7" s="4" t="str">
        <v>obj_00513</v>
      </c>
      <c r="X7" s="4" t="str">
        <f>IFERROR(_xll.qlRateHelperQuoteName(W7,Trigger),"")</f>
        <v>EUR2X1S_Quote</v>
      </c>
      <c r="Y7" s="73">
        <f>IFERROR(_xll.qlRateHelperRate(W7,Trigger),"")</f>
        <v>-1.1799999999999998E-3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42353</v>
      </c>
      <c r="AB7" s="5">
        <f>IFERROR(_xll.qlRateHelperPillarDate(W7,Trigger),"")</f>
        <v>42415</v>
      </c>
      <c r="AC7" s="81" t="e">
        <v>#NUM!</v>
      </c>
      <c r="AD7" s="84"/>
    </row>
    <row r="8" spans="1:38" ht="11.25" customHeight="1" x14ac:dyDescent="0.2">
      <c r="B8" s="49"/>
      <c r="C8" s="49"/>
      <c r="D8" s="49"/>
      <c r="E8" s="49"/>
      <c r="F8" s="49"/>
      <c r="G8" s="49" t="s">
        <v>124</v>
      </c>
      <c r="H8" s="49"/>
      <c r="K8" s="51"/>
      <c r="L8" s="71" t="str">
        <f>A10</f>
        <v>Sw</v>
      </c>
      <c r="M8" s="137" t="str">
        <f>IF(ISBLANK(J10),"--",J10)</f>
        <v>obj_00513#0000</v>
      </c>
      <c r="N8" s="150" t="str">
        <f>IFERROR(_xll.qlRateHelperQuoteName(M8,Trigger),"--")</f>
        <v>EUR2X1S_Quote</v>
      </c>
      <c r="O8" s="139">
        <f>IFERROR(_xll.qlRateHelperQuoteValue($M8,Trigger),"--")</f>
        <v>-1.1799999999999998E-3</v>
      </c>
      <c r="P8" s="142" t="b">
        <v>1</v>
      </c>
      <c r="Q8" s="137">
        <v>40</v>
      </c>
      <c r="R8" s="137">
        <v>1</v>
      </c>
      <c r="S8" s="140">
        <f>IFERROR(_xll.qlRateHelperEarliestDate(M8,Trigger),"--")</f>
        <v>42353</v>
      </c>
      <c r="T8" s="140">
        <f>IFERROR(_xll.qlRateHelperPillarDate(M8,Trigger),"--")</f>
        <v>42415</v>
      </c>
      <c r="V8" s="4" t="str">
        <f t="shared" si="1"/>
        <v>Sw</v>
      </c>
      <c r="W8" s="4" t="str">
        <v>obj_00512</v>
      </c>
      <c r="X8" s="4" t="str">
        <f>IFERROR(_xll.qlRateHelperQuoteName(W8,Trigger),"")</f>
        <v>EUR3X1S_Quote</v>
      </c>
      <c r="Y8" s="73">
        <f>IFERROR(_xll.qlRateHelperRate(W8,Trigger),"")</f>
        <v>-1.1799999999999998E-3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42353</v>
      </c>
      <c r="AB8" s="5">
        <f>IFERROR(_xll.qlRateHelperPillarDate(W8,Trigger),"")</f>
        <v>42444</v>
      </c>
      <c r="AC8" s="81" t="e">
        <v>#NUM!</v>
      </c>
      <c r="AD8" s="84"/>
    </row>
    <row r="9" spans="1:38" ht="11.25" customHeight="1" x14ac:dyDescent="0.2">
      <c r="A9" s="68" t="s">
        <v>9</v>
      </c>
      <c r="B9" s="68" t="s">
        <v>30</v>
      </c>
      <c r="C9" s="68" t="s">
        <v>120</v>
      </c>
      <c r="D9" s="68" t="s">
        <v>5</v>
      </c>
      <c r="E9" s="68" t="s">
        <v>35</v>
      </c>
      <c r="F9" s="68" t="s">
        <v>121</v>
      </c>
      <c r="G9" s="68" t="s">
        <v>4</v>
      </c>
      <c r="H9" s="68" t="s">
        <v>1</v>
      </c>
      <c r="I9" s="68" t="s">
        <v>119</v>
      </c>
      <c r="J9" s="68" t="s">
        <v>25</v>
      </c>
      <c r="K9" s="51"/>
      <c r="L9" s="10" t="str">
        <f t="shared" ref="L9:L18" si="5">A11</f>
        <v>Sw</v>
      </c>
      <c r="M9" s="98" t="str">
        <f t="shared" ref="M9:M18" si="6">IF(ISBLANK(J11),"--",J11)</f>
        <v>obj_00512#0000</v>
      </c>
      <c r="N9" s="151" t="str">
        <f>IFERROR(_xll.qlRateHelperQuoteName(M9,Trigger),"--")</f>
        <v>EUR3X1S_Quote</v>
      </c>
      <c r="O9" s="102">
        <f>IFERROR(_xll.qlRateHelperQuoteValue($M9,Trigger),"--")</f>
        <v>-1.1799999999999998E-3</v>
      </c>
      <c r="P9" s="146" t="b">
        <v>1</v>
      </c>
      <c r="Q9" s="98">
        <v>40</v>
      </c>
      <c r="R9" s="98">
        <v>1</v>
      </c>
      <c r="S9" s="103">
        <f>IFERROR(_xll.qlRateHelperEarliestDate(M9,Trigger),"--")</f>
        <v>42353</v>
      </c>
      <c r="T9" s="103">
        <f>IFERROR(_xll.qlRateHelperPillarDate(M9,Trigger),"--")</f>
        <v>42444</v>
      </c>
      <c r="V9" s="4" t="str">
        <f t="shared" si="1"/>
        <v>Sw</v>
      </c>
      <c r="W9" s="4" t="str">
        <v>obj_00508</v>
      </c>
      <c r="X9" s="4" t="str">
        <f>IFERROR(_xll.qlRateHelperQuoteName(W9,Trigger),"")</f>
        <v>EUR4X1S_Quote</v>
      </c>
      <c r="Y9" s="73">
        <f>IFERROR(_xll.qlRateHelperRate(W9,Trigger),"")</f>
        <v>-1.2099999999999999E-3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42353</v>
      </c>
      <c r="AB9" s="5">
        <f>IFERROR(_xll.qlRateHelperPillarDate(W9,Trigger),"")</f>
        <v>42475</v>
      </c>
      <c r="AC9" s="81" t="e">
        <v>#NUM!</v>
      </c>
      <c r="AD9" s="84"/>
      <c r="AG9" s="49" t="s">
        <v>144</v>
      </c>
    </row>
    <row r="10" spans="1:38" ht="11.25" customHeight="1" x14ac:dyDescent="0.2">
      <c r="A10" s="56" t="s">
        <v>26</v>
      </c>
      <c r="B10" s="57" t="s">
        <v>43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Currency&amp;SUBSTITUTE($B10,"M","")&amp;$G$8&amp;QuoteSuffix</f>
        <v>EUR2X1S_Quote</v>
      </c>
      <c r="I10" s="132">
        <v>0</v>
      </c>
      <c r="J10" s="67" t="str">
        <f>_xll.qlSwapRateHelper2(,H10,2,B10,Calendar,D10,E10,F10,G10,I10,C10,Discounting,PillarDate,,Permanent,Trigger,ObjectOverwrite)</f>
        <v>obj_00513#0000</v>
      </c>
      <c r="K10" s="51"/>
      <c r="L10" s="10" t="str">
        <f t="shared" si="5"/>
        <v>Sw</v>
      </c>
      <c r="M10" s="98" t="str">
        <f t="shared" si="6"/>
        <v>obj_00508#0000</v>
      </c>
      <c r="N10" s="151" t="str">
        <f>IFERROR(_xll.qlRateHelperQuoteName(M10,Trigger),"--")</f>
        <v>EUR4X1S_Quote</v>
      </c>
      <c r="O10" s="102">
        <f>IFERROR(_xll.qlRateHelperQuoteValue($M10,Trigger),"--")</f>
        <v>-1.2099999999999999E-3</v>
      </c>
      <c r="P10" s="146" t="b">
        <v>1</v>
      </c>
      <c r="Q10" s="98">
        <v>40</v>
      </c>
      <c r="R10" s="98">
        <v>1</v>
      </c>
      <c r="S10" s="103">
        <f>IFERROR(_xll.qlRateHelperEarliestDate(M10,Trigger),"--")</f>
        <v>42353</v>
      </c>
      <c r="T10" s="103">
        <f>IFERROR(_xll.qlRateHelperPillarDate(M10,Trigger),"--")</f>
        <v>42475</v>
      </c>
      <c r="V10" s="4" t="str">
        <f t="shared" si="1"/>
        <v>Sw</v>
      </c>
      <c r="W10" s="4" t="str">
        <v>obj_00509</v>
      </c>
      <c r="X10" s="4" t="str">
        <f>IFERROR(_xll.qlRateHelperQuoteName(W10,Trigger),"")</f>
        <v>EUR5X1S_Quote</v>
      </c>
      <c r="Y10" s="73">
        <f>IFERROR(_xll.qlRateHelperRate(W10,Trigger),"")</f>
        <v>-1.23E-3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42353</v>
      </c>
      <c r="AB10" s="5">
        <f>IFERROR(_xll.qlRateHelperPillarDate(W10,Trigger),"")</f>
        <v>42506</v>
      </c>
      <c r="AC10" s="81" t="e">
        <v>#NUM!</v>
      </c>
      <c r="AD10" s="84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3">
        <v>0</v>
      </c>
      <c r="J11" s="67" t="str">
        <f>_xll.qlSwapRateHelper2(,H11,2,B11,Calendar,D11,E11,F11,G11,I11,C11,Discounting,PillarDate,,Permanent,Trigger,ObjectOverwrite)</f>
        <v>obj_00512#0000</v>
      </c>
      <c r="K11" s="51"/>
      <c r="L11" s="10" t="str">
        <f t="shared" si="5"/>
        <v>Sw</v>
      </c>
      <c r="M11" s="98" t="str">
        <f t="shared" si="6"/>
        <v>obj_00509#0000</v>
      </c>
      <c r="N11" s="151" t="str">
        <f>IFERROR(_xll.qlRateHelperQuoteName(M11,Trigger),"--")</f>
        <v>EUR5X1S_Quote</v>
      </c>
      <c r="O11" s="102">
        <f>IFERROR(_xll.qlRateHelperQuoteValue($M11,Trigger),"--")</f>
        <v>-1.23E-3</v>
      </c>
      <c r="P11" s="146" t="b">
        <v>1</v>
      </c>
      <c r="Q11" s="98">
        <v>40</v>
      </c>
      <c r="R11" s="98">
        <v>1</v>
      </c>
      <c r="S11" s="103">
        <f>IFERROR(_xll.qlRateHelperEarliestDate(M11,Trigger),"--")</f>
        <v>42353</v>
      </c>
      <c r="T11" s="103">
        <f>IFERROR(_xll.qlRateHelperPillarDate(M11,Trigger),"--")</f>
        <v>42506</v>
      </c>
      <c r="V11" s="4" t="str">
        <f t="shared" si="1"/>
        <v>Sw</v>
      </c>
      <c r="W11" s="4" t="str">
        <v>obj_0050e</v>
      </c>
      <c r="X11" s="4" t="str">
        <f>IFERROR(_xll.qlRateHelperQuoteName(W11,Trigger),"")</f>
        <v>EUR6X1S_Quote</v>
      </c>
      <c r="Y11" s="73">
        <f>IFERROR(_xll.qlRateHelperRate(W11,Trigger),"")</f>
        <v>-1.24E-3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42353</v>
      </c>
      <c r="AB11" s="5">
        <f>IFERROR(_xll.qlRateHelperPillarDate(W11,Trigger),"")</f>
        <v>42536</v>
      </c>
      <c r="AC11" s="81" t="e">
        <v>#NUM!</v>
      </c>
      <c r="AD11" s="84"/>
      <c r="AE11" s="170">
        <v>1</v>
      </c>
      <c r="AF11" s="171">
        <f>_xll.qlCalendarEndOfMonth(Calendar,Settlementdate,Trigger)</f>
        <v>42369</v>
      </c>
      <c r="AG11" s="170" t="str">
        <f t="shared" ref="AG11:AG23" si="9">Currency&amp;$AG$9&amp;AE11&amp;JumpSuffix&amp;QuoteSuffix</f>
        <v>EURJump1_SYNTHON_Quote</v>
      </c>
      <c r="AH11" s="213">
        <f>_xll.qlDayCounterYearFraction("actual/360",AF11,_xll.qlCalendarAdvance(Calendar,AF11,"1D",,,Trigger))</f>
        <v>1.1111111111111112E-2</v>
      </c>
      <c r="AI11" s="172">
        <f>IF(_xll.qlQuoteIsValid(AG11,Trigger),_xll.qlQuoteValue(AG11,Trigger),1)</f>
        <v>1</v>
      </c>
      <c r="AJ11" s="216">
        <f>-LN(AI11)/AH11</f>
        <v>0</v>
      </c>
      <c r="AK11" s="221">
        <v>0</v>
      </c>
      <c r="AL11" s="17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44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3">
        <v>0</v>
      </c>
      <c r="J12" s="67" t="str">
        <f>_xll.qlSwapRateHelper2(,H12,2,B12,Calendar,D12,E12,F12,G12,I12,C12,Discounting,PillarDate,,Permanent,Trigger,ObjectOverwrite)</f>
        <v>obj_00508#0000</v>
      </c>
      <c r="K12" s="51" t="s">
        <v>37</v>
      </c>
      <c r="L12" s="10" t="str">
        <f t="shared" si="5"/>
        <v>Sw</v>
      </c>
      <c r="M12" s="98" t="str">
        <f t="shared" si="6"/>
        <v>obj_0050e#0000</v>
      </c>
      <c r="N12" s="151" t="str">
        <f>IFERROR(_xll.qlRateHelperQuoteName(M12,Trigger),"--")</f>
        <v>EUR6X1S_Quote</v>
      </c>
      <c r="O12" s="102">
        <f>IFERROR(_xll.qlRateHelperQuoteValue($M12,Trigger),"--")</f>
        <v>-1.24E-3</v>
      </c>
      <c r="P12" s="146" t="b">
        <v>1</v>
      </c>
      <c r="Q12" s="98">
        <v>40</v>
      </c>
      <c r="R12" s="98">
        <v>1</v>
      </c>
      <c r="S12" s="103">
        <f>IFERROR(_xll.qlRateHelperEarliestDate(M12,Trigger),"--")</f>
        <v>42353</v>
      </c>
      <c r="T12" s="103">
        <f>IFERROR(_xll.qlRateHelperPillarDate(M12,Trigger),"--")</f>
        <v>42536</v>
      </c>
      <c r="V12" s="4" t="str">
        <f t="shared" si="1"/>
        <v>Sw</v>
      </c>
      <c r="W12" s="4" t="str">
        <v>obj_0050d</v>
      </c>
      <c r="X12" s="4" t="str">
        <f>IFERROR(_xll.qlRateHelperQuoteName(W12,Trigger),"")</f>
        <v>EUR7X1S_Quote</v>
      </c>
      <c r="Y12" s="73">
        <f>IFERROR(_xll.qlRateHelperRate(W12,Trigger),"")</f>
        <v>-1.25E-3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42353</v>
      </c>
      <c r="AB12" s="5">
        <f>IFERROR(_xll.qlRateHelperPillarDate(W12,Trigger),"")</f>
        <v>42566</v>
      </c>
      <c r="AC12" s="81" t="e">
        <v>#NUM!</v>
      </c>
      <c r="AD12" s="84"/>
      <c r="AE12" s="174">
        <v>2</v>
      </c>
      <c r="AF12" s="175">
        <f>_xll.qlCalendarEndOfMonth(Calendar,_xll.qlCalendarAdvance(Calendar,AF11,"1m","mf",TRUE),Trigger)</f>
        <v>42398</v>
      </c>
      <c r="AG12" s="174" t="str">
        <f t="shared" si="9"/>
        <v>EURJump2_SYNTHON_Quote</v>
      </c>
      <c r="AH12" s="214">
        <f>_xll.qlDayCounterYearFraction("actual/360",AF12,_xll.qlCalendarAdvance(Calendar,AF12,"1D",,,Trigger))</f>
        <v>8.3333333333333332E-3</v>
      </c>
      <c r="AI12" s="176">
        <f>IF(_xll.qlQuoteIsValid(AG12,Trigger),_xll.qlQuoteValue(AG12,Trigger),1)</f>
        <v>1</v>
      </c>
      <c r="AJ12" s="217">
        <f t="shared" ref="AJ12:AJ23" si="10">-LN(AI12)/AH12</f>
        <v>0</v>
      </c>
      <c r="AK12" s="222">
        <v>0</v>
      </c>
      <c r="AL12" s="176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45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3">
        <v>0</v>
      </c>
      <c r="J13" s="67" t="str">
        <f>_xll.qlSwapRateHelper2(,H13,2,B13,Calendar,D13,E13,F13,G13,I13,C13,Discounting,PillarDate,,Permanent,Trigger,ObjectOverwrite)</f>
        <v>obj_00509#0000</v>
      </c>
      <c r="K13" s="51"/>
      <c r="L13" s="10" t="str">
        <f t="shared" si="5"/>
        <v>Sw</v>
      </c>
      <c r="M13" s="98" t="str">
        <f t="shared" si="6"/>
        <v>obj_0050d#0000</v>
      </c>
      <c r="N13" s="151" t="str">
        <f>IFERROR(_xll.qlRateHelperQuoteName(M13,Trigger),"--")</f>
        <v>EUR7X1S_Quote</v>
      </c>
      <c r="O13" s="102">
        <f>IFERROR(_xll.qlRateHelperQuoteValue($M13,Trigger),"--")</f>
        <v>-1.25E-3</v>
      </c>
      <c r="P13" s="146" t="b">
        <v>1</v>
      </c>
      <c r="Q13" s="98">
        <v>40</v>
      </c>
      <c r="R13" s="98">
        <v>1</v>
      </c>
      <c r="S13" s="103">
        <f>IFERROR(_xll.qlRateHelperEarliestDate(M13,Trigger),"--")</f>
        <v>42353</v>
      </c>
      <c r="T13" s="103">
        <f>IFERROR(_xll.qlRateHelperPillarDate(M13,Trigger),"--")</f>
        <v>42566</v>
      </c>
      <c r="V13" s="4" t="str">
        <f t="shared" si="1"/>
        <v>Sw</v>
      </c>
      <c r="W13" s="4" t="str">
        <v>obj_00504</v>
      </c>
      <c r="X13" s="4" t="str">
        <f>IFERROR(_xll.qlRateHelperQuoteName(W13,Trigger),"")</f>
        <v>EUR8X1S_Quote</v>
      </c>
      <c r="Y13" s="73">
        <f>IFERROR(_xll.qlRateHelperRate(W13,Trigger),"")</f>
        <v>-1.2800000000000001E-3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42353</v>
      </c>
      <c r="AB13" s="5">
        <f>IFERROR(_xll.qlRateHelperPillarDate(W13,Trigger),"")</f>
        <v>42597</v>
      </c>
      <c r="AC13" s="81" t="e">
        <v>#NUM!</v>
      </c>
      <c r="AD13" s="84"/>
      <c r="AE13" s="174">
        <v>3</v>
      </c>
      <c r="AF13" s="175">
        <f>_xll.qlCalendarEndOfMonth(Calendar,_xll.qlCalendarAdvance(Calendar,AF12,"1m","mf",TRUE),Trigger)</f>
        <v>42429</v>
      </c>
      <c r="AG13" s="174" t="str">
        <f t="shared" si="9"/>
        <v>EURJump3_SYNTHON_Quote</v>
      </c>
      <c r="AH13" s="214">
        <f>_xll.qlDayCounterYearFraction("actual/360",AF13,_xll.qlCalendarAdvance(Calendar,AF13,"1D",,,Trigger))</f>
        <v>2.7777777777777779E-3</v>
      </c>
      <c r="AI13" s="176">
        <f>IF(_xll.qlQuoteIsValid(AG13,Trigger),_xll.qlQuoteValue(AG13,Trigger),1)</f>
        <v>0.99999859999999996</v>
      </c>
      <c r="AJ13" s="217">
        <f t="shared" si="10"/>
        <v>5.0400035281482217E-4</v>
      </c>
      <c r="AK13" s="222">
        <v>0</v>
      </c>
      <c r="AL13" s="176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3">
        <v>0</v>
      </c>
      <c r="J14" s="67" t="str">
        <f>_xll.qlSwapRateHelper2(,H14,2,B14,Calendar,D14,E14,F14,G14,I14,C14,Discounting,PillarDate,,Permanent,Trigger,ObjectOverwrite)</f>
        <v>obj_0050e#0000</v>
      </c>
      <c r="K14" s="51"/>
      <c r="L14" s="10" t="str">
        <f t="shared" si="5"/>
        <v>Sw</v>
      </c>
      <c r="M14" s="98" t="str">
        <f t="shared" si="6"/>
        <v>obj_00504#0000</v>
      </c>
      <c r="N14" s="151" t="str">
        <f>IFERROR(_xll.qlRateHelperQuoteName(M14,Trigger),"--")</f>
        <v>EUR8X1S_Quote</v>
      </c>
      <c r="O14" s="102">
        <f>IFERROR(_xll.qlRateHelperQuoteValue($M14,Trigger),"--")</f>
        <v>-1.2800000000000001E-3</v>
      </c>
      <c r="P14" s="146" t="b">
        <v>1</v>
      </c>
      <c r="Q14" s="98">
        <v>40</v>
      </c>
      <c r="R14" s="98">
        <v>1</v>
      </c>
      <c r="S14" s="103">
        <f>IFERROR(_xll.qlRateHelperEarliestDate(M14,Trigger),"--")</f>
        <v>42353</v>
      </c>
      <c r="T14" s="103">
        <f>IFERROR(_xll.qlRateHelperPillarDate(M14,Trigger),"--")</f>
        <v>42597</v>
      </c>
      <c r="V14" s="4" t="str">
        <f t="shared" si="1"/>
        <v>Sw</v>
      </c>
      <c r="W14" s="4" t="str">
        <v>obj_004fe</v>
      </c>
      <c r="X14" s="4" t="str">
        <f>IFERROR(_xll.qlRateHelperQuoteName(W14,Trigger),"")</f>
        <v>EUR9X1S_Quote</v>
      </c>
      <c r="Y14" s="73">
        <f>IFERROR(_xll.qlRateHelperRate(W14,Trigger),"")</f>
        <v>-1.31E-3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42353</v>
      </c>
      <c r="AB14" s="5">
        <f>IFERROR(_xll.qlRateHelperPillarDate(W14,Trigger),"")</f>
        <v>42628</v>
      </c>
      <c r="AC14" s="81" t="e">
        <v>#NUM!</v>
      </c>
      <c r="AD14" s="84"/>
      <c r="AE14" s="174">
        <v>4</v>
      </c>
      <c r="AF14" s="175">
        <f>_xll.qlCalendarEndOfMonth(Calendar,_xll.qlCalendarAdvance(Calendar,AF13,"1m","mf",TRUE),Trigger)</f>
        <v>42460</v>
      </c>
      <c r="AG14" s="174" t="str">
        <f t="shared" si="9"/>
        <v>EURJump4_SYNTHON_Quote</v>
      </c>
      <c r="AH14" s="214">
        <f>_xll.qlDayCounterYearFraction("actual/360",AF14,_xll.qlCalendarAdvance(Calendar,AF14,"1D",,,Trigger))</f>
        <v>2.7777777777777779E-3</v>
      </c>
      <c r="AI14" s="176">
        <f>IF(_xll.qlQuoteIsValid(AG14,Trigger),_xll.qlQuoteValue(AG14,Trigger),1)</f>
        <v>1</v>
      </c>
      <c r="AJ14" s="217">
        <f t="shared" si="10"/>
        <v>0</v>
      </c>
      <c r="AK14" s="222">
        <v>0</v>
      </c>
      <c r="AL14" s="176">
        <f t="shared" si="11"/>
        <v>1</v>
      </c>
    </row>
    <row r="15" spans="1:38" ht="11.25" customHeight="1" x14ac:dyDescent="0.2">
      <c r="A15" s="62" t="s">
        <v>26</v>
      </c>
      <c r="B15" s="63" t="s">
        <v>46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3">
        <v>0</v>
      </c>
      <c r="J15" s="67" t="str">
        <f>_xll.qlSwapRateHelper2(,H15,2,B15,Calendar,D15,E15,F15,G15,I15,C15,Discounting,PillarDate,,Permanent,Trigger,ObjectOverwrite)</f>
        <v>obj_0050d#0000</v>
      </c>
      <c r="K15" s="51"/>
      <c r="L15" s="10" t="str">
        <f t="shared" si="5"/>
        <v>Sw</v>
      </c>
      <c r="M15" s="98" t="str">
        <f t="shared" si="6"/>
        <v>obj_004fe#0000</v>
      </c>
      <c r="N15" s="151" t="str">
        <f>IFERROR(_xll.qlRateHelperQuoteName(M15,Trigger),"--")</f>
        <v>EUR9X1S_Quote</v>
      </c>
      <c r="O15" s="102">
        <f>IFERROR(_xll.qlRateHelperQuoteValue($M15,Trigger),"--")</f>
        <v>-1.31E-3</v>
      </c>
      <c r="P15" s="146" t="b">
        <v>1</v>
      </c>
      <c r="Q15" s="98">
        <v>40</v>
      </c>
      <c r="R15" s="98">
        <v>1</v>
      </c>
      <c r="S15" s="103">
        <f>IFERROR(_xll.qlRateHelperEarliestDate(M15,Trigger),"--")</f>
        <v>42353</v>
      </c>
      <c r="T15" s="103">
        <f>IFERROR(_xll.qlRateHelperPillarDate(M15,Trigger),"--")</f>
        <v>42628</v>
      </c>
      <c r="V15" s="4" t="str">
        <f t="shared" si="1"/>
        <v>Sw</v>
      </c>
      <c r="W15" s="4" t="str">
        <v>obj_00503</v>
      </c>
      <c r="X15" s="4" t="str">
        <f>IFERROR(_xll.qlRateHelperQuoteName(W15,Trigger),"")</f>
        <v>EUR10X1S_Quote</v>
      </c>
      <c r="Y15" s="73">
        <f>IFERROR(_xll.qlRateHelperRate(W15,Trigger),"")</f>
        <v>-1.33E-3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42353</v>
      </c>
      <c r="AB15" s="5">
        <f>IFERROR(_xll.qlRateHelperPillarDate(W15,Trigger),"")</f>
        <v>42660</v>
      </c>
      <c r="AC15" s="81" t="e">
        <v>#NUM!</v>
      </c>
      <c r="AD15" s="84"/>
      <c r="AE15" s="174">
        <v>5</v>
      </c>
      <c r="AF15" s="175">
        <f>_xll.qlCalendarEndOfMonth(Calendar,_xll.qlCalendarAdvance(Calendar,AF14,"1m","mf",TRUE),Trigger)</f>
        <v>42489</v>
      </c>
      <c r="AG15" s="174" t="str">
        <f t="shared" si="9"/>
        <v>EURJump5_SYNTHON_Quote</v>
      </c>
      <c r="AH15" s="214">
        <f>_xll.qlDayCounterYearFraction("actual/360",AF15,_xll.qlCalendarAdvance(Calendar,AF15,"1D",,,Trigger))</f>
        <v>8.3333333333333332E-3</v>
      </c>
      <c r="AI15" s="176">
        <f>IF(_xll.qlQuoteIsValid(AG15,Trigger),_xll.qlQuoteValue(AG15,Trigger),1)</f>
        <v>1</v>
      </c>
      <c r="AJ15" s="217">
        <f t="shared" si="10"/>
        <v>0</v>
      </c>
      <c r="AK15" s="222">
        <v>0</v>
      </c>
      <c r="AL15" s="176">
        <f t="shared" si="11"/>
        <v>1</v>
      </c>
    </row>
    <row r="16" spans="1:38" ht="11.25" customHeight="1" x14ac:dyDescent="0.2">
      <c r="A16" s="62" t="s">
        <v>26</v>
      </c>
      <c r="B16" s="63" t="s">
        <v>47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3">
        <v>0</v>
      </c>
      <c r="J16" s="67" t="str">
        <f>_xll.qlSwapRateHelper2(,H16,2,B16,Calendar,D16,E16,F16,G16,I16,C16,Discounting,PillarDate,,Permanent,Trigger,ObjectOverwrite)</f>
        <v>obj_00504#0000</v>
      </c>
      <c r="K16" s="51"/>
      <c r="L16" s="10" t="str">
        <f t="shared" si="5"/>
        <v>Sw</v>
      </c>
      <c r="M16" s="98" t="str">
        <f t="shared" si="6"/>
        <v>obj_00503#0000</v>
      </c>
      <c r="N16" s="151" t="str">
        <f>IFERROR(_xll.qlRateHelperQuoteName(M16,Trigger),"--")</f>
        <v>EUR10X1S_Quote</v>
      </c>
      <c r="O16" s="102">
        <f>IFERROR(_xll.qlRateHelperQuoteValue($M16,Trigger),"--")</f>
        <v>-1.33E-3</v>
      </c>
      <c r="P16" s="146" t="b">
        <v>1</v>
      </c>
      <c r="Q16" s="98">
        <v>40</v>
      </c>
      <c r="R16" s="98">
        <v>1</v>
      </c>
      <c r="S16" s="103">
        <f>IFERROR(_xll.qlRateHelperEarliestDate(M16,Trigger),"--")</f>
        <v>42353</v>
      </c>
      <c r="T16" s="103">
        <f>IFERROR(_xll.qlRateHelperPillarDate(M16,Trigger),"--")</f>
        <v>42660</v>
      </c>
      <c r="V16" s="4" t="str">
        <f t="shared" si="1"/>
        <v>Sw</v>
      </c>
      <c r="W16" s="4" t="str">
        <v>obj_00505</v>
      </c>
      <c r="X16" s="4" t="str">
        <f>IFERROR(_xll.qlRateHelperQuoteName(W16,Trigger),"")</f>
        <v>EUR11X1S_Quote</v>
      </c>
      <c r="Y16" s="73">
        <f>IFERROR(_xll.qlRateHelperRate(W16,Trigger),"")</f>
        <v>-1.3500000000000001E-3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42353</v>
      </c>
      <c r="AB16" s="5">
        <f>IFERROR(_xll.qlRateHelperPillarDate(W16,Trigger),"")</f>
        <v>42689</v>
      </c>
      <c r="AC16" s="81" t="e">
        <v>#NUM!</v>
      </c>
      <c r="AD16" s="84"/>
      <c r="AE16" s="174">
        <v>6</v>
      </c>
      <c r="AF16" s="175">
        <f>_xll.qlCalendarEndOfMonth(Calendar,_xll.qlCalendarAdvance(Calendar,AF15,"1m","mf",TRUE),Trigger)</f>
        <v>42521</v>
      </c>
      <c r="AG16" s="174" t="str">
        <f t="shared" si="9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10"/>
        <v>0</v>
      </c>
      <c r="AK16" s="222">
        <v>0</v>
      </c>
      <c r="AL16" s="176">
        <f t="shared" si="11"/>
        <v>1</v>
      </c>
    </row>
    <row r="17" spans="1:38" ht="11.25" customHeight="1" x14ac:dyDescent="0.2">
      <c r="A17" s="62" t="s">
        <v>26</v>
      </c>
      <c r="B17" s="63" t="s">
        <v>48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3">
        <v>0</v>
      </c>
      <c r="J17" s="67" t="str">
        <f>_xll.qlSwapRateHelper2(,H17,2,B17,Calendar,D17,E17,F17,G17,I17,C17,Discounting,PillarDate,,Permanent,Trigger,ObjectOverwrite)</f>
        <v>obj_004fe#0000</v>
      </c>
      <c r="K17" s="51"/>
      <c r="L17" s="10" t="str">
        <f t="shared" si="5"/>
        <v>Sw</v>
      </c>
      <c r="M17" s="98" t="str">
        <f t="shared" si="6"/>
        <v>obj_00505#0000</v>
      </c>
      <c r="N17" s="151" t="str">
        <f>IFERROR(_xll.qlRateHelperQuoteName(M17,Trigger),"--")</f>
        <v>EUR11X1S_Quote</v>
      </c>
      <c r="O17" s="102">
        <f>IFERROR(_xll.qlRateHelperQuoteValue($M17,Trigger),"--")</f>
        <v>-1.3500000000000001E-3</v>
      </c>
      <c r="P17" s="146" t="b">
        <v>1</v>
      </c>
      <c r="Q17" s="98">
        <v>40</v>
      </c>
      <c r="R17" s="98">
        <v>1</v>
      </c>
      <c r="S17" s="103">
        <f>IFERROR(_xll.qlRateHelperEarliestDate(M17,Trigger),"--")</f>
        <v>42353</v>
      </c>
      <c r="T17" s="103">
        <f>IFERROR(_xll.qlRateHelperPillarDate(M17,Trigger),"--")</f>
        <v>42689</v>
      </c>
      <c r="V17" s="4" t="str">
        <f t="shared" si="1"/>
        <v>Sw</v>
      </c>
      <c r="W17" s="4" t="str">
        <v>obj_00511</v>
      </c>
      <c r="X17" s="4" t="str">
        <f>IFERROR(_xll.qlRateHelperQuoteName(W17,Trigger),"")</f>
        <v>EUR12X1S_Quote</v>
      </c>
      <c r="Y17" s="73">
        <f>IFERROR(_xll.qlRateHelperRate(W17,Trigger),"")</f>
        <v>-1.3600000000000001E-3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42353</v>
      </c>
      <c r="AB17" s="5">
        <f>IFERROR(_xll.qlRateHelperPillarDate(W17,Trigger),"")</f>
        <v>42719</v>
      </c>
      <c r="AC17" s="81" t="e">
        <v>#NUM!</v>
      </c>
      <c r="AD17" s="84"/>
      <c r="AE17" s="174">
        <v>7</v>
      </c>
      <c r="AF17" s="175">
        <f>_xll.qlCalendarEndOfMonth(Calendar,_xll.qlCalendarAdvance(Calendar,AF16,"1m","mf",TRUE),Trigger)</f>
        <v>42551</v>
      </c>
      <c r="AG17" s="174" t="str">
        <f t="shared" si="9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1</v>
      </c>
      <c r="AJ17" s="217">
        <f t="shared" si="10"/>
        <v>0</v>
      </c>
      <c r="AK17" s="222">
        <v>0</v>
      </c>
      <c r="AL17" s="176">
        <f t="shared" si="11"/>
        <v>1</v>
      </c>
    </row>
    <row r="18" spans="1:38" ht="11.25" customHeight="1" x14ac:dyDescent="0.2">
      <c r="A18" s="62" t="s">
        <v>26</v>
      </c>
      <c r="B18" s="63" t="s">
        <v>49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3">
        <v>0</v>
      </c>
      <c r="J18" s="67" t="str">
        <f>_xll.qlSwapRateHelper2(,H18,2,B18,Calendar,D18,E18,F18,G18,I18,C18,Discounting,PillarDate,,Permanent,Trigger,ObjectOverwrite)</f>
        <v>obj_00503#0000</v>
      </c>
      <c r="K18" s="51"/>
      <c r="L18" s="11" t="str">
        <f t="shared" si="5"/>
        <v>Sw</v>
      </c>
      <c r="M18" s="99" t="str">
        <f t="shared" si="6"/>
        <v>obj_00511#0000</v>
      </c>
      <c r="N18" s="152" t="str">
        <f>IFERROR(_xll.qlRateHelperQuoteName(M18,Trigger),"--")</f>
        <v>EUR12X1S_Quote</v>
      </c>
      <c r="O18" s="105">
        <f>IFERROR(_xll.qlRateHelperQuoteValue($M18,Trigger),"--")</f>
        <v>-1.3600000000000001E-3</v>
      </c>
      <c r="P18" s="149" t="b">
        <v>1</v>
      </c>
      <c r="Q18" s="99">
        <v>40</v>
      </c>
      <c r="R18" s="99">
        <v>1</v>
      </c>
      <c r="S18" s="106">
        <f>IFERROR(_xll.qlRateHelperEarliestDate(M18,Trigger),"--")</f>
        <v>42353</v>
      </c>
      <c r="T18" s="106">
        <f>IFERROR(_xll.qlRateHelperPillarDate(M18,Trigger),"--")</f>
        <v>42719</v>
      </c>
      <c r="V18" s="4" t="str">
        <f t="shared" si="1"/>
        <v>Sw</v>
      </c>
      <c r="W18" s="4" t="str">
        <v>obj_004b4</v>
      </c>
      <c r="X18" s="4" t="str">
        <f>IFERROR(_xll.qlRateHelperQuoteName(W18,Trigger),"")</f>
        <v>EURAB1E2Y_Quote</v>
      </c>
      <c r="Y18" s="73">
        <f>IFERROR(_xll.qlRateHelperRate(W18,Trigger),"")</f>
        <v>-1.2900000000000001E-3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42353</v>
      </c>
      <c r="AB18" s="5">
        <f>IFERROR(_xll.qlRateHelperPillarDate(W18,Trigger),"")</f>
        <v>43084</v>
      </c>
      <c r="AC18" s="81" t="e">
        <v>#NUM!</v>
      </c>
      <c r="AD18" s="84"/>
      <c r="AE18" s="174">
        <v>8</v>
      </c>
      <c r="AF18" s="175">
        <f>_xll.qlCalendarEndOfMonth(Calendar,_xll.qlCalendarAdvance(Calendar,AF17,"1m","mf",TRUE),Trigger)</f>
        <v>42580</v>
      </c>
      <c r="AG18" s="174" t="str">
        <f t="shared" si="9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1</v>
      </c>
      <c r="AJ18" s="217">
        <f t="shared" si="10"/>
        <v>0</v>
      </c>
      <c r="AK18" s="222">
        <v>0</v>
      </c>
      <c r="AL18" s="176">
        <f t="shared" si="11"/>
        <v>1</v>
      </c>
    </row>
    <row r="19" spans="1:38" ht="11.25" customHeight="1" x14ac:dyDescent="0.2">
      <c r="A19" s="62" t="s">
        <v>26</v>
      </c>
      <c r="B19" s="63" t="s">
        <v>50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3">
        <v>0</v>
      </c>
      <c r="J19" s="67" t="str">
        <f>_xll.qlSwapRateHelper2(,H19,2,B19,Calendar,D19,E19,F19,G19,I19,C19,Discounting,PillarDate,,Permanent,Trigger,ObjectOverwrite)</f>
        <v>obj_00505#0000</v>
      </c>
      <c r="K19" s="51"/>
      <c r="L19" s="10" t="str">
        <f t="shared" ref="L19:L55" si="12">A23</f>
        <v>Sw</v>
      </c>
      <c r="M19" s="98" t="str">
        <f t="shared" ref="M19:M55" si="13">IF(ISBLANK(J23),"--",J23)</f>
        <v>--</v>
      </c>
      <c r="N19" s="151" t="str">
        <f>IFERROR(_xll.qlRateHelperQuoteName(M19,Trigger),"--")</f>
        <v>--</v>
      </c>
      <c r="O19" s="102" t="str">
        <f>IFERROR(_xll.qlRateHelperQuoteValue($M19,Trigger),"--")</f>
        <v>--</v>
      </c>
      <c r="P19" s="146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obj_004db</v>
      </c>
      <c r="X19" s="4" t="str">
        <f>IFERROR(_xll.qlRateHelperQuoteName(W19,Trigger),"")</f>
        <v>EURAB1E3Y_Quote</v>
      </c>
      <c r="Y19" s="73">
        <f>IFERROR(_xll.qlRateHelperRate(W19,Trigger),"")</f>
        <v>-7.3000000000000007E-4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42353</v>
      </c>
      <c r="AB19" s="5">
        <f>IFERROR(_xll.qlRateHelperPillarDate(W19,Trigger),"")</f>
        <v>43451</v>
      </c>
      <c r="AC19" s="81" t="e">
        <v>#NUM!</v>
      </c>
      <c r="AD19" s="84"/>
      <c r="AE19" s="174">
        <v>9</v>
      </c>
      <c r="AF19" s="175">
        <f>_xll.qlCalendarEndOfMonth(Calendar,_xll.qlCalendarAdvance(Calendar,AF18,"1m","mf",TRUE),Trigger)</f>
        <v>42613</v>
      </c>
      <c r="AG19" s="174" t="str">
        <f t="shared" si="9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10"/>
        <v>0</v>
      </c>
      <c r="AK19" s="222">
        <v>0</v>
      </c>
      <c r="AL19" s="176">
        <f t="shared" si="11"/>
        <v>1</v>
      </c>
    </row>
    <row r="20" spans="1:38" ht="11.25" customHeight="1" x14ac:dyDescent="0.2">
      <c r="A20" s="1" t="s">
        <v>26</v>
      </c>
      <c r="B20" s="8" t="s">
        <v>123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6">
        <v>0</v>
      </c>
      <c r="J20" s="3" t="str">
        <f>_xll.qlSwapRateHelper2(,H20,2,B20,Calendar,D20,E20,F20,G20,I20,C20,Discounting,PillarDate,,Permanent,Trigger,ObjectOverwrite)</f>
        <v>obj_00511#0000</v>
      </c>
      <c r="K20" s="51"/>
      <c r="L20" s="10" t="str">
        <f t="shared" si="12"/>
        <v>Sw</v>
      </c>
      <c r="M20" s="98" t="str">
        <f t="shared" si="13"/>
        <v>--</v>
      </c>
      <c r="N20" s="151" t="str">
        <f>IFERROR(_xll.qlRateHelperQuoteName(M20,Trigger),"--")</f>
        <v>--</v>
      </c>
      <c r="O20" s="102" t="str">
        <f>IFERROR(_xll.qlRateHelperQuoteValue($M20,Trigger),"--")</f>
        <v>--</v>
      </c>
      <c r="P20" s="146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obj_004ab</v>
      </c>
      <c r="X20" s="4" t="str">
        <f>IFERROR(_xll.qlRateHelperQuoteName(W20,Trigger),"")</f>
        <v>EURAB1E4Y_Quote</v>
      </c>
      <c r="Y20" s="73">
        <f>IFERROR(_xll.qlRateHelperRate(W20,Trigger),"")</f>
        <v>2.0999999999999998E-4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42353</v>
      </c>
      <c r="AB20" s="5">
        <f>IFERROR(_xll.qlRateHelperPillarDate(W20,Trigger),"")</f>
        <v>43815</v>
      </c>
      <c r="AC20" s="81" t="e">
        <v>#NUM!</v>
      </c>
      <c r="AD20" s="84"/>
      <c r="AE20" s="174">
        <v>10</v>
      </c>
      <c r="AF20" s="175">
        <f>_xll.qlCalendarEndOfMonth(Calendar,_xll.qlCalendarAdvance(Calendar,AF19,"1m","mf",TRUE),Trigger)</f>
        <v>42643</v>
      </c>
      <c r="AG20" s="174" t="str">
        <f t="shared" si="9"/>
        <v>EURJump10_SYNTHON_Quote</v>
      </c>
      <c r="AH20" s="214">
        <f>_xll.qlDayCounterYearFraction("actual/360",AF20,_xll.qlCalendarAdvance(Calendar,AF20,"1D",,,Trigger))</f>
        <v>8.3333333333333332E-3</v>
      </c>
      <c r="AI20" s="176">
        <f>IF(_xll.qlQuoteIsValid(AG20,Trigger),_xll.qlQuoteValue(AG20,Trigger),1)</f>
        <v>1</v>
      </c>
      <c r="AJ20" s="217">
        <f t="shared" si="10"/>
        <v>0</v>
      </c>
      <c r="AK20" s="222">
        <v>0</v>
      </c>
      <c r="AL20" s="176">
        <f t="shared" si="11"/>
        <v>1</v>
      </c>
    </row>
    <row r="21" spans="1:38" ht="11.25" customHeight="1" x14ac:dyDescent="0.2">
      <c r="G21" s="53" t="s">
        <v>150</v>
      </c>
      <c r="H21" s="53" t="s">
        <v>155</v>
      </c>
      <c r="K21" s="51"/>
      <c r="L21" s="10" t="str">
        <f t="shared" si="12"/>
        <v>Sw</v>
      </c>
      <c r="M21" s="98" t="str">
        <f t="shared" si="13"/>
        <v>--</v>
      </c>
      <c r="N21" s="151" t="str">
        <f>IFERROR(_xll.qlRateHelperQuoteName(M21,Trigger),"--")</f>
        <v>--</v>
      </c>
      <c r="O21" s="102" t="str">
        <f>IFERROR(_xll.qlRateHelperQuoteValue($M21,Trigger),"--")</f>
        <v>--</v>
      </c>
      <c r="P21" s="146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>Sw</v>
      </c>
      <c r="W21" s="4" t="str">
        <v>obj_004dc</v>
      </c>
      <c r="X21" s="4" t="str">
        <f>IFERROR(_xll.qlRateHelperQuoteName(W21,Trigger),"")</f>
        <v>EURAB1E5Y_Quote</v>
      </c>
      <c r="Y21" s="73">
        <f>IFERROR(_xll.qlRateHelperRate(W21,Trigger),"")</f>
        <v>1.3600000000000001E-3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42353</v>
      </c>
      <c r="AB21" s="5">
        <f>IFERROR(_xll.qlRateHelperPillarDate(W21,Trigger),"")</f>
        <v>44180</v>
      </c>
      <c r="AC21" s="81" t="e">
        <v>#NUM!</v>
      </c>
      <c r="AD21" s="84"/>
      <c r="AE21" s="174">
        <v>11</v>
      </c>
      <c r="AF21" s="175">
        <f>_xll.qlCalendarEndOfMonth(Calendar,_xll.qlCalendarAdvance(Calendar,AF20,"1m","mf",TRUE),Trigger)</f>
        <v>42674</v>
      </c>
      <c r="AG21" s="174" t="str">
        <f t="shared" si="9"/>
        <v>EURJump11_SYNTHON_Quote</v>
      </c>
      <c r="AH21" s="214">
        <f>_xll.qlDayCounterYearFraction("actual/360",AF21,_xll.qlCalendarAdvance(Calendar,AF21,"1D",,,Trigger))</f>
        <v>2.7777777777777779E-3</v>
      </c>
      <c r="AI21" s="176">
        <f>IF(_xll.qlQuoteIsValid(AG21,Trigger),_xll.qlQuoteValue(AG21,Trigger),1)</f>
        <v>1</v>
      </c>
      <c r="AJ21" s="217">
        <f t="shared" si="10"/>
        <v>0</v>
      </c>
      <c r="AK21" s="222">
        <v>0</v>
      </c>
      <c r="AL21" s="176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120</v>
      </c>
      <c r="D22" s="68" t="s">
        <v>5</v>
      </c>
      <c r="E22" s="68" t="s">
        <v>35</v>
      </c>
      <c r="F22" s="68" t="s">
        <v>121</v>
      </c>
      <c r="G22" s="68" t="s">
        <v>4</v>
      </c>
      <c r="H22" s="68" t="s">
        <v>1</v>
      </c>
      <c r="I22" s="68" t="s">
        <v>119</v>
      </c>
      <c r="J22" s="68" t="s">
        <v>25</v>
      </c>
      <c r="K22" s="51"/>
      <c r="L22" s="10" t="str">
        <f t="shared" si="12"/>
        <v>Sw</v>
      </c>
      <c r="M22" s="98" t="str">
        <f t="shared" si="13"/>
        <v>--</v>
      </c>
      <c r="N22" s="151" t="str">
        <f>IFERROR(_xll.qlRateHelperQuoteName(M22,Trigger),"--")</f>
        <v>--</v>
      </c>
      <c r="O22" s="102" t="str">
        <f>IFERROR(_xll.qlRateHelperQuoteValue($M22,Trigger),"--")</f>
        <v>--</v>
      </c>
      <c r="P22" s="146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Sw</v>
      </c>
      <c r="W22" s="4" t="str">
        <v>obj_004d2</v>
      </c>
      <c r="X22" s="4" t="str">
        <f>IFERROR(_xll.qlRateHelperQuoteName(W22,Trigger),"")</f>
        <v>EURAB1E6Y_Quote</v>
      </c>
      <c r="Y22" s="73">
        <f>IFERROR(_xll.qlRateHelperRate(W22,Trigger),"")</f>
        <v>2.6700000000000001E-3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42353</v>
      </c>
      <c r="AB22" s="5">
        <f>IFERROR(_xll.qlRateHelperPillarDate(W22,Trigger),"")</f>
        <v>44545</v>
      </c>
      <c r="AC22" s="81" t="e">
        <v>#NUM!</v>
      </c>
      <c r="AD22" s="84"/>
      <c r="AE22" s="174">
        <v>12</v>
      </c>
      <c r="AF22" s="175">
        <f>_xll.qlCalendarEndOfMonth(Calendar,_xll.qlCalendarAdvance(Calendar,AF21,"1m","mf",TRUE),Trigger)</f>
        <v>42704</v>
      </c>
      <c r="AG22" s="174" t="str">
        <f t="shared" si="9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1</v>
      </c>
      <c r="AJ22" s="217">
        <f t="shared" si="10"/>
        <v>0</v>
      </c>
      <c r="AK22" s="222">
        <v>0</v>
      </c>
      <c r="AL22" s="176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149</v>
      </c>
      <c r="G23" s="64" t="str">
        <f t="shared" ref="G23:G59" si="14">PROPER(Currency)&amp;FamilyName&amp;Tenor</f>
        <v>Euribor1M</v>
      </c>
      <c r="H23" s="62" t="str">
        <f t="shared" ref="H23:H59" si="15">Currency&amp;$G$21&amp;$H$21&amp;$B23&amp;QuoteSuffix</f>
        <v>EURAB1E1Y_Quote</v>
      </c>
      <c r="I23" s="162">
        <v>0</v>
      </c>
      <c r="J23" s="67"/>
      <c r="K23" s="51"/>
      <c r="L23" s="10" t="str">
        <f t="shared" si="12"/>
        <v>Sw</v>
      </c>
      <c r="M23" s="98" t="str">
        <f t="shared" si="13"/>
        <v>obj_004b4#0000</v>
      </c>
      <c r="N23" s="151" t="str">
        <f>IFERROR(_xll.qlRateHelperQuoteName(M23,Trigger),"--")</f>
        <v>EURAB1E2Y_Quote</v>
      </c>
      <c r="O23" s="102">
        <f>IFERROR(_xll.qlRateHelperQuoteValue($M23,Trigger),"--")</f>
        <v>-1.2900000000000001E-3</v>
      </c>
      <c r="P23" s="146" t="b">
        <v>1</v>
      </c>
      <c r="Q23" s="98">
        <v>50</v>
      </c>
      <c r="R23" s="98">
        <v>1</v>
      </c>
      <c r="S23" s="103">
        <f>IFERROR(_xll.qlRateHelperEarliestDate(M23,Trigger),"--")</f>
        <v>42353</v>
      </c>
      <c r="T23" s="103">
        <f>IFERROR(_xll.qlRateHelperPillarDate(M23,Trigger),"--")</f>
        <v>43084</v>
      </c>
      <c r="V23" s="4" t="str">
        <f t="shared" si="1"/>
        <v>Sw</v>
      </c>
      <c r="W23" s="4" t="str">
        <v>obj_004ce</v>
      </c>
      <c r="X23" s="4" t="str">
        <f>IFERROR(_xll.qlRateHelperQuoteName(W23,Trigger),"")</f>
        <v>EURAB1E7Y_Quote</v>
      </c>
      <c r="Y23" s="73">
        <f>IFERROR(_xll.qlRateHelperRate(W23,Trigger),"")</f>
        <v>4.0100000000000005E-3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42353</v>
      </c>
      <c r="AB23" s="5">
        <f>IFERROR(_xll.qlRateHelperPillarDate(W23,Trigger),"")</f>
        <v>44910</v>
      </c>
      <c r="AC23" s="81" t="e">
        <v>#NUM!</v>
      </c>
      <c r="AD23" s="84"/>
      <c r="AE23" s="178">
        <v>13</v>
      </c>
      <c r="AF23" s="179">
        <f>_xll.qlCalendarAdjust(Calendar,DATE(YEAR(AF11)+1,12,31),"preceding",Trigger)</f>
        <v>42734</v>
      </c>
      <c r="AG23" s="178" t="str">
        <f t="shared" si="9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0.99999329999999997</v>
      </c>
      <c r="AJ23" s="218">
        <f t="shared" si="10"/>
        <v>8.0400269341516617E-4</v>
      </c>
      <c r="AK23" s="223">
        <v>0</v>
      </c>
      <c r="AL23" s="180">
        <f t="shared" si="11"/>
        <v>1</v>
      </c>
    </row>
    <row r="24" spans="1:38" ht="11.25" customHeight="1" x14ac:dyDescent="0.2">
      <c r="A24" s="62" t="s">
        <v>26</v>
      </c>
      <c r="B24" s="63" t="s">
        <v>51</v>
      </c>
      <c r="C24" s="64" t="s">
        <v>6</v>
      </c>
      <c r="D24" s="64" t="s">
        <v>8</v>
      </c>
      <c r="E24" s="64" t="s">
        <v>7</v>
      </c>
      <c r="F24" s="64" t="s">
        <v>149</v>
      </c>
      <c r="G24" s="64" t="str">
        <f t="shared" si="14"/>
        <v>Euribor1M</v>
      </c>
      <c r="H24" s="62" t="str">
        <f t="shared" si="15"/>
        <v>EURAB1E15M_Quote</v>
      </c>
      <c r="I24" s="162">
        <v>0</v>
      </c>
      <c r="J24" s="67"/>
      <c r="K24" s="51"/>
      <c r="L24" s="10" t="str">
        <f t="shared" si="12"/>
        <v>Sw</v>
      </c>
      <c r="M24" s="98" t="str">
        <f t="shared" si="13"/>
        <v>obj_004db#0000</v>
      </c>
      <c r="N24" s="151" t="str">
        <f>IFERROR(_xll.qlRateHelperQuoteName(M24,Trigger),"--")</f>
        <v>EURAB1E3Y_Quote</v>
      </c>
      <c r="O24" s="102">
        <f>IFERROR(_xll.qlRateHelperQuoteValue($M24,Trigger),"--")</f>
        <v>-7.3000000000000007E-4</v>
      </c>
      <c r="P24" s="146" t="b">
        <v>1</v>
      </c>
      <c r="Q24" s="98">
        <v>50</v>
      </c>
      <c r="R24" s="98">
        <v>1</v>
      </c>
      <c r="S24" s="103">
        <f>IFERROR(_xll.qlRateHelperEarliestDate(M24,Trigger),"--")</f>
        <v>42353</v>
      </c>
      <c r="T24" s="103">
        <f>IFERROR(_xll.qlRateHelperPillarDate(M24,Trigger),"--")</f>
        <v>43451</v>
      </c>
      <c r="V24" s="4" t="str">
        <f t="shared" si="1"/>
        <v>Sw</v>
      </c>
      <c r="W24" s="4" t="str">
        <v>obj_004d7</v>
      </c>
      <c r="X24" s="4" t="str">
        <f>IFERROR(_xll.qlRateHelperQuoteName(W24,Trigger),"")</f>
        <v>EURAB1E8Y_Quote</v>
      </c>
      <c r="Y24" s="73">
        <f>IFERROR(_xll.qlRateHelperRate(W24,Trigger),"")</f>
        <v>5.3100000000000005E-3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42353</v>
      </c>
      <c r="AB24" s="5">
        <f>IFERROR(_xll.qlRateHelperPillarDate(W24,Trigger),"")</f>
        <v>45275</v>
      </c>
      <c r="AC24" s="81" t="e">
        <v>#NUM!</v>
      </c>
      <c r="AD24" s="84"/>
    </row>
    <row r="25" spans="1:38" ht="11.25" customHeight="1" x14ac:dyDescent="0.2">
      <c r="A25" s="62" t="s">
        <v>26</v>
      </c>
      <c r="B25" s="63" t="s">
        <v>52</v>
      </c>
      <c r="C25" s="64" t="s">
        <v>6</v>
      </c>
      <c r="D25" s="64" t="s">
        <v>8</v>
      </c>
      <c r="E25" s="64" t="s">
        <v>7</v>
      </c>
      <c r="F25" s="64" t="s">
        <v>149</v>
      </c>
      <c r="G25" s="64" t="str">
        <f t="shared" si="14"/>
        <v>Euribor1M</v>
      </c>
      <c r="H25" s="62" t="str">
        <f t="shared" si="15"/>
        <v>EURAB1E18M_Quote</v>
      </c>
      <c r="I25" s="162">
        <v>0</v>
      </c>
      <c r="J25" s="67"/>
      <c r="K25" s="51"/>
      <c r="L25" s="10" t="str">
        <f t="shared" si="12"/>
        <v>Sw</v>
      </c>
      <c r="M25" s="98" t="str">
        <f t="shared" si="13"/>
        <v>obj_004ab#0000</v>
      </c>
      <c r="N25" s="151" t="str">
        <f>IFERROR(_xll.qlRateHelperQuoteName(M25,Trigger),"--")</f>
        <v>EURAB1E4Y_Quote</v>
      </c>
      <c r="O25" s="102">
        <f>IFERROR(_xll.qlRateHelperQuoteValue($M25,Trigger),"--")</f>
        <v>2.0999999999999998E-4</v>
      </c>
      <c r="P25" s="146" t="b">
        <v>1</v>
      </c>
      <c r="Q25" s="98">
        <v>50</v>
      </c>
      <c r="R25" s="98">
        <v>1</v>
      </c>
      <c r="S25" s="103">
        <f>IFERROR(_xll.qlRateHelperEarliestDate(M25,Trigger),"--")</f>
        <v>42353</v>
      </c>
      <c r="T25" s="103">
        <f>IFERROR(_xll.qlRateHelperPillarDate(M25,Trigger),"--")</f>
        <v>43815</v>
      </c>
      <c r="V25" s="4" t="str">
        <f t="shared" si="1"/>
        <v>Sw</v>
      </c>
      <c r="W25" s="4" t="str">
        <v>obj_004d1</v>
      </c>
      <c r="X25" s="4" t="str">
        <f>IFERROR(_xll.qlRateHelperQuoteName(W25,Trigger),"")</f>
        <v>EURAB1E9Y_Quote</v>
      </c>
      <c r="Y25" s="73">
        <f>IFERROR(_xll.qlRateHelperRate(W25,Trigger),"")</f>
        <v>6.5399999999999989E-3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42353</v>
      </c>
      <c r="AB25" s="5">
        <f>IFERROR(_xll.qlRateHelperPillarDate(W25,Trigger),"")</f>
        <v>45642</v>
      </c>
      <c r="AC25" s="81" t="e">
        <v>#NUM!</v>
      </c>
      <c r="AD25" s="84"/>
    </row>
    <row r="26" spans="1:38" ht="11.25" customHeight="1" x14ac:dyDescent="0.2">
      <c r="A26" s="62" t="s">
        <v>26</v>
      </c>
      <c r="B26" s="63" t="s">
        <v>53</v>
      </c>
      <c r="C26" s="64" t="s">
        <v>6</v>
      </c>
      <c r="D26" s="64" t="s">
        <v>8</v>
      </c>
      <c r="E26" s="64" t="s">
        <v>7</v>
      </c>
      <c r="F26" s="64" t="s">
        <v>149</v>
      </c>
      <c r="G26" s="64" t="str">
        <f t="shared" si="14"/>
        <v>Euribor1M</v>
      </c>
      <c r="H26" s="62" t="str">
        <f t="shared" si="15"/>
        <v>EURAB1E21M_Quote</v>
      </c>
      <c r="I26" s="162">
        <v>0</v>
      </c>
      <c r="J26" s="67"/>
      <c r="K26" s="51"/>
      <c r="L26" s="10" t="str">
        <f t="shared" si="12"/>
        <v>Sw</v>
      </c>
      <c r="M26" s="98" t="str">
        <f t="shared" si="13"/>
        <v>obj_004dc#0000</v>
      </c>
      <c r="N26" s="151" t="str">
        <f>IFERROR(_xll.qlRateHelperQuoteName(M26,Trigger),"--")</f>
        <v>EURAB1E5Y_Quote</v>
      </c>
      <c r="O26" s="102">
        <f>IFERROR(_xll.qlRateHelperQuoteValue($M26,Trigger),"--")</f>
        <v>1.3600000000000001E-3</v>
      </c>
      <c r="P26" s="146" t="b">
        <v>1</v>
      </c>
      <c r="Q26" s="98">
        <v>50</v>
      </c>
      <c r="R26" s="98">
        <v>1</v>
      </c>
      <c r="S26" s="103">
        <f>IFERROR(_xll.qlRateHelperEarliestDate(M26,Trigger),"--")</f>
        <v>42353</v>
      </c>
      <c r="T26" s="103">
        <f>IFERROR(_xll.qlRateHelperPillarDate(M26,Trigger),"--")</f>
        <v>44180</v>
      </c>
      <c r="V26" s="4" t="str">
        <f t="shared" si="1"/>
        <v>Sw</v>
      </c>
      <c r="W26" s="4" t="str">
        <v>obj_004da</v>
      </c>
      <c r="X26" s="4" t="str">
        <f>IFERROR(_xll.qlRateHelperQuoteName(W26,Trigger),"")</f>
        <v>EURAB1E10Y_Quote</v>
      </c>
      <c r="Y26" s="73">
        <f>IFERROR(_xll.qlRateHelperRate(W26,Trigger),"")</f>
        <v>7.6300000000000005E-3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42353</v>
      </c>
      <c r="AB26" s="5">
        <f>IFERROR(_xll.qlRateHelperPillarDate(W26,Trigger),"")</f>
        <v>46006</v>
      </c>
      <c r="AC26" s="81" t="e">
        <v>#NUM!</v>
      </c>
      <c r="AD26" s="84"/>
    </row>
    <row r="27" spans="1:38" ht="11.25" customHeight="1" x14ac:dyDescent="0.2">
      <c r="A27" s="62" t="s">
        <v>26</v>
      </c>
      <c r="B27" s="63" t="s">
        <v>54</v>
      </c>
      <c r="C27" s="64" t="s">
        <v>6</v>
      </c>
      <c r="D27" s="64" t="s">
        <v>8</v>
      </c>
      <c r="E27" s="64" t="s">
        <v>7</v>
      </c>
      <c r="F27" s="64" t="s">
        <v>149</v>
      </c>
      <c r="G27" s="64" t="str">
        <f t="shared" si="14"/>
        <v>Euribor1M</v>
      </c>
      <c r="H27" s="62" t="str">
        <f t="shared" si="15"/>
        <v>EURAB1E2Y_Quote</v>
      </c>
      <c r="I27" s="162">
        <v>0</v>
      </c>
      <c r="J27" s="67" t="str">
        <f>_xll.qlSwapRateHelper2(,H27,2,B27,Calendar,D27,E27,F27,G27,I27,C27,Discounting,PillarDate,,Permanent,Trigger,ObjectOverwrite)</f>
        <v>obj_004b4#0000</v>
      </c>
      <c r="K27" s="51"/>
      <c r="L27" s="10" t="str">
        <f t="shared" si="12"/>
        <v>Sw</v>
      </c>
      <c r="M27" s="98" t="str">
        <f t="shared" si="13"/>
        <v>obj_004d2#0000</v>
      </c>
      <c r="N27" s="151" t="str">
        <f>IFERROR(_xll.qlRateHelperQuoteName(M27,Trigger),"--")</f>
        <v>EURAB1E6Y_Quote</v>
      </c>
      <c r="O27" s="102">
        <f>IFERROR(_xll.qlRateHelperQuoteValue($M27,Trigger),"--")</f>
        <v>2.6700000000000001E-3</v>
      </c>
      <c r="P27" s="146" t="b">
        <v>1</v>
      </c>
      <c r="Q27" s="98">
        <v>50</v>
      </c>
      <c r="R27" s="98">
        <v>1</v>
      </c>
      <c r="S27" s="103">
        <f>IFERROR(_xll.qlRateHelperEarliestDate(M27,Trigger),"--")</f>
        <v>42353</v>
      </c>
      <c r="T27" s="103">
        <f>IFERROR(_xll.qlRateHelperPillarDate(M27,Trigger),"--")</f>
        <v>44545</v>
      </c>
      <c r="V27" s="4" t="str">
        <f t="shared" si="1"/>
        <v>Sw</v>
      </c>
      <c r="W27" s="4" t="str">
        <v>obj_004c9</v>
      </c>
      <c r="X27" s="4" t="str">
        <f>IFERROR(_xll.qlRateHelperQuoteName(W27,Trigger),"")</f>
        <v>EURAB1E12Y_Quote</v>
      </c>
      <c r="Y27" s="73">
        <f>IFERROR(_xll.qlRateHelperRate(W27,Trigger),"")</f>
        <v>9.5300000000000003E-3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42353</v>
      </c>
      <c r="AB27" s="5">
        <f>IFERROR(_xll.qlRateHelperPillarDate(W27,Trigger),"")</f>
        <v>46736</v>
      </c>
      <c r="AC27" s="81" t="e">
        <v>#NUM!</v>
      </c>
      <c r="AD27" s="84"/>
    </row>
    <row r="28" spans="1:38" ht="11.25" customHeight="1" x14ac:dyDescent="0.2">
      <c r="A28" s="62" t="s">
        <v>26</v>
      </c>
      <c r="B28" s="63" t="s">
        <v>55</v>
      </c>
      <c r="C28" s="64" t="s">
        <v>6</v>
      </c>
      <c r="D28" s="64" t="s">
        <v>8</v>
      </c>
      <c r="E28" s="64" t="s">
        <v>7</v>
      </c>
      <c r="F28" s="64" t="s">
        <v>149</v>
      </c>
      <c r="G28" s="64" t="str">
        <f t="shared" si="14"/>
        <v>Euribor1M</v>
      </c>
      <c r="H28" s="62" t="str">
        <f t="shared" si="15"/>
        <v>EURAB1E3Y_Quote</v>
      </c>
      <c r="I28" s="162">
        <v>0</v>
      </c>
      <c r="J28" s="67" t="str">
        <f>_xll.qlSwapRateHelper2(,H28,2,B28,Calendar,D28,E28,F28,G28,I28,C28,Discounting,PillarDate,,Permanent,Trigger,ObjectOverwrite)</f>
        <v>obj_004db#0000</v>
      </c>
      <c r="K28" s="51"/>
      <c r="L28" s="10" t="str">
        <f t="shared" si="12"/>
        <v>Sw</v>
      </c>
      <c r="M28" s="98" t="str">
        <f t="shared" si="13"/>
        <v>obj_004ce#0000</v>
      </c>
      <c r="N28" s="151" t="str">
        <f>IFERROR(_xll.qlRateHelperQuoteName(M28,Trigger),"--")</f>
        <v>EURAB1E7Y_Quote</v>
      </c>
      <c r="O28" s="102">
        <f>IFERROR(_xll.qlRateHelperQuoteValue($M28,Trigger),"--")</f>
        <v>4.0100000000000005E-3</v>
      </c>
      <c r="P28" s="146" t="b">
        <v>1</v>
      </c>
      <c r="Q28" s="98">
        <v>50</v>
      </c>
      <c r="R28" s="98">
        <v>1</v>
      </c>
      <c r="S28" s="103">
        <f>IFERROR(_xll.qlRateHelperEarliestDate(M28,Trigger),"--")</f>
        <v>42353</v>
      </c>
      <c r="T28" s="103">
        <f>IFERROR(_xll.qlRateHelperPillarDate(M28,Trigger),"--")</f>
        <v>44910</v>
      </c>
      <c r="V28" s="4" t="str">
        <f t="shared" si="1"/>
        <v>Sw</v>
      </c>
      <c r="W28" s="4" t="str">
        <v>obj_004b7</v>
      </c>
      <c r="X28" s="4" t="str">
        <f>IFERROR(_xll.qlRateHelperQuoteName(W28,Trigger),"")</f>
        <v>EURAB1E15Y_Quote</v>
      </c>
      <c r="Y28" s="73">
        <f>IFERROR(_xll.qlRateHelperRate(W28,Trigger),"")</f>
        <v>1.1600000000000001E-2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42353</v>
      </c>
      <c r="AB28" s="5">
        <f>IFERROR(_xll.qlRateHelperPillarDate(W28,Trigger),"")</f>
        <v>47833</v>
      </c>
      <c r="AC28" s="81" t="e">
        <v>#NUM!</v>
      </c>
      <c r="AD28" s="84"/>
    </row>
    <row r="29" spans="1:38" ht="11.25" customHeight="1" x14ac:dyDescent="0.2">
      <c r="A29" s="62" t="s">
        <v>26</v>
      </c>
      <c r="B29" s="63" t="s">
        <v>56</v>
      </c>
      <c r="C29" s="64" t="s">
        <v>6</v>
      </c>
      <c r="D29" s="64" t="s">
        <v>8</v>
      </c>
      <c r="E29" s="64" t="s">
        <v>7</v>
      </c>
      <c r="F29" s="64" t="s">
        <v>149</v>
      </c>
      <c r="G29" s="64" t="str">
        <f t="shared" si="14"/>
        <v>Euribor1M</v>
      </c>
      <c r="H29" s="62" t="str">
        <f t="shared" si="15"/>
        <v>EURAB1E4Y_Quote</v>
      </c>
      <c r="I29" s="162">
        <v>0</v>
      </c>
      <c r="J29" s="67" t="str">
        <f>_xll.qlSwapRateHelper2(,H29,2,B29,Calendar,D29,E29,F29,G29,I29,C29,Discounting,PillarDate,,Permanent,Trigger,ObjectOverwrite)</f>
        <v>obj_004ab#0000</v>
      </c>
      <c r="K29" s="51"/>
      <c r="L29" s="10" t="str">
        <f t="shared" si="12"/>
        <v>Sw</v>
      </c>
      <c r="M29" s="98" t="str">
        <f t="shared" si="13"/>
        <v>obj_004d7#0000</v>
      </c>
      <c r="N29" s="151" t="str">
        <f>IFERROR(_xll.qlRateHelperQuoteName(M29,Trigger),"--")</f>
        <v>EURAB1E8Y_Quote</v>
      </c>
      <c r="O29" s="102">
        <f>IFERROR(_xll.qlRateHelperQuoteValue($M29,Trigger),"--")</f>
        <v>5.3100000000000005E-3</v>
      </c>
      <c r="P29" s="146" t="b">
        <v>1</v>
      </c>
      <c r="Q29" s="98">
        <v>50</v>
      </c>
      <c r="R29" s="98">
        <v>1</v>
      </c>
      <c r="S29" s="103">
        <f>IFERROR(_xll.qlRateHelperEarliestDate(M29,Trigger),"--")</f>
        <v>42353</v>
      </c>
      <c r="T29" s="103">
        <f>IFERROR(_xll.qlRateHelperPillarDate(M29,Trigger),"--")</f>
        <v>45275</v>
      </c>
      <c r="V29" s="4" t="str">
        <f t="shared" si="1"/>
        <v>Sw</v>
      </c>
      <c r="W29" s="4" t="str">
        <v>obj_004d0</v>
      </c>
      <c r="X29" s="4" t="str">
        <f>IFERROR(_xll.qlRateHelperQuoteName(W29,Trigger),"")</f>
        <v>EURAB1E20Y_Quote</v>
      </c>
      <c r="Y29" s="73">
        <f>IFERROR(_xll.qlRateHelperRate(W29,Trigger),"")</f>
        <v>1.3389999999999999E-2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42353</v>
      </c>
      <c r="AB29" s="5">
        <f>IFERROR(_xll.qlRateHelperPillarDate(W29,Trigger),"")</f>
        <v>49660</v>
      </c>
      <c r="AC29" s="81" t="e">
        <v>#NUM!</v>
      </c>
      <c r="AD29" s="84"/>
    </row>
    <row r="30" spans="1:38" ht="11.25" customHeight="1" x14ac:dyDescent="0.2">
      <c r="A30" s="62" t="s">
        <v>26</v>
      </c>
      <c r="B30" s="63" t="s">
        <v>57</v>
      </c>
      <c r="C30" s="64" t="s">
        <v>6</v>
      </c>
      <c r="D30" s="64" t="s">
        <v>8</v>
      </c>
      <c r="E30" s="64" t="s">
        <v>7</v>
      </c>
      <c r="F30" s="64" t="s">
        <v>149</v>
      </c>
      <c r="G30" s="64" t="str">
        <f t="shared" si="14"/>
        <v>Euribor1M</v>
      </c>
      <c r="H30" s="62" t="str">
        <f t="shared" si="15"/>
        <v>EURAB1E5Y_Quote</v>
      </c>
      <c r="I30" s="162">
        <v>0</v>
      </c>
      <c r="J30" s="67" t="str">
        <f>_xll.qlSwapRateHelper2(,H30,2,B30,Calendar,D30,E30,F30,G30,I30,C30,Discounting,PillarDate,,Permanent,Trigger,ObjectOverwrite)</f>
        <v>obj_004dc#0000</v>
      </c>
      <c r="K30" s="51"/>
      <c r="L30" s="10" t="str">
        <f t="shared" si="12"/>
        <v>Sw</v>
      </c>
      <c r="M30" s="98" t="str">
        <f t="shared" si="13"/>
        <v>obj_004d1#0000</v>
      </c>
      <c r="N30" s="151" t="str">
        <f>IFERROR(_xll.qlRateHelperQuoteName(M30,Trigger),"--")</f>
        <v>EURAB1E9Y_Quote</v>
      </c>
      <c r="O30" s="102">
        <f>IFERROR(_xll.qlRateHelperQuoteValue($M30,Trigger),"--")</f>
        <v>6.5399999999999989E-3</v>
      </c>
      <c r="P30" s="146" t="b">
        <v>1</v>
      </c>
      <c r="Q30" s="98">
        <v>50</v>
      </c>
      <c r="R30" s="98">
        <v>1</v>
      </c>
      <c r="S30" s="103">
        <f>IFERROR(_xll.qlRateHelperEarliestDate(M30,Trigger),"--")</f>
        <v>42353</v>
      </c>
      <c r="T30" s="103">
        <f>IFERROR(_xll.qlRateHelperPillarDate(M30,Trigger),"--")</f>
        <v>45642</v>
      </c>
      <c r="V30" s="4" t="str">
        <f t="shared" si="1"/>
        <v>Sw</v>
      </c>
      <c r="W30" s="4" t="str">
        <v>obj_004de</v>
      </c>
      <c r="X30" s="4" t="str">
        <f>IFERROR(_xll.qlRateHelperQuoteName(W30,Trigger),"")</f>
        <v>EURAB1E25Y_Quote</v>
      </c>
      <c r="Y30" s="73">
        <f>IFERROR(_xll.qlRateHelperRate(W30,Trigger),"")</f>
        <v>1.391E-2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42353</v>
      </c>
      <c r="AB30" s="5">
        <f>IFERROR(_xll.qlRateHelperPillarDate(W30,Trigger),"")</f>
        <v>51487</v>
      </c>
      <c r="AC30" s="81" t="e">
        <v>#NUM!</v>
      </c>
      <c r="AD30" s="84"/>
    </row>
    <row r="31" spans="1:38" ht="11.25" customHeight="1" x14ac:dyDescent="0.2">
      <c r="A31" s="62" t="s">
        <v>26</v>
      </c>
      <c r="B31" s="63" t="s">
        <v>58</v>
      </c>
      <c r="C31" s="64" t="s">
        <v>6</v>
      </c>
      <c r="D31" s="64" t="s">
        <v>8</v>
      </c>
      <c r="E31" s="64" t="s">
        <v>7</v>
      </c>
      <c r="F31" s="64" t="s">
        <v>149</v>
      </c>
      <c r="G31" s="64" t="str">
        <f t="shared" si="14"/>
        <v>Euribor1M</v>
      </c>
      <c r="H31" s="62" t="str">
        <f t="shared" si="15"/>
        <v>EURAB1E6Y_Quote</v>
      </c>
      <c r="I31" s="162">
        <v>0</v>
      </c>
      <c r="J31" s="67" t="str">
        <f>_xll.qlSwapRateHelper2(,H31,2,B31,Calendar,D31,E31,F31,G31,I31,C31,Discounting,PillarDate,,Permanent,Trigger,ObjectOverwrite)</f>
        <v>obj_004d2#0000</v>
      </c>
      <c r="K31" s="51"/>
      <c r="L31" s="10" t="str">
        <f t="shared" si="12"/>
        <v>Sw</v>
      </c>
      <c r="M31" s="98" t="str">
        <f t="shared" si="13"/>
        <v>obj_004da#0000</v>
      </c>
      <c r="N31" s="151" t="str">
        <f>IFERROR(_xll.qlRateHelperQuoteName(M31,Trigger),"--")</f>
        <v>EURAB1E10Y_Quote</v>
      </c>
      <c r="O31" s="102">
        <f>IFERROR(_xll.qlRateHelperQuoteValue($M31,Trigger),"--")</f>
        <v>7.6300000000000005E-3</v>
      </c>
      <c r="P31" s="146" t="b">
        <v>1</v>
      </c>
      <c r="Q31" s="98">
        <v>50</v>
      </c>
      <c r="R31" s="98">
        <v>1</v>
      </c>
      <c r="S31" s="103">
        <f>IFERROR(_xll.qlRateHelperEarliestDate(M31,Trigger),"--")</f>
        <v>42353</v>
      </c>
      <c r="T31" s="103">
        <f>IFERROR(_xll.qlRateHelperPillarDate(M31,Trigger),"--")</f>
        <v>46006</v>
      </c>
      <c r="V31" s="4" t="str">
        <f t="shared" si="1"/>
        <v>Sw</v>
      </c>
      <c r="W31" s="4" t="str">
        <v>obj_004c8</v>
      </c>
      <c r="X31" s="4" t="str">
        <f>IFERROR(_xll.qlRateHelperQuoteName(W31,Trigger),"")</f>
        <v>EURAB1E30Y_Quote</v>
      </c>
      <c r="Y31" s="73">
        <f>IFERROR(_xll.qlRateHelperRate(W31,Trigger),"")</f>
        <v>1.4060000000000001E-2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42353</v>
      </c>
      <c r="AB31" s="5">
        <f>IFERROR(_xll.qlRateHelperPillarDate(W31,Trigger),"")</f>
        <v>53311</v>
      </c>
      <c r="AC31" s="81" t="e">
        <v>#NUM!</v>
      </c>
      <c r="AD31" s="84"/>
    </row>
    <row r="32" spans="1:38" ht="11.25" customHeight="1" x14ac:dyDescent="0.2">
      <c r="A32" s="62" t="s">
        <v>26</v>
      </c>
      <c r="B32" s="63" t="s">
        <v>59</v>
      </c>
      <c r="C32" s="64" t="s">
        <v>6</v>
      </c>
      <c r="D32" s="64" t="s">
        <v>8</v>
      </c>
      <c r="E32" s="64" t="s">
        <v>7</v>
      </c>
      <c r="F32" s="64" t="s">
        <v>149</v>
      </c>
      <c r="G32" s="64" t="str">
        <f t="shared" si="14"/>
        <v>Euribor1M</v>
      </c>
      <c r="H32" s="62" t="str">
        <f t="shared" si="15"/>
        <v>EURAB1E7Y_Quote</v>
      </c>
      <c r="I32" s="162">
        <v>0</v>
      </c>
      <c r="J32" s="67" t="str">
        <f>_xll.qlSwapRateHelper2(,H32,2,B32,Calendar,D32,E32,F32,G32,I32,C32,Discounting,PillarDate,,Permanent,Trigger,ObjectOverwrite)</f>
        <v>obj_004ce#0000</v>
      </c>
      <c r="K32" s="51"/>
      <c r="L32" s="10" t="str">
        <f t="shared" si="12"/>
        <v>Sw</v>
      </c>
      <c r="M32" s="98" t="str">
        <f t="shared" si="13"/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1"/>
        <v>Sw</v>
      </c>
      <c r="W32" s="4" t="str">
        <v>obj_004c1</v>
      </c>
      <c r="X32" s="4" t="str">
        <f>IFERROR(_xll.qlRateHelperQuoteName(W32,Trigger),"")</f>
        <v>EURAB1E40Y_Quote</v>
      </c>
      <c r="Y32" s="73">
        <f>IFERROR(_xll.qlRateHelperRate(W32,Trigger),"")</f>
        <v>1.4260000000000002E-2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42353</v>
      </c>
      <c r="AB32" s="5">
        <f>IFERROR(_xll.qlRateHelperPillarDate(W32,Trigger),"")</f>
        <v>56963</v>
      </c>
      <c r="AC32" s="81" t="e">
        <v>#NUM!</v>
      </c>
      <c r="AD32" s="84"/>
    </row>
    <row r="33" spans="1:30" ht="11.25" customHeight="1" x14ac:dyDescent="0.2">
      <c r="A33" s="62" t="s">
        <v>26</v>
      </c>
      <c r="B33" s="63" t="s">
        <v>60</v>
      </c>
      <c r="C33" s="64" t="s">
        <v>6</v>
      </c>
      <c r="D33" s="64" t="s">
        <v>8</v>
      </c>
      <c r="E33" s="64" t="s">
        <v>7</v>
      </c>
      <c r="F33" s="64" t="s">
        <v>149</v>
      </c>
      <c r="G33" s="64" t="str">
        <f t="shared" si="14"/>
        <v>Euribor1M</v>
      </c>
      <c r="H33" s="62" t="str">
        <f t="shared" si="15"/>
        <v>EURAB1E8Y_Quote</v>
      </c>
      <c r="I33" s="162">
        <v>0</v>
      </c>
      <c r="J33" s="67" t="str">
        <f>_xll.qlSwapRateHelper2(,H33,2,B33,Calendar,D33,E33,F33,G33,I33,C33,Discounting,PillarDate,,Permanent,Trigger,ObjectOverwrite)</f>
        <v>obj_004d7#0000</v>
      </c>
      <c r="K33" s="51"/>
      <c r="L33" s="10" t="str">
        <f t="shared" si="12"/>
        <v>Sw</v>
      </c>
      <c r="M33" s="98" t="str">
        <f t="shared" si="13"/>
        <v>obj_004c9#0000</v>
      </c>
      <c r="N33" s="151" t="str">
        <f>IFERROR(_xll.qlRateHelperQuoteName(M33,Trigger),"--")</f>
        <v>EURAB1E12Y_Quote</v>
      </c>
      <c r="O33" s="102">
        <f>IFERROR(_xll.qlRateHelperQuoteValue($M33,Trigger),"--")</f>
        <v>9.5300000000000003E-3</v>
      </c>
      <c r="P33" s="146" t="b">
        <v>1</v>
      </c>
      <c r="Q33" s="98">
        <v>50</v>
      </c>
      <c r="R33" s="98">
        <v>1</v>
      </c>
      <c r="S33" s="103">
        <f>IFERROR(_xll.qlRateHelperEarliestDate(M33,Trigger),"--")</f>
        <v>42353</v>
      </c>
      <c r="T33" s="103">
        <f>IFERROR(_xll.qlRateHelperPillarDate(M33,Trigger),"--")</f>
        <v>46736</v>
      </c>
      <c r="V33" s="4" t="str">
        <f t="shared" si="1"/>
        <v>Sw</v>
      </c>
      <c r="W33" s="4" t="str">
        <v>obj_004e0</v>
      </c>
      <c r="X33" s="4" t="str">
        <f>IFERROR(_xll.qlRateHelperQuoteName(W33,Trigger),"")</f>
        <v>EURAB1E50Y_Quote</v>
      </c>
      <c r="Y33" s="73">
        <f>IFERROR(_xll.qlRateHelperRate(W33,Trigger),"")</f>
        <v>1.3900000000000001E-2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42353</v>
      </c>
      <c r="AB33" s="5">
        <f>IFERROR(_xll.qlRateHelperPillarDate(W33,Trigger),"")</f>
        <v>60616</v>
      </c>
      <c r="AC33" s="81" t="e">
        <v>#NUM!</v>
      </c>
      <c r="AD33" s="84"/>
    </row>
    <row r="34" spans="1:30" ht="11.25" customHeight="1" x14ac:dyDescent="0.2">
      <c r="A34" s="62" t="s">
        <v>26</v>
      </c>
      <c r="B34" s="63" t="s">
        <v>61</v>
      </c>
      <c r="C34" s="64" t="s">
        <v>6</v>
      </c>
      <c r="D34" s="64" t="s">
        <v>8</v>
      </c>
      <c r="E34" s="64" t="s">
        <v>7</v>
      </c>
      <c r="F34" s="64" t="s">
        <v>149</v>
      </c>
      <c r="G34" s="64" t="str">
        <f t="shared" si="14"/>
        <v>Euribor1M</v>
      </c>
      <c r="H34" s="62" t="str">
        <f t="shared" si="15"/>
        <v>EURAB1E9Y_Quote</v>
      </c>
      <c r="I34" s="162">
        <v>0</v>
      </c>
      <c r="J34" s="67" t="str">
        <f>_xll.qlSwapRateHelper2(,H34,2,B34,Calendar,D34,E34,F34,G34,I34,C34,Discounting,PillarDate,,Permanent,Trigger,ObjectOverwrite)</f>
        <v>obj_004d1#0000</v>
      </c>
      <c r="K34" s="51"/>
      <c r="L34" s="10" t="str">
        <f t="shared" si="12"/>
        <v>Sw</v>
      </c>
      <c r="M34" s="98" t="str">
        <f t="shared" si="13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1"/>
        <v>Sw</v>
      </c>
      <c r="W34" s="4" t="str">
        <v>obj_004a3</v>
      </c>
      <c r="X34" s="4" t="str">
        <f>IFERROR(_xll.qlRateHelperQuoteName(W34,Trigger),"")</f>
        <v>EURAB1E60Y_Quote</v>
      </c>
      <c r="Y34" s="73">
        <f>IFERROR(_xll.qlRateHelperRate(W34,Trigger),"")</f>
        <v>1.3820000000000001E-2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42353</v>
      </c>
      <c r="AB34" s="5">
        <f>IFERROR(_xll.qlRateHelperPillarDate(W34,Trigger),"")</f>
        <v>64269</v>
      </c>
      <c r="AC34" s="81" t="e">
        <v>#NUM!</v>
      </c>
      <c r="AD34" s="84"/>
    </row>
    <row r="35" spans="1:30" ht="11.25" customHeight="1" x14ac:dyDescent="0.2">
      <c r="A35" s="62" t="s">
        <v>26</v>
      </c>
      <c r="B35" s="63" t="s">
        <v>62</v>
      </c>
      <c r="C35" s="64" t="s">
        <v>6</v>
      </c>
      <c r="D35" s="64" t="s">
        <v>8</v>
      </c>
      <c r="E35" s="64" t="s">
        <v>7</v>
      </c>
      <c r="F35" s="64" t="s">
        <v>149</v>
      </c>
      <c r="G35" s="64" t="str">
        <f t="shared" si="14"/>
        <v>Euribor1M</v>
      </c>
      <c r="H35" s="62" t="str">
        <f t="shared" si="15"/>
        <v>EURAB1E10Y_Quote</v>
      </c>
      <c r="I35" s="162">
        <v>0</v>
      </c>
      <c r="J35" s="67" t="str">
        <f>_xll.qlSwapRateHelper2(,H35,2,B35,Calendar,D35,E35,F35,G35,I35,C35,Discounting,PillarDate,,Permanent,Trigger,ObjectOverwrite)</f>
        <v>obj_004da#0000</v>
      </c>
      <c r="K35" s="51"/>
      <c r="L35" s="10" t="str">
        <f t="shared" si="12"/>
        <v>Sw</v>
      </c>
      <c r="M35" s="98" t="str">
        <f t="shared" si="13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16">IFERROR(INDEX($L$3:$L$92,MATCH(X35,$N$3:$N$92,0),1),"")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#NUM!</v>
      </c>
    </row>
    <row r="36" spans="1:30" ht="11.25" customHeight="1" x14ac:dyDescent="0.2">
      <c r="A36" s="62" t="s">
        <v>26</v>
      </c>
      <c r="B36" s="63" t="s">
        <v>104</v>
      </c>
      <c r="C36" s="64" t="s">
        <v>6</v>
      </c>
      <c r="D36" s="64" t="s">
        <v>8</v>
      </c>
      <c r="E36" s="64" t="s">
        <v>7</v>
      </c>
      <c r="F36" s="64" t="s">
        <v>149</v>
      </c>
      <c r="G36" s="64" t="str">
        <f t="shared" si="14"/>
        <v>Euribor1M</v>
      </c>
      <c r="H36" s="62" t="str">
        <f t="shared" si="15"/>
        <v>EURAB1E11Y_Quote</v>
      </c>
      <c r="I36" s="162">
        <v>0</v>
      </c>
      <c r="J36" s="67"/>
      <c r="K36" s="51"/>
      <c r="L36" s="10" t="str">
        <f t="shared" si="12"/>
        <v>Sw</v>
      </c>
      <c r="M36" s="98" t="str">
        <f t="shared" si="13"/>
        <v>obj_004b7#0000</v>
      </c>
      <c r="N36" s="151" t="str">
        <f>IFERROR(_xll.qlRateHelperQuoteName(M36,Trigger),"--")</f>
        <v>EURAB1E15Y_Quote</v>
      </c>
      <c r="O36" s="102">
        <f>IFERROR(_xll.qlRateHelperQuoteValue($M36,Trigger),"--")</f>
        <v>1.1600000000000001E-2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42353</v>
      </c>
      <c r="T36" s="103">
        <f>IFERROR(_xll.qlRateHelperPillarDate(M36,Trigger),"--")</f>
        <v>47833</v>
      </c>
      <c r="V36" s="4" t="str">
        <f t="shared" si="16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#NUM!</v>
      </c>
    </row>
    <row r="37" spans="1:30" ht="11.25" customHeight="1" x14ac:dyDescent="0.2">
      <c r="A37" s="62" t="s">
        <v>26</v>
      </c>
      <c r="B37" s="63" t="s">
        <v>63</v>
      </c>
      <c r="C37" s="64" t="s">
        <v>6</v>
      </c>
      <c r="D37" s="64" t="s">
        <v>8</v>
      </c>
      <c r="E37" s="64" t="s">
        <v>7</v>
      </c>
      <c r="F37" s="64" t="s">
        <v>149</v>
      </c>
      <c r="G37" s="64" t="str">
        <f t="shared" si="14"/>
        <v>Euribor1M</v>
      </c>
      <c r="H37" s="62" t="str">
        <f t="shared" si="15"/>
        <v>EURAB1E12Y_Quote</v>
      </c>
      <c r="I37" s="162">
        <v>0</v>
      </c>
      <c r="J37" s="67" t="str">
        <f>_xll.qlSwapRateHelper2(,H37,2,B37,Calendar,D37,E37,F37,G37,I37,C37,Discounting,PillarDate,,Permanent,Trigger,ObjectOverwrite)</f>
        <v>obj_004c9#0000</v>
      </c>
      <c r="K37" s="51"/>
      <c r="L37" s="10" t="str">
        <f t="shared" si="12"/>
        <v>Sw</v>
      </c>
      <c r="M37" s="98" t="str">
        <f t="shared" si="13"/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46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6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#NUM!</v>
      </c>
    </row>
    <row r="38" spans="1:30" ht="11.25" customHeight="1" x14ac:dyDescent="0.2">
      <c r="A38" s="62" t="s">
        <v>26</v>
      </c>
      <c r="B38" s="63" t="s">
        <v>105</v>
      </c>
      <c r="C38" s="64" t="s">
        <v>6</v>
      </c>
      <c r="D38" s="64" t="s">
        <v>8</v>
      </c>
      <c r="E38" s="64" t="s">
        <v>7</v>
      </c>
      <c r="F38" s="64" t="s">
        <v>149</v>
      </c>
      <c r="G38" s="64" t="str">
        <f t="shared" si="14"/>
        <v>Euribor1M</v>
      </c>
      <c r="H38" s="62" t="str">
        <f t="shared" si="15"/>
        <v>EURAB1E13Y_Quote</v>
      </c>
      <c r="I38" s="162">
        <v>0</v>
      </c>
      <c r="J38" s="67"/>
      <c r="K38" s="51"/>
      <c r="L38" s="10" t="str">
        <f t="shared" si="12"/>
        <v>Sw</v>
      </c>
      <c r="M38" s="98" t="str">
        <f t="shared" si="13"/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46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6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#NUM!</v>
      </c>
    </row>
    <row r="39" spans="1:30" ht="11.25" customHeight="1" x14ac:dyDescent="0.2">
      <c r="A39" s="62" t="s">
        <v>26</v>
      </c>
      <c r="B39" s="63" t="s">
        <v>106</v>
      </c>
      <c r="C39" s="64" t="s">
        <v>6</v>
      </c>
      <c r="D39" s="64" t="s">
        <v>8</v>
      </c>
      <c r="E39" s="64" t="s">
        <v>7</v>
      </c>
      <c r="F39" s="64" t="s">
        <v>149</v>
      </c>
      <c r="G39" s="64" t="str">
        <f t="shared" si="14"/>
        <v>Euribor1M</v>
      </c>
      <c r="H39" s="62" t="str">
        <f t="shared" si="15"/>
        <v>EURAB1E14Y_Quote</v>
      </c>
      <c r="I39" s="162">
        <v>0</v>
      </c>
      <c r="J39" s="67"/>
      <c r="K39" s="51"/>
      <c r="L39" s="10" t="str">
        <f t="shared" si="12"/>
        <v>Sw</v>
      </c>
      <c r="M39" s="98" t="str">
        <f t="shared" si="13"/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46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16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#NUM!</v>
      </c>
    </row>
    <row r="40" spans="1:30" ht="11.25" customHeight="1" x14ac:dyDescent="0.2">
      <c r="A40" s="62" t="s">
        <v>26</v>
      </c>
      <c r="B40" s="63" t="s">
        <v>64</v>
      </c>
      <c r="C40" s="64" t="s">
        <v>6</v>
      </c>
      <c r="D40" s="64" t="s">
        <v>8</v>
      </c>
      <c r="E40" s="64" t="s">
        <v>7</v>
      </c>
      <c r="F40" s="64" t="s">
        <v>149</v>
      </c>
      <c r="G40" s="64" t="str">
        <f t="shared" si="14"/>
        <v>Euribor1M</v>
      </c>
      <c r="H40" s="62" t="str">
        <f t="shared" si="15"/>
        <v>EURAB1E15Y_Quote</v>
      </c>
      <c r="I40" s="162">
        <v>0</v>
      </c>
      <c r="J40" s="67" t="str">
        <f>_xll.qlSwapRateHelper2(,H40,2,B40,Calendar,D40,E40,F40,G40,I40,C40,Discounting,PillarDate,,Permanent,Trigger,ObjectOverwrite)</f>
        <v>obj_004b7#0000</v>
      </c>
      <c r="K40" s="51"/>
      <c r="L40" s="10" t="str">
        <f t="shared" si="12"/>
        <v>Sw</v>
      </c>
      <c r="M40" s="98" t="str">
        <f t="shared" si="13"/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46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16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#NUM!</v>
      </c>
    </row>
    <row r="41" spans="1:30" ht="11.25" customHeight="1" x14ac:dyDescent="0.2">
      <c r="A41" s="62" t="s">
        <v>26</v>
      </c>
      <c r="B41" s="63" t="s">
        <v>107</v>
      </c>
      <c r="C41" s="64" t="s">
        <v>6</v>
      </c>
      <c r="D41" s="64" t="s">
        <v>8</v>
      </c>
      <c r="E41" s="64" t="s">
        <v>7</v>
      </c>
      <c r="F41" s="64" t="s">
        <v>149</v>
      </c>
      <c r="G41" s="64" t="str">
        <f t="shared" si="14"/>
        <v>Euribor1M</v>
      </c>
      <c r="H41" s="62" t="str">
        <f t="shared" si="15"/>
        <v>EURAB1E16Y_Quote</v>
      </c>
      <c r="I41" s="162">
        <v>0</v>
      </c>
      <c r="J41" s="67"/>
      <c r="L41" s="10" t="str">
        <f t="shared" si="12"/>
        <v>Sw</v>
      </c>
      <c r="M41" s="98" t="str">
        <f t="shared" si="13"/>
        <v>obj_004d0#0000</v>
      </c>
      <c r="N41" s="151" t="str">
        <f>IFERROR(_xll.qlRateHelperQuoteName(M41,Trigger),"--")</f>
        <v>EURAB1E20Y_Quote</v>
      </c>
      <c r="O41" s="102">
        <f>IFERROR(_xll.qlRateHelperQuoteValue($M41,Trigger),"--")</f>
        <v>1.3389999999999999E-2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42353</v>
      </c>
      <c r="T41" s="103">
        <f>IFERROR(_xll.qlRateHelperPillarDate(M41,Trigger),"--")</f>
        <v>49660</v>
      </c>
      <c r="V41" s="4" t="str">
        <f t="shared" si="16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#NUM!</v>
      </c>
    </row>
    <row r="42" spans="1:30" ht="11.25" customHeight="1" x14ac:dyDescent="0.2">
      <c r="A42" s="62" t="s">
        <v>26</v>
      </c>
      <c r="B42" s="63" t="s">
        <v>108</v>
      </c>
      <c r="C42" s="64" t="s">
        <v>6</v>
      </c>
      <c r="D42" s="64" t="s">
        <v>8</v>
      </c>
      <c r="E42" s="64" t="s">
        <v>7</v>
      </c>
      <c r="F42" s="64" t="s">
        <v>149</v>
      </c>
      <c r="G42" s="64" t="str">
        <f t="shared" si="14"/>
        <v>Euribor1M</v>
      </c>
      <c r="H42" s="62" t="str">
        <f t="shared" si="15"/>
        <v>EURAB1E17Y_Quote</v>
      </c>
      <c r="I42" s="162">
        <v>0</v>
      </c>
      <c r="J42" s="67"/>
      <c r="L42" s="10" t="str">
        <f t="shared" si="12"/>
        <v>Sw</v>
      </c>
      <c r="M42" s="98" t="str">
        <f t="shared" si="13"/>
        <v>--</v>
      </c>
      <c r="N42" s="151" t="str">
        <f>IFERROR(_xll.qlRateHelperQuoteName(M42,Trigger),"--")</f>
        <v>--</v>
      </c>
      <c r="O42" s="102" t="str">
        <f>IFERROR(_xll.qlRateHelperQuoteValue($M42,Trigger),"--")</f>
        <v>--</v>
      </c>
      <c r="P42" s="146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16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#NUM!</v>
      </c>
    </row>
    <row r="43" spans="1:30" ht="11.25" customHeight="1" x14ac:dyDescent="0.2">
      <c r="A43" s="62" t="s">
        <v>26</v>
      </c>
      <c r="B43" s="63" t="s">
        <v>109</v>
      </c>
      <c r="C43" s="64" t="s">
        <v>6</v>
      </c>
      <c r="D43" s="64" t="s">
        <v>8</v>
      </c>
      <c r="E43" s="64" t="s">
        <v>7</v>
      </c>
      <c r="F43" s="64" t="s">
        <v>149</v>
      </c>
      <c r="G43" s="64" t="str">
        <f t="shared" si="14"/>
        <v>Euribor1M</v>
      </c>
      <c r="H43" s="62" t="str">
        <f t="shared" si="15"/>
        <v>EURAB1E18Y_Quote</v>
      </c>
      <c r="I43" s="162">
        <v>0</v>
      </c>
      <c r="J43" s="67"/>
      <c r="L43" s="10" t="str">
        <f t="shared" si="12"/>
        <v>Sw</v>
      </c>
      <c r="M43" s="98" t="str">
        <f t="shared" si="13"/>
        <v>--</v>
      </c>
      <c r="N43" s="151" t="str">
        <f>IFERROR(_xll.qlRateHelperQuoteName(M43,Trigger),"--")</f>
        <v>--</v>
      </c>
      <c r="O43" s="102" t="str">
        <f>IFERROR(_xll.qlRateHelperQuoteValue($M43,Trigger),"--")</f>
        <v>--</v>
      </c>
      <c r="P43" s="146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16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#NUM!</v>
      </c>
    </row>
    <row r="44" spans="1:30" ht="11.25" customHeight="1" x14ac:dyDescent="0.2">
      <c r="A44" s="62" t="s">
        <v>26</v>
      </c>
      <c r="B44" s="63" t="s">
        <v>110</v>
      </c>
      <c r="C44" s="64" t="s">
        <v>6</v>
      </c>
      <c r="D44" s="64" t="s">
        <v>8</v>
      </c>
      <c r="E44" s="64" t="s">
        <v>7</v>
      </c>
      <c r="F44" s="64" t="s">
        <v>149</v>
      </c>
      <c r="G44" s="64" t="str">
        <f t="shared" si="14"/>
        <v>Euribor1M</v>
      </c>
      <c r="H44" s="62" t="str">
        <f t="shared" si="15"/>
        <v>EURAB1E19Y_Quote</v>
      </c>
      <c r="I44" s="162">
        <v>0</v>
      </c>
      <c r="J44" s="67"/>
      <c r="L44" s="10" t="str">
        <f t="shared" si="12"/>
        <v>Sw</v>
      </c>
      <c r="M44" s="98" t="str">
        <f t="shared" si="13"/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16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#NUM!</v>
      </c>
    </row>
    <row r="45" spans="1:30" ht="11.25" customHeight="1" x14ac:dyDescent="0.2">
      <c r="A45" s="62" t="s">
        <v>26</v>
      </c>
      <c r="B45" s="63" t="s">
        <v>65</v>
      </c>
      <c r="C45" s="64" t="s">
        <v>6</v>
      </c>
      <c r="D45" s="64" t="s">
        <v>8</v>
      </c>
      <c r="E45" s="64" t="s">
        <v>7</v>
      </c>
      <c r="F45" s="64" t="s">
        <v>149</v>
      </c>
      <c r="G45" s="64" t="str">
        <f t="shared" si="14"/>
        <v>Euribor1M</v>
      </c>
      <c r="H45" s="62" t="str">
        <f t="shared" si="15"/>
        <v>EURAB1E20Y_Quote</v>
      </c>
      <c r="I45" s="162">
        <v>0</v>
      </c>
      <c r="J45" s="67" t="str">
        <f>_xll.qlSwapRateHelper2(,H45,2,B45,Calendar,D45,E45,F45,G45,I45,C45,Discounting,PillarDate,,Permanent,Trigger,ObjectOverwrite)</f>
        <v>obj_004d0#0000</v>
      </c>
      <c r="L45" s="10" t="str">
        <f t="shared" si="12"/>
        <v>Sw</v>
      </c>
      <c r="M45" s="98" t="str">
        <f t="shared" si="13"/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46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16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#NUM!</v>
      </c>
    </row>
    <row r="46" spans="1:30" ht="11.25" customHeight="1" x14ac:dyDescent="0.2">
      <c r="A46" s="62" t="s">
        <v>26</v>
      </c>
      <c r="B46" s="63" t="s">
        <v>111</v>
      </c>
      <c r="C46" s="64" t="s">
        <v>6</v>
      </c>
      <c r="D46" s="64" t="s">
        <v>8</v>
      </c>
      <c r="E46" s="64" t="s">
        <v>7</v>
      </c>
      <c r="F46" s="64" t="s">
        <v>149</v>
      </c>
      <c r="G46" s="64" t="str">
        <f t="shared" si="14"/>
        <v>Euribor1M</v>
      </c>
      <c r="H46" s="62" t="str">
        <f t="shared" si="15"/>
        <v>EURAB1E21Y_Quote</v>
      </c>
      <c r="I46" s="162">
        <v>0</v>
      </c>
      <c r="J46" s="67"/>
      <c r="L46" s="10" t="str">
        <f t="shared" si="12"/>
        <v>Sw</v>
      </c>
      <c r="M46" s="98" t="str">
        <f t="shared" si="13"/>
        <v>obj_004de#0000</v>
      </c>
      <c r="N46" s="151" t="str">
        <f>IFERROR(_xll.qlRateHelperQuoteName(M46,Trigger),"--")</f>
        <v>EURAB1E25Y_Quote</v>
      </c>
      <c r="O46" s="102">
        <f>IFERROR(_xll.qlRateHelperQuoteValue($M46,Trigger),"--")</f>
        <v>1.391E-2</v>
      </c>
      <c r="P46" s="146" t="b">
        <v>1</v>
      </c>
      <c r="Q46" s="98">
        <v>50</v>
      </c>
      <c r="R46" s="98">
        <v>1</v>
      </c>
      <c r="S46" s="103">
        <f>IFERROR(_xll.qlRateHelperEarliestDate(M46,Trigger),"--")</f>
        <v>42353</v>
      </c>
      <c r="T46" s="103">
        <f>IFERROR(_xll.qlRateHelperPillarDate(M46,Trigger),"--")</f>
        <v>51487</v>
      </c>
      <c r="V46" s="4" t="str">
        <f t="shared" si="16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#NUM!</v>
      </c>
    </row>
    <row r="47" spans="1:30" ht="11.25" customHeight="1" x14ac:dyDescent="0.2">
      <c r="A47" s="62" t="s">
        <v>26</v>
      </c>
      <c r="B47" s="63" t="s">
        <v>112</v>
      </c>
      <c r="C47" s="64" t="s">
        <v>6</v>
      </c>
      <c r="D47" s="64" t="s">
        <v>8</v>
      </c>
      <c r="E47" s="64" t="s">
        <v>7</v>
      </c>
      <c r="F47" s="64" t="s">
        <v>149</v>
      </c>
      <c r="G47" s="64" t="str">
        <f t="shared" si="14"/>
        <v>Euribor1M</v>
      </c>
      <c r="H47" s="62" t="str">
        <f t="shared" si="15"/>
        <v>EURAB1E22Y_Quote</v>
      </c>
      <c r="I47" s="162">
        <v>0</v>
      </c>
      <c r="J47" s="67"/>
      <c r="L47" s="10" t="str">
        <f t="shared" si="12"/>
        <v>Sw</v>
      </c>
      <c r="M47" s="98" t="str">
        <f t="shared" si="13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16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#NUM!</v>
      </c>
    </row>
    <row r="48" spans="1:30" ht="11.25" customHeight="1" x14ac:dyDescent="0.2">
      <c r="A48" s="62" t="s">
        <v>26</v>
      </c>
      <c r="B48" s="63" t="s">
        <v>113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14"/>
        <v>Euribor1M</v>
      </c>
      <c r="H48" s="62" t="str">
        <f t="shared" si="15"/>
        <v>EURAB1E23Y_Quote</v>
      </c>
      <c r="I48" s="162">
        <v>0</v>
      </c>
      <c r="J48" s="67"/>
      <c r="L48" s="10" t="str">
        <f t="shared" si="12"/>
        <v>Sw</v>
      </c>
      <c r="M48" s="98" t="str">
        <f t="shared" si="13"/>
        <v>--</v>
      </c>
      <c r="N48" s="151" t="str">
        <f>IFERROR(_xll.qlRateHelperQuoteName(M48,Trigger),"--")</f>
        <v>--</v>
      </c>
      <c r="O48" s="102" t="str">
        <f>IFERROR(_xll.qlRateHelperQuoteValue($M48,Trigger),"--")</f>
        <v>--</v>
      </c>
      <c r="P48" s="146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16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#NUM!</v>
      </c>
    </row>
    <row r="49" spans="1:29" ht="11.25" customHeight="1" x14ac:dyDescent="0.2">
      <c r="A49" s="62" t="s">
        <v>26</v>
      </c>
      <c r="B49" s="63" t="s">
        <v>114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14"/>
        <v>Euribor1M</v>
      </c>
      <c r="H49" s="62" t="str">
        <f t="shared" si="15"/>
        <v>EURAB1E24Y_Quote</v>
      </c>
      <c r="I49" s="162">
        <v>0</v>
      </c>
      <c r="J49" s="67"/>
      <c r="L49" s="10" t="str">
        <f t="shared" si="12"/>
        <v>Sw</v>
      </c>
      <c r="M49" s="98" t="str">
        <f t="shared" si="13"/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16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#NUM!</v>
      </c>
    </row>
    <row r="50" spans="1:29" ht="11.25" customHeight="1" x14ac:dyDescent="0.2">
      <c r="A50" s="62" t="s">
        <v>26</v>
      </c>
      <c r="B50" s="63" t="s">
        <v>66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14"/>
        <v>Euribor1M</v>
      </c>
      <c r="H50" s="62" t="str">
        <f t="shared" si="15"/>
        <v>EURAB1E25Y_Quote</v>
      </c>
      <c r="I50" s="162">
        <v>0</v>
      </c>
      <c r="J50" s="67" t="str">
        <f>_xll.qlSwapRateHelper2(,H50,2,B50,Calendar,D50,E50,F50,G50,I50,C50,Discounting,PillarDate,,Permanent,Trigger,ObjectOverwrite)</f>
        <v>obj_004de#0000</v>
      </c>
      <c r="L50" s="10" t="str">
        <f t="shared" si="12"/>
        <v>Sw</v>
      </c>
      <c r="M50" s="98" t="str">
        <f t="shared" si="13"/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16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#NUM!</v>
      </c>
    </row>
    <row r="51" spans="1:29" ht="11.25" customHeight="1" x14ac:dyDescent="0.2">
      <c r="A51" s="62" t="s">
        <v>26</v>
      </c>
      <c r="B51" s="63" t="s">
        <v>115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14"/>
        <v>Euribor1M</v>
      </c>
      <c r="H51" s="62" t="str">
        <f t="shared" si="15"/>
        <v>EURAB1E26Y_Quote</v>
      </c>
      <c r="I51" s="162">
        <v>0</v>
      </c>
      <c r="J51" s="67"/>
      <c r="L51" s="10" t="str">
        <f t="shared" si="12"/>
        <v>Sw</v>
      </c>
      <c r="M51" s="98" t="str">
        <f t="shared" si="13"/>
        <v>obj_004c8#0000</v>
      </c>
      <c r="N51" s="151" t="str">
        <f>IFERROR(_xll.qlRateHelperQuoteName(M51,Trigger),"--")</f>
        <v>EURAB1E30Y_Quote</v>
      </c>
      <c r="O51" s="102">
        <f>IFERROR(_xll.qlRateHelperQuoteValue($M51,Trigger),"--")</f>
        <v>1.4060000000000001E-2</v>
      </c>
      <c r="P51" s="146" t="b">
        <v>1</v>
      </c>
      <c r="Q51" s="98">
        <v>50</v>
      </c>
      <c r="R51" s="98">
        <v>1</v>
      </c>
      <c r="S51" s="103">
        <f>IFERROR(_xll.qlRateHelperEarliestDate(M51,Trigger),"--")</f>
        <v>42353</v>
      </c>
      <c r="T51" s="103">
        <f>IFERROR(_xll.qlRateHelperPillarDate(M51,Trigger),"--")</f>
        <v>53311</v>
      </c>
      <c r="V51" s="4" t="str">
        <f t="shared" si="16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#NUM!</v>
      </c>
    </row>
    <row r="52" spans="1:29" ht="11.25" customHeight="1" x14ac:dyDescent="0.2">
      <c r="A52" s="62" t="s">
        <v>26</v>
      </c>
      <c r="B52" s="63" t="s">
        <v>67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14"/>
        <v>Euribor1M</v>
      </c>
      <c r="H52" s="62" t="str">
        <f t="shared" si="15"/>
        <v>EURAB1E27Y_Quote</v>
      </c>
      <c r="I52" s="162">
        <v>0</v>
      </c>
      <c r="J52" s="67"/>
      <c r="L52" s="10" t="str">
        <f t="shared" si="12"/>
        <v>Sw</v>
      </c>
      <c r="M52" s="98" t="str">
        <f t="shared" si="13"/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16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#NUM!</v>
      </c>
    </row>
    <row r="53" spans="1:29" ht="11.25" customHeight="1" x14ac:dyDescent="0.2">
      <c r="A53" s="62" t="s">
        <v>26</v>
      </c>
      <c r="B53" s="63" t="s">
        <v>116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14"/>
        <v>Euribor1M</v>
      </c>
      <c r="H53" s="62" t="str">
        <f t="shared" si="15"/>
        <v>EURAB1E28Y_Quote</v>
      </c>
      <c r="I53" s="162">
        <v>0</v>
      </c>
      <c r="J53" s="67"/>
      <c r="L53" s="10" t="str">
        <f t="shared" si="12"/>
        <v>Sw</v>
      </c>
      <c r="M53" s="98" t="str">
        <f t="shared" si="13"/>
        <v>obj_004c1#0000</v>
      </c>
      <c r="N53" s="151" t="str">
        <f>IFERROR(_xll.qlRateHelperQuoteName(M53,Trigger),"--")</f>
        <v>EURAB1E40Y_Quote</v>
      </c>
      <c r="O53" s="102">
        <f>IFERROR(_xll.qlRateHelperQuoteValue($M53,Trigger),"--")</f>
        <v>1.4260000000000002E-2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42353</v>
      </c>
      <c r="T53" s="103">
        <f>IFERROR(_xll.qlRateHelperPillarDate(M53,Trigger),"--")</f>
        <v>56963</v>
      </c>
      <c r="V53" s="4" t="str">
        <f t="shared" si="16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#NUM!</v>
      </c>
    </row>
    <row r="54" spans="1:29" ht="11.25" customHeight="1" x14ac:dyDescent="0.2">
      <c r="A54" s="62" t="s">
        <v>26</v>
      </c>
      <c r="B54" s="63" t="s">
        <v>117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14"/>
        <v>Euribor1M</v>
      </c>
      <c r="H54" s="62" t="str">
        <f t="shared" si="15"/>
        <v>EURAB1E29Y_Quote</v>
      </c>
      <c r="I54" s="162">
        <v>0</v>
      </c>
      <c r="J54" s="67"/>
      <c r="L54" s="10" t="str">
        <f t="shared" si="12"/>
        <v>Sw</v>
      </c>
      <c r="M54" s="98" t="str">
        <f t="shared" si="13"/>
        <v>obj_004e0#0000</v>
      </c>
      <c r="N54" s="151" t="str">
        <f>IFERROR(_xll.qlRateHelperQuoteName(M54,Trigger),"--")</f>
        <v>EURAB1E50Y_Quote</v>
      </c>
      <c r="O54" s="102">
        <f>IFERROR(_xll.qlRateHelperQuoteValue($M54,Trigger),"--")</f>
        <v>1.3900000000000001E-2</v>
      </c>
      <c r="P54" s="146" t="b">
        <v>1</v>
      </c>
      <c r="Q54" s="98">
        <v>50</v>
      </c>
      <c r="R54" s="98">
        <v>1</v>
      </c>
      <c r="S54" s="103">
        <f>IFERROR(_xll.qlRateHelperEarliestDate(M54,Trigger),"--")</f>
        <v>42353</v>
      </c>
      <c r="T54" s="103">
        <f>IFERROR(_xll.qlRateHelperPillarDate(M54,Trigger),"--")</f>
        <v>60616</v>
      </c>
      <c r="V54" s="4" t="str">
        <f t="shared" si="16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#NUM!</v>
      </c>
    </row>
    <row r="55" spans="1:29" ht="11.25" customHeight="1" x14ac:dyDescent="0.2">
      <c r="A55" s="62" t="s">
        <v>26</v>
      </c>
      <c r="B55" s="63" t="s">
        <v>68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14"/>
        <v>Euribor1M</v>
      </c>
      <c r="H55" s="62" t="str">
        <f t="shared" si="15"/>
        <v>EURAB1E30Y_Quote</v>
      </c>
      <c r="I55" s="162">
        <v>0</v>
      </c>
      <c r="J55" s="67" t="str">
        <f>_xll.qlSwapRateHelper2(,H55,2,B55,Calendar,D55,E55,F55,G55,I55,C55,Discounting,PillarDate,,Permanent,Trigger,ObjectOverwrite)</f>
        <v>obj_004c8#0000</v>
      </c>
      <c r="L55" s="10" t="str">
        <f t="shared" si="12"/>
        <v>Sw</v>
      </c>
      <c r="M55" s="98" t="str">
        <f t="shared" si="13"/>
        <v>obj_004a3#0000</v>
      </c>
      <c r="N55" s="151" t="str">
        <f>IFERROR(_xll.qlRateHelperQuoteName(M55,Trigger),"--")</f>
        <v>EURAB1E60Y_Quote</v>
      </c>
      <c r="O55" s="102">
        <f>IFERROR(_xll.qlRateHelperQuoteValue($M55,Trigger),"--")</f>
        <v>1.3820000000000001E-2</v>
      </c>
      <c r="P55" s="146" t="b">
        <v>1</v>
      </c>
      <c r="Q55" s="98">
        <v>50</v>
      </c>
      <c r="R55" s="98">
        <v>1</v>
      </c>
      <c r="S55" s="103">
        <f>IFERROR(_xll.qlRateHelperEarliestDate(M55,Trigger),"--")</f>
        <v>42353</v>
      </c>
      <c r="T55" s="103">
        <f>IFERROR(_xll.qlRateHelperPillarDate(M55,Trigger),"--")</f>
        <v>64269</v>
      </c>
      <c r="V55" s="4" t="str">
        <f t="shared" si="16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#NUM!</v>
      </c>
    </row>
    <row r="56" spans="1:29" ht="11.25" customHeight="1" x14ac:dyDescent="0.2">
      <c r="A56" s="62" t="s">
        <v>26</v>
      </c>
      <c r="B56" s="63" t="s">
        <v>69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14"/>
        <v>Euribor1M</v>
      </c>
      <c r="H56" s="62" t="str">
        <f t="shared" si="15"/>
        <v>EURAB1E35Y_Quote</v>
      </c>
      <c r="I56" s="162">
        <v>0</v>
      </c>
      <c r="J56" s="67"/>
      <c r="L56" s="71" t="str">
        <f t="shared" ref="L56:L92" si="17">A62</f>
        <v>BasSw</v>
      </c>
      <c r="M56" s="137" t="str">
        <f t="shared" ref="M56:M92" si="18">IF(ISBLANK(J62),"--",J62)</f>
        <v>qlSwapRateHelper2(,H63,2,B63,Calendar,D63,E63,F63,G63,I63,C63,Discounting,PillarDate,,Permanent,Trigger,ObjectOverwrite)</v>
      </c>
      <c r="N56" s="150" t="str">
        <f>IFERROR(_xll.qlRateHelperQuoteName(M56,Trigger),"--")</f>
        <v>--</v>
      </c>
      <c r="O56" s="139" t="str">
        <f>IFERROR(_xll.qlRateHelperQuoteValue($M56,Trigger),"--")</f>
        <v>--</v>
      </c>
      <c r="P56" s="142" t="b">
        <v>0</v>
      </c>
      <c r="Q56" s="137">
        <v>40</v>
      </c>
      <c r="R56" s="137">
        <v>1</v>
      </c>
      <c r="S56" s="140" t="str">
        <f>IFERROR(_xll.qlRateHelperEarliestDate(M56,Trigger),"--")</f>
        <v>--</v>
      </c>
      <c r="T56" s="140" t="str">
        <f>IFERROR(_xll.qlRateHelperPillarDate(M56,Trigger),"--")</f>
        <v>--</v>
      </c>
      <c r="V56" s="4" t="str">
        <f t="shared" si="16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#NUM!</v>
      </c>
    </row>
    <row r="57" spans="1:29" ht="11.25" customHeight="1" x14ac:dyDescent="0.2">
      <c r="A57" s="62" t="s">
        <v>26</v>
      </c>
      <c r="B57" s="63" t="s">
        <v>70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14"/>
        <v>Euribor1M</v>
      </c>
      <c r="H57" s="62" t="str">
        <f t="shared" si="15"/>
        <v>EURAB1E40Y_Quote</v>
      </c>
      <c r="I57" s="162">
        <v>0</v>
      </c>
      <c r="J57" s="67" t="str">
        <f>_xll.qlSwapRateHelper2(,H57,2,B57,Calendar,D57,E57,F57,G57,I57,C57,Discounting,PillarDate,,Permanent,Trigger,ObjectOverwrite)</f>
        <v>obj_004c1#0000</v>
      </c>
      <c r="L57" s="10" t="str">
        <f t="shared" si="17"/>
        <v>BasSw</v>
      </c>
      <c r="M57" s="98" t="str">
        <f t="shared" si="18"/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40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16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#NUM!</v>
      </c>
    </row>
    <row r="58" spans="1:29" ht="11.25" customHeight="1" x14ac:dyDescent="0.2">
      <c r="A58" s="62" t="s">
        <v>26</v>
      </c>
      <c r="B58" s="63" t="s">
        <v>71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14"/>
        <v>Euribor1M</v>
      </c>
      <c r="H58" s="62" t="str">
        <f t="shared" si="15"/>
        <v>EURAB1E50Y_Quote</v>
      </c>
      <c r="I58" s="162">
        <v>0</v>
      </c>
      <c r="J58" s="67" t="str">
        <f>_xll.qlSwapRateHelper2(,H58,2,B58,Calendar,D58,E58,F58,G58,I58,C58,Discounting,PillarDate,,Permanent,Trigger,ObjectOverwrite)</f>
        <v>obj_004e0#0000</v>
      </c>
      <c r="L58" s="10" t="str">
        <f t="shared" si="17"/>
        <v>BasSw</v>
      </c>
      <c r="M58" s="98" t="str">
        <f t="shared" si="18"/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46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16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#NUM!</v>
      </c>
    </row>
    <row r="59" spans="1:29" ht="11.25" customHeight="1" x14ac:dyDescent="0.2">
      <c r="A59" s="1" t="s">
        <v>26</v>
      </c>
      <c r="B59" s="8" t="s">
        <v>118</v>
      </c>
      <c r="C59" s="7" t="s">
        <v>6</v>
      </c>
      <c r="D59" s="7" t="s">
        <v>8</v>
      </c>
      <c r="E59" s="7" t="s">
        <v>7</v>
      </c>
      <c r="F59" s="7" t="s">
        <v>149</v>
      </c>
      <c r="G59" s="7" t="str">
        <f t="shared" si="14"/>
        <v>Euribor1M</v>
      </c>
      <c r="H59" s="1" t="str">
        <f t="shared" si="15"/>
        <v>EURAB1E60Y_Quote</v>
      </c>
      <c r="I59" s="163">
        <v>0</v>
      </c>
      <c r="J59" s="3" t="str">
        <f>_xll.qlSwapRateHelper2(,H59,2,B59,Calendar,D59,E59,F59,G59,I59,C59,Discounting,PillarDate,,Permanent,Trigger,ObjectOverwrite)</f>
        <v>obj_004a3#0000</v>
      </c>
      <c r="L59" s="10" t="str">
        <f t="shared" si="17"/>
        <v>BasSw</v>
      </c>
      <c r="M59" s="98" t="str">
        <f t="shared" si="18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16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#NUM!</v>
      </c>
    </row>
    <row r="60" spans="1:29" ht="11.25" customHeight="1" x14ac:dyDescent="0.2">
      <c r="G60" s="53" t="s">
        <v>150</v>
      </c>
      <c r="H60" s="107" t="s">
        <v>155</v>
      </c>
      <c r="L60" s="10" t="str">
        <f t="shared" si="17"/>
        <v>BasSw</v>
      </c>
      <c r="M60" s="98" t="str">
        <f t="shared" si="18"/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40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16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#NUM!</v>
      </c>
    </row>
    <row r="61" spans="1:29" ht="11.25" customHeight="1" x14ac:dyDescent="0.2">
      <c r="A61" s="68" t="s">
        <v>9</v>
      </c>
      <c r="B61" s="68" t="s">
        <v>30</v>
      </c>
      <c r="C61" s="68" t="s">
        <v>120</v>
      </c>
      <c r="D61" s="68" t="s">
        <v>5</v>
      </c>
      <c r="E61" s="68" t="s">
        <v>35</v>
      </c>
      <c r="F61" s="68" t="s">
        <v>121</v>
      </c>
      <c r="G61" s="68" t="s">
        <v>4</v>
      </c>
      <c r="H61" s="68" t="s">
        <v>1</v>
      </c>
      <c r="I61" s="68" t="s">
        <v>119</v>
      </c>
      <c r="J61" s="68" t="s">
        <v>25</v>
      </c>
      <c r="L61" s="10" t="str">
        <f t="shared" si="17"/>
        <v>BasSw</v>
      </c>
      <c r="M61" s="98" t="str">
        <f t="shared" si="18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16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#NUM!</v>
      </c>
    </row>
    <row r="62" spans="1:29" ht="11.25" customHeight="1" x14ac:dyDescent="0.2">
      <c r="A62" s="62" t="s">
        <v>125</v>
      </c>
      <c r="B62" s="63" t="s">
        <v>29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ref="G62:G98" si="19">PROPER(Currency)&amp;FamilyName&amp;Tenor</f>
        <v>Euribor1M</v>
      </c>
      <c r="H62" s="62" t="str">
        <f t="shared" ref="H62:H98" si="20">Currency&amp;$G$60&amp;$H$60&amp;"BASIS"&amp;B62&amp;QuoteSuffix</f>
        <v>EURAB1EBASIS1Y_Quote</v>
      </c>
      <c r="I62" s="162">
        <v>0</v>
      </c>
      <c r="J62" s="67" t="s">
        <v>160</v>
      </c>
      <c r="L62" s="10" t="str">
        <f t="shared" si="17"/>
        <v>BasSw</v>
      </c>
      <c r="M62" s="98" t="str">
        <f t="shared" si="18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16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#NUM!</v>
      </c>
    </row>
    <row r="63" spans="1:29" ht="11.25" customHeight="1" x14ac:dyDescent="0.2">
      <c r="A63" s="62" t="s">
        <v>125</v>
      </c>
      <c r="B63" s="63" t="s">
        <v>51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19"/>
        <v>Euribor1M</v>
      </c>
      <c r="H63" s="62" t="str">
        <f t="shared" si="20"/>
        <v>EURAB1EBASIS15M_Quote</v>
      </c>
      <c r="I63" s="162">
        <v>0</v>
      </c>
      <c r="J63" s="67"/>
      <c r="L63" s="10" t="str">
        <f t="shared" si="17"/>
        <v>BasSw</v>
      </c>
      <c r="M63" s="98" t="str">
        <f t="shared" si="18"/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46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16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#NUM!</v>
      </c>
    </row>
    <row r="64" spans="1:29" ht="11.25" customHeight="1" x14ac:dyDescent="0.2">
      <c r="A64" s="62" t="s">
        <v>125</v>
      </c>
      <c r="B64" s="63" t="s">
        <v>52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19"/>
        <v>Euribor1M</v>
      </c>
      <c r="H64" s="62" t="str">
        <f t="shared" si="20"/>
        <v>EURAB1EBASIS18M_Quote</v>
      </c>
      <c r="I64" s="162">
        <v>0</v>
      </c>
      <c r="J64" s="67"/>
      <c r="L64" s="10" t="str">
        <f t="shared" si="17"/>
        <v>BasSw</v>
      </c>
      <c r="M64" s="98" t="str">
        <f t="shared" si="18"/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46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16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#NUM!</v>
      </c>
    </row>
    <row r="65" spans="1:29" ht="11.25" customHeight="1" x14ac:dyDescent="0.2">
      <c r="A65" s="62" t="s">
        <v>125</v>
      </c>
      <c r="B65" s="63" t="s">
        <v>53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19"/>
        <v>Euribor1M</v>
      </c>
      <c r="H65" s="62" t="str">
        <f t="shared" si="20"/>
        <v>EURAB1EBASIS21M_Quote</v>
      </c>
      <c r="I65" s="162">
        <v>0</v>
      </c>
      <c r="J65" s="67"/>
      <c r="L65" s="10" t="str">
        <f t="shared" si="17"/>
        <v>BasSw</v>
      </c>
      <c r="M65" s="98" t="str">
        <f t="shared" si="18"/>
        <v>--</v>
      </c>
      <c r="N65" s="151" t="str">
        <f>IFERROR(_xll.qlRateHelperQuoteName(M65,Trigger),"--")</f>
        <v>--</v>
      </c>
      <c r="O65" s="102" t="str">
        <f>IFERROR(_xll.qlRateHelperQuoteValue($M65,Trigger),"--")</f>
        <v>--</v>
      </c>
      <c r="P65" s="146" t="b">
        <v>0</v>
      </c>
      <c r="Q65" s="98">
        <v>40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16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#NUM!</v>
      </c>
    </row>
    <row r="66" spans="1:29" ht="11.25" customHeight="1" x14ac:dyDescent="0.2">
      <c r="A66" s="62" t="s">
        <v>125</v>
      </c>
      <c r="B66" s="63" t="s">
        <v>54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19"/>
        <v>Euribor1M</v>
      </c>
      <c r="H66" s="62" t="str">
        <f t="shared" si="20"/>
        <v>EURAB1EBASIS2Y_Quote</v>
      </c>
      <c r="I66" s="162">
        <v>0</v>
      </c>
      <c r="J66" s="67"/>
      <c r="L66" s="10" t="str">
        <f t="shared" si="17"/>
        <v>BasSw</v>
      </c>
      <c r="M66" s="98" t="str">
        <f t="shared" si="18"/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46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16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#NUM!</v>
      </c>
    </row>
    <row r="67" spans="1:29" ht="11.25" customHeight="1" x14ac:dyDescent="0.2">
      <c r="A67" s="62" t="s">
        <v>125</v>
      </c>
      <c r="B67" s="63" t="s">
        <v>55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19"/>
        <v>Euribor1M</v>
      </c>
      <c r="H67" s="62" t="str">
        <f t="shared" si="20"/>
        <v>EURAB1EBASIS3Y_Quote</v>
      </c>
      <c r="I67" s="162">
        <v>0</v>
      </c>
      <c r="J67" s="67"/>
      <c r="L67" s="10" t="str">
        <f t="shared" si="17"/>
        <v>BasSw</v>
      </c>
      <c r="M67" s="98" t="str">
        <f t="shared" si="18"/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46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92" si="21">IFERROR(INDEX($L$3:$L$92,MATCH(X67,$N$3:$N$92,0),1),"")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#NUM!</v>
      </c>
    </row>
    <row r="68" spans="1:29" ht="11.25" customHeight="1" x14ac:dyDescent="0.2">
      <c r="A68" s="62" t="s">
        <v>125</v>
      </c>
      <c r="B68" s="63" t="s">
        <v>56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19"/>
        <v>Euribor1M</v>
      </c>
      <c r="H68" s="62" t="str">
        <f t="shared" si="20"/>
        <v>EURAB1EBASIS4Y_Quote</v>
      </c>
      <c r="I68" s="162">
        <v>0</v>
      </c>
      <c r="J68" s="67"/>
      <c r="L68" s="10" t="str">
        <f t="shared" si="17"/>
        <v>BasSw</v>
      </c>
      <c r="M68" s="98" t="str">
        <f t="shared" si="18"/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46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21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#NUM!</v>
      </c>
    </row>
    <row r="69" spans="1:29" ht="11.25" customHeight="1" x14ac:dyDescent="0.2">
      <c r="A69" s="62" t="s">
        <v>125</v>
      </c>
      <c r="B69" s="63" t="s">
        <v>57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19"/>
        <v>Euribor1M</v>
      </c>
      <c r="H69" s="62" t="str">
        <f t="shared" si="20"/>
        <v>EURAB1EBASIS5Y_Quote</v>
      </c>
      <c r="I69" s="162">
        <v>0</v>
      </c>
      <c r="J69" s="67"/>
      <c r="L69" s="10" t="str">
        <f t="shared" si="17"/>
        <v>BasSw</v>
      </c>
      <c r="M69" s="98" t="str">
        <f t="shared" si="18"/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1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#NUM!</v>
      </c>
    </row>
    <row r="70" spans="1:29" ht="11.25" customHeight="1" x14ac:dyDescent="0.2">
      <c r="A70" s="62" t="s">
        <v>125</v>
      </c>
      <c r="B70" s="63" t="s">
        <v>58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19"/>
        <v>Euribor1M</v>
      </c>
      <c r="H70" s="62" t="str">
        <f t="shared" si="20"/>
        <v>EURAB1EBASIS6Y_Quote</v>
      </c>
      <c r="I70" s="162">
        <v>0</v>
      </c>
      <c r="J70" s="67"/>
      <c r="L70" s="10" t="str">
        <f t="shared" si="17"/>
        <v>BasSw</v>
      </c>
      <c r="M70" s="98" t="str">
        <f t="shared" si="18"/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40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1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#NUM!</v>
      </c>
    </row>
    <row r="71" spans="1:29" ht="11.25" customHeight="1" x14ac:dyDescent="0.2">
      <c r="A71" s="62" t="s">
        <v>125</v>
      </c>
      <c r="B71" s="63" t="s">
        <v>59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19"/>
        <v>Euribor1M</v>
      </c>
      <c r="H71" s="62" t="str">
        <f t="shared" si="20"/>
        <v>EURAB1EBASIS7Y_Quote</v>
      </c>
      <c r="I71" s="162">
        <v>0</v>
      </c>
      <c r="J71" s="67"/>
      <c r="L71" s="10" t="str">
        <f t="shared" si="17"/>
        <v>BasSw</v>
      </c>
      <c r="M71" s="98" t="str">
        <f t="shared" si="18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1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#NUM!</v>
      </c>
    </row>
    <row r="72" spans="1:29" ht="11.25" customHeight="1" x14ac:dyDescent="0.2">
      <c r="A72" s="62" t="s">
        <v>125</v>
      </c>
      <c r="B72" s="63" t="s">
        <v>60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19"/>
        <v>Euribor1M</v>
      </c>
      <c r="H72" s="62" t="str">
        <f t="shared" si="20"/>
        <v>EURAB1EBASIS8Y_Quote</v>
      </c>
      <c r="I72" s="162">
        <v>0</v>
      </c>
      <c r="J72" s="67"/>
      <c r="L72" s="10" t="str">
        <f t="shared" si="17"/>
        <v>BasSw</v>
      </c>
      <c r="M72" s="98" t="str">
        <f t="shared" si="18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1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#NUM!</v>
      </c>
    </row>
    <row r="73" spans="1:29" ht="11.25" customHeight="1" x14ac:dyDescent="0.2">
      <c r="A73" s="62" t="s">
        <v>125</v>
      </c>
      <c r="B73" s="63" t="s">
        <v>61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19"/>
        <v>Euribor1M</v>
      </c>
      <c r="H73" s="62" t="str">
        <f t="shared" si="20"/>
        <v>EURAB1EBASIS9Y_Quote</v>
      </c>
      <c r="I73" s="162">
        <v>0</v>
      </c>
      <c r="J73" s="67"/>
      <c r="L73" s="10" t="str">
        <f t="shared" si="17"/>
        <v>BasSw</v>
      </c>
      <c r="M73" s="98" t="str">
        <f t="shared" si="18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1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#NUM!</v>
      </c>
    </row>
    <row r="74" spans="1:29" ht="11.25" customHeight="1" x14ac:dyDescent="0.2">
      <c r="A74" s="62" t="s">
        <v>125</v>
      </c>
      <c r="B74" s="63" t="s">
        <v>62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19"/>
        <v>Euribor1M</v>
      </c>
      <c r="H74" s="62" t="str">
        <f t="shared" si="20"/>
        <v>EURAB1EBASIS10Y_Quote</v>
      </c>
      <c r="I74" s="162">
        <v>0</v>
      </c>
      <c r="J74" s="67"/>
      <c r="L74" s="10" t="str">
        <f t="shared" si="17"/>
        <v>BasSw</v>
      </c>
      <c r="M74" s="98" t="str">
        <f t="shared" si="18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1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#NUM!</v>
      </c>
    </row>
    <row r="75" spans="1:29" ht="11.25" customHeight="1" x14ac:dyDescent="0.2">
      <c r="A75" s="62" t="s">
        <v>125</v>
      </c>
      <c r="B75" s="63" t="s">
        <v>104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19"/>
        <v>Euribor1M</v>
      </c>
      <c r="H75" s="62" t="str">
        <f t="shared" si="20"/>
        <v>EURAB1EBASIS11Y_Quote</v>
      </c>
      <c r="I75" s="162">
        <v>0</v>
      </c>
      <c r="J75" s="67"/>
      <c r="L75" s="10" t="str">
        <f t="shared" si="17"/>
        <v>BasSw</v>
      </c>
      <c r="M75" s="98" t="str">
        <f t="shared" si="18"/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40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1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#NUM!</v>
      </c>
    </row>
    <row r="76" spans="1:29" ht="11.25" customHeight="1" x14ac:dyDescent="0.2">
      <c r="A76" s="62" t="s">
        <v>125</v>
      </c>
      <c r="B76" s="63" t="s">
        <v>63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19"/>
        <v>Euribor1M</v>
      </c>
      <c r="H76" s="62" t="str">
        <f t="shared" si="20"/>
        <v>EURAB1EBASIS12Y_Quote</v>
      </c>
      <c r="I76" s="162">
        <v>0</v>
      </c>
      <c r="J76" s="67"/>
      <c r="L76" s="10" t="str">
        <f t="shared" si="17"/>
        <v>BasSw</v>
      </c>
      <c r="M76" s="98" t="str">
        <f t="shared" si="18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1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#NUM!</v>
      </c>
    </row>
    <row r="77" spans="1:29" ht="11.25" customHeight="1" x14ac:dyDescent="0.2">
      <c r="A77" s="62" t="s">
        <v>125</v>
      </c>
      <c r="B77" s="63" t="s">
        <v>105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19"/>
        <v>Euribor1M</v>
      </c>
      <c r="H77" s="62" t="str">
        <f t="shared" si="20"/>
        <v>EURAB1EBASIS13Y_Quote</v>
      </c>
      <c r="I77" s="162">
        <v>0</v>
      </c>
      <c r="J77" s="67"/>
      <c r="L77" s="10" t="str">
        <f t="shared" si="17"/>
        <v>BasSw</v>
      </c>
      <c r="M77" s="98" t="str">
        <f t="shared" si="18"/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40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1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#NUM!</v>
      </c>
    </row>
    <row r="78" spans="1:29" ht="11.25" customHeight="1" x14ac:dyDescent="0.2">
      <c r="A78" s="62" t="s">
        <v>125</v>
      </c>
      <c r="B78" s="63" t="s">
        <v>106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19"/>
        <v>Euribor1M</v>
      </c>
      <c r="H78" s="62" t="str">
        <f t="shared" si="20"/>
        <v>EURAB1EBASIS14Y_Quote</v>
      </c>
      <c r="I78" s="162">
        <v>0</v>
      </c>
      <c r="J78" s="67"/>
      <c r="L78" s="10" t="str">
        <f t="shared" si="17"/>
        <v>BasSw</v>
      </c>
      <c r="M78" s="98" t="str">
        <f t="shared" si="18"/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40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1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#NUM!</v>
      </c>
    </row>
    <row r="79" spans="1:29" ht="11.25" customHeight="1" x14ac:dyDescent="0.2">
      <c r="A79" s="62" t="s">
        <v>125</v>
      </c>
      <c r="B79" s="63" t="s">
        <v>64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19"/>
        <v>Euribor1M</v>
      </c>
      <c r="H79" s="62" t="str">
        <f t="shared" si="20"/>
        <v>EURAB1EBASIS15Y_Quote</v>
      </c>
      <c r="I79" s="162">
        <v>0</v>
      </c>
      <c r="J79" s="67"/>
      <c r="L79" s="10" t="str">
        <f t="shared" si="17"/>
        <v>BasSw</v>
      </c>
      <c r="M79" s="98" t="str">
        <f t="shared" si="18"/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40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1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#NUM!</v>
      </c>
    </row>
    <row r="80" spans="1:29" ht="11.25" customHeight="1" x14ac:dyDescent="0.2">
      <c r="A80" s="62" t="s">
        <v>125</v>
      </c>
      <c r="B80" s="63" t="s">
        <v>107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19"/>
        <v>Euribor1M</v>
      </c>
      <c r="H80" s="62" t="str">
        <f t="shared" si="20"/>
        <v>EURAB1EBASIS16Y_Quote</v>
      </c>
      <c r="I80" s="162">
        <v>0</v>
      </c>
      <c r="J80" s="67"/>
      <c r="L80" s="10" t="str">
        <f t="shared" si="17"/>
        <v>BasSw</v>
      </c>
      <c r="M80" s="98" t="str">
        <f t="shared" si="18"/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40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1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#NUM!</v>
      </c>
    </row>
    <row r="81" spans="1:29" x14ac:dyDescent="0.2">
      <c r="A81" s="62" t="s">
        <v>125</v>
      </c>
      <c r="B81" s="63" t="s">
        <v>108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19"/>
        <v>Euribor1M</v>
      </c>
      <c r="H81" s="62" t="str">
        <f t="shared" si="20"/>
        <v>EURAB1EBASIS17Y_Quote</v>
      </c>
      <c r="I81" s="162">
        <v>0</v>
      </c>
      <c r="J81" s="67"/>
      <c r="L81" s="10" t="str">
        <f t="shared" si="17"/>
        <v>BasSw</v>
      </c>
      <c r="M81" s="98" t="str">
        <f t="shared" si="18"/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40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1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#NUM!</v>
      </c>
    </row>
    <row r="82" spans="1:29" x14ac:dyDescent="0.2">
      <c r="A82" s="62" t="s">
        <v>125</v>
      </c>
      <c r="B82" s="63" t="s">
        <v>109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19"/>
        <v>Euribor1M</v>
      </c>
      <c r="H82" s="62" t="str">
        <f t="shared" si="20"/>
        <v>EURAB1EBASIS18Y_Quote</v>
      </c>
      <c r="I82" s="162">
        <v>0</v>
      </c>
      <c r="J82" s="67"/>
      <c r="L82" s="10" t="str">
        <f t="shared" si="17"/>
        <v>BasSw</v>
      </c>
      <c r="M82" s="98" t="str">
        <f t="shared" si="18"/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40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1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#NUM!</v>
      </c>
    </row>
    <row r="83" spans="1:29" x14ac:dyDescent="0.2">
      <c r="A83" s="62" t="s">
        <v>125</v>
      </c>
      <c r="B83" s="63" t="s">
        <v>110</v>
      </c>
      <c r="C83" s="64" t="s">
        <v>6</v>
      </c>
      <c r="D83" s="64" t="s">
        <v>8</v>
      </c>
      <c r="E83" s="64" t="s">
        <v>7</v>
      </c>
      <c r="F83" s="64" t="s">
        <v>149</v>
      </c>
      <c r="G83" s="64" t="str">
        <f t="shared" si="19"/>
        <v>Euribor1M</v>
      </c>
      <c r="H83" s="62" t="str">
        <f t="shared" si="20"/>
        <v>EURAB1EBASIS19Y_Quote</v>
      </c>
      <c r="I83" s="162">
        <v>0</v>
      </c>
      <c r="J83" s="67"/>
      <c r="L83" s="10" t="str">
        <f t="shared" si="17"/>
        <v>BasSw</v>
      </c>
      <c r="M83" s="98" t="str">
        <f t="shared" si="18"/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40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1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#NUM!</v>
      </c>
    </row>
    <row r="84" spans="1:29" x14ac:dyDescent="0.2">
      <c r="A84" s="62" t="s">
        <v>125</v>
      </c>
      <c r="B84" s="63" t="s">
        <v>65</v>
      </c>
      <c r="C84" s="64" t="s">
        <v>6</v>
      </c>
      <c r="D84" s="64" t="s">
        <v>8</v>
      </c>
      <c r="E84" s="64" t="s">
        <v>7</v>
      </c>
      <c r="F84" s="64" t="s">
        <v>149</v>
      </c>
      <c r="G84" s="64" t="str">
        <f t="shared" si="19"/>
        <v>Euribor1M</v>
      </c>
      <c r="H84" s="62" t="str">
        <f t="shared" si="20"/>
        <v>EURAB1EBASIS20Y_Quote</v>
      </c>
      <c r="I84" s="162">
        <v>0</v>
      </c>
      <c r="J84" s="67"/>
      <c r="L84" s="10" t="str">
        <f t="shared" si="17"/>
        <v>BasSw</v>
      </c>
      <c r="M84" s="98" t="str">
        <f t="shared" si="18"/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40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1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#NUM!</v>
      </c>
    </row>
    <row r="85" spans="1:29" x14ac:dyDescent="0.2">
      <c r="A85" s="62" t="s">
        <v>125</v>
      </c>
      <c r="B85" s="63" t="s">
        <v>111</v>
      </c>
      <c r="C85" s="64" t="s">
        <v>6</v>
      </c>
      <c r="D85" s="64" t="s">
        <v>8</v>
      </c>
      <c r="E85" s="64" t="s">
        <v>7</v>
      </c>
      <c r="F85" s="64" t="s">
        <v>149</v>
      </c>
      <c r="G85" s="64" t="str">
        <f t="shared" si="19"/>
        <v>Euribor1M</v>
      </c>
      <c r="H85" s="62" t="str">
        <f t="shared" si="20"/>
        <v>EURAB1EBASIS21Y_Quote</v>
      </c>
      <c r="I85" s="162">
        <v>0</v>
      </c>
      <c r="J85" s="67"/>
      <c r="L85" s="10" t="str">
        <f t="shared" si="17"/>
        <v>BasSw</v>
      </c>
      <c r="M85" s="98" t="str">
        <f t="shared" si="18"/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40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1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#NUM!</v>
      </c>
    </row>
    <row r="86" spans="1:29" x14ac:dyDescent="0.2">
      <c r="A86" s="62" t="s">
        <v>125</v>
      </c>
      <c r="B86" s="63" t="s">
        <v>112</v>
      </c>
      <c r="C86" s="64" t="s">
        <v>6</v>
      </c>
      <c r="D86" s="64" t="s">
        <v>8</v>
      </c>
      <c r="E86" s="64" t="s">
        <v>7</v>
      </c>
      <c r="F86" s="64" t="s">
        <v>149</v>
      </c>
      <c r="G86" s="64" t="str">
        <f t="shared" si="19"/>
        <v>Euribor1M</v>
      </c>
      <c r="H86" s="62" t="str">
        <f t="shared" si="20"/>
        <v>EURAB1EBASIS22Y_Quote</v>
      </c>
      <c r="I86" s="162">
        <v>0</v>
      </c>
      <c r="J86" s="67"/>
      <c r="L86" s="10" t="str">
        <f t="shared" si="17"/>
        <v>BasSw</v>
      </c>
      <c r="M86" s="98" t="str">
        <f t="shared" si="18"/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40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1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#NUM!</v>
      </c>
    </row>
    <row r="87" spans="1:29" x14ac:dyDescent="0.2">
      <c r="A87" s="62" t="s">
        <v>125</v>
      </c>
      <c r="B87" s="63" t="s">
        <v>113</v>
      </c>
      <c r="C87" s="64" t="s">
        <v>6</v>
      </c>
      <c r="D87" s="64" t="s">
        <v>8</v>
      </c>
      <c r="E87" s="64" t="s">
        <v>7</v>
      </c>
      <c r="F87" s="64" t="s">
        <v>149</v>
      </c>
      <c r="G87" s="64" t="str">
        <f t="shared" si="19"/>
        <v>Euribor1M</v>
      </c>
      <c r="H87" s="62" t="str">
        <f t="shared" si="20"/>
        <v>EURAB1EBASIS23Y_Quote</v>
      </c>
      <c r="I87" s="162">
        <v>0</v>
      </c>
      <c r="J87" s="67"/>
      <c r="L87" s="10" t="str">
        <f t="shared" si="17"/>
        <v>BasSw</v>
      </c>
      <c r="M87" s="98" t="str">
        <f t="shared" si="18"/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40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1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#NUM!</v>
      </c>
    </row>
    <row r="88" spans="1:29" x14ac:dyDescent="0.2">
      <c r="A88" s="62" t="s">
        <v>125</v>
      </c>
      <c r="B88" s="63" t="s">
        <v>114</v>
      </c>
      <c r="C88" s="64" t="s">
        <v>6</v>
      </c>
      <c r="D88" s="64" t="s">
        <v>8</v>
      </c>
      <c r="E88" s="64" t="s">
        <v>7</v>
      </c>
      <c r="F88" s="64" t="s">
        <v>149</v>
      </c>
      <c r="G88" s="64" t="str">
        <f t="shared" si="19"/>
        <v>Euribor1M</v>
      </c>
      <c r="H88" s="62" t="str">
        <f t="shared" si="20"/>
        <v>EURAB1EBASIS24Y_Quote</v>
      </c>
      <c r="I88" s="162">
        <v>0</v>
      </c>
      <c r="J88" s="67"/>
      <c r="L88" s="10" t="str">
        <f t="shared" si="17"/>
        <v>BasSw</v>
      </c>
      <c r="M88" s="98" t="str">
        <f t="shared" si="18"/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40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1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#NUM!</v>
      </c>
    </row>
    <row r="89" spans="1:29" x14ac:dyDescent="0.2">
      <c r="A89" s="62" t="s">
        <v>125</v>
      </c>
      <c r="B89" s="63" t="s">
        <v>66</v>
      </c>
      <c r="C89" s="64" t="s">
        <v>6</v>
      </c>
      <c r="D89" s="64" t="s">
        <v>8</v>
      </c>
      <c r="E89" s="64" t="s">
        <v>7</v>
      </c>
      <c r="F89" s="64" t="s">
        <v>149</v>
      </c>
      <c r="G89" s="64" t="str">
        <f t="shared" si="19"/>
        <v>Euribor1M</v>
      </c>
      <c r="H89" s="62" t="str">
        <f t="shared" si="20"/>
        <v>EURAB1EBASIS25Y_Quote</v>
      </c>
      <c r="I89" s="162">
        <v>0</v>
      </c>
      <c r="J89" s="67"/>
      <c r="L89" s="10" t="str">
        <f t="shared" si="17"/>
        <v>BasSw</v>
      </c>
      <c r="M89" s="98" t="str">
        <f t="shared" si="18"/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40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1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#NUM!</v>
      </c>
    </row>
    <row r="90" spans="1:29" x14ac:dyDescent="0.2">
      <c r="A90" s="62" t="s">
        <v>125</v>
      </c>
      <c r="B90" s="63" t="s">
        <v>115</v>
      </c>
      <c r="C90" s="64" t="s">
        <v>6</v>
      </c>
      <c r="D90" s="64" t="s">
        <v>8</v>
      </c>
      <c r="E90" s="64" t="s">
        <v>7</v>
      </c>
      <c r="F90" s="64" t="s">
        <v>149</v>
      </c>
      <c r="G90" s="64" t="str">
        <f t="shared" si="19"/>
        <v>Euribor1M</v>
      </c>
      <c r="H90" s="62" t="str">
        <f t="shared" si="20"/>
        <v>EURAB1EBASIS26Y_Quote</v>
      </c>
      <c r="I90" s="162">
        <v>0</v>
      </c>
      <c r="J90" s="67"/>
      <c r="K90" s="49" t="s">
        <v>37</v>
      </c>
      <c r="L90" s="10" t="str">
        <f t="shared" si="17"/>
        <v>BasSw</v>
      </c>
      <c r="M90" s="98" t="str">
        <f t="shared" si="18"/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40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1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#NUM!</v>
      </c>
    </row>
    <row r="91" spans="1:29" x14ac:dyDescent="0.2">
      <c r="A91" s="62" t="s">
        <v>125</v>
      </c>
      <c r="B91" s="63" t="s">
        <v>67</v>
      </c>
      <c r="C91" s="64" t="s">
        <v>6</v>
      </c>
      <c r="D91" s="64" t="s">
        <v>8</v>
      </c>
      <c r="E91" s="64" t="s">
        <v>7</v>
      </c>
      <c r="F91" s="64" t="s">
        <v>149</v>
      </c>
      <c r="G91" s="64" t="str">
        <f t="shared" si="19"/>
        <v>Euribor1M</v>
      </c>
      <c r="H91" s="62" t="str">
        <f t="shared" si="20"/>
        <v>EURAB1EBASIS27Y_Quote</v>
      </c>
      <c r="I91" s="162">
        <v>0</v>
      </c>
      <c r="J91" s="67"/>
      <c r="L91" s="10" t="str">
        <f t="shared" si="17"/>
        <v>BasSw</v>
      </c>
      <c r="M91" s="98" t="str">
        <f t="shared" si="18"/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40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1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#NUM!</v>
      </c>
    </row>
    <row r="92" spans="1:29" x14ac:dyDescent="0.2">
      <c r="A92" s="62" t="s">
        <v>125</v>
      </c>
      <c r="B92" s="63" t="s">
        <v>116</v>
      </c>
      <c r="C92" s="64" t="s">
        <v>6</v>
      </c>
      <c r="D92" s="64" t="s">
        <v>8</v>
      </c>
      <c r="E92" s="64" t="s">
        <v>7</v>
      </c>
      <c r="F92" s="64" t="s">
        <v>149</v>
      </c>
      <c r="G92" s="64" t="str">
        <f t="shared" si="19"/>
        <v>Euribor1M</v>
      </c>
      <c r="H92" s="62" t="str">
        <f t="shared" si="20"/>
        <v>EURAB1EBASIS28Y_Quote</v>
      </c>
      <c r="I92" s="162">
        <v>0</v>
      </c>
      <c r="J92" s="67"/>
      <c r="L92" s="11" t="str">
        <f t="shared" si="17"/>
        <v>BasSw</v>
      </c>
      <c r="M92" s="99" t="str">
        <f t="shared" si="18"/>
        <v>--</v>
      </c>
      <c r="N92" s="152" t="str">
        <f>IFERROR(_xll.qlRateHelperQuoteName(M92,Trigger),"--")</f>
        <v>--</v>
      </c>
      <c r="O92" s="105" t="str">
        <f>IFERROR(_xll.qlRateHelperQuoteValue($M92,Trigger),"--")</f>
        <v>--</v>
      </c>
      <c r="P92" s="149" t="b">
        <v>0</v>
      </c>
      <c r="Q92" s="99">
        <v>40</v>
      </c>
      <c r="R92" s="99">
        <v>1</v>
      </c>
      <c r="S92" s="106" t="str">
        <f>IFERROR(_xll.qlRateHelperEarliestDate(M92,Trigger),"--")</f>
        <v>--</v>
      </c>
      <c r="T92" s="106" t="str">
        <f>IFERROR(_xll.qlRateHelperPillarDate(M92,Trigger),"--")</f>
        <v>--</v>
      </c>
      <c r="V92" s="6" t="str">
        <f t="shared" si="21"/>
        <v/>
      </c>
      <c r="W92" s="6" t="e">
        <v>#N/A</v>
      </c>
      <c r="X92" s="6" t="str">
        <f>IFERROR(_xll.qlRateHelperQuoteName(W92,Trigger),"")</f>
        <v/>
      </c>
      <c r="Y92" s="83" t="str">
        <f>IFERROR(_xll.qlRateHelperRate(W92,Trigger),"")</f>
        <v/>
      </c>
      <c r="Z92" s="109" t="str">
        <f>IF(ISERROR(_xll.qlSwapRateHelperSpread($W92)),IF(ISERROR(_xll.qlFuturesRateHelperConvexityAdjustment($W92)),"",_xll.qlFuturesRateHelperConvexityAdjustment($W92)),_xll.qlSwapRateHelperSpread($W92))</f>
        <v/>
      </c>
      <c r="AA92" s="12" t="str">
        <f>IFERROR(_xll.qlRateHelperEarliestDate(W92,Trigger),"")</f>
        <v/>
      </c>
      <c r="AB92" s="12" t="str">
        <f>IFERROR(_xll.qlRateHelperPillarDate(W92,Trigger),"")</f>
        <v/>
      </c>
      <c r="AC92" s="82" t="e">
        <v>#NUM!</v>
      </c>
    </row>
    <row r="93" spans="1:29" x14ac:dyDescent="0.2">
      <c r="A93" s="62" t="s">
        <v>125</v>
      </c>
      <c r="B93" s="63" t="s">
        <v>117</v>
      </c>
      <c r="C93" s="64" t="s">
        <v>6</v>
      </c>
      <c r="D93" s="64" t="s">
        <v>8</v>
      </c>
      <c r="E93" s="64" t="s">
        <v>7</v>
      </c>
      <c r="F93" s="64" t="s">
        <v>149</v>
      </c>
      <c r="G93" s="64" t="str">
        <f t="shared" si="19"/>
        <v>Euribor1M</v>
      </c>
      <c r="H93" s="62" t="str">
        <f t="shared" si="20"/>
        <v>EURAB1EBASIS29Y_Quote</v>
      </c>
      <c r="I93" s="162">
        <v>0</v>
      </c>
      <c r="J93" s="67"/>
      <c r="L93" s="194"/>
    </row>
    <row r="94" spans="1:29" x14ac:dyDescent="0.2">
      <c r="A94" s="62" t="s">
        <v>125</v>
      </c>
      <c r="B94" s="63" t="s">
        <v>68</v>
      </c>
      <c r="C94" s="64" t="s">
        <v>6</v>
      </c>
      <c r="D94" s="64" t="s">
        <v>8</v>
      </c>
      <c r="E94" s="64" t="s">
        <v>7</v>
      </c>
      <c r="F94" s="64" t="s">
        <v>149</v>
      </c>
      <c r="G94" s="64" t="str">
        <f t="shared" si="19"/>
        <v>Euribor1M</v>
      </c>
      <c r="H94" s="62" t="str">
        <f t="shared" si="20"/>
        <v>EURAB1EBASIS30Y_Quote</v>
      </c>
      <c r="I94" s="162">
        <v>0</v>
      </c>
      <c r="J94" s="67"/>
    </row>
    <row r="95" spans="1:29" x14ac:dyDescent="0.2">
      <c r="A95" s="62" t="s">
        <v>125</v>
      </c>
      <c r="B95" s="63" t="s">
        <v>69</v>
      </c>
      <c r="C95" s="64" t="s">
        <v>6</v>
      </c>
      <c r="D95" s="64" t="s">
        <v>8</v>
      </c>
      <c r="E95" s="64" t="s">
        <v>7</v>
      </c>
      <c r="F95" s="64" t="s">
        <v>149</v>
      </c>
      <c r="G95" s="64" t="str">
        <f t="shared" si="19"/>
        <v>Euribor1M</v>
      </c>
      <c r="H95" s="62" t="str">
        <f t="shared" si="20"/>
        <v>EURAB1EBASIS35Y_Quote</v>
      </c>
      <c r="I95" s="162">
        <v>0</v>
      </c>
      <c r="J95" s="67"/>
    </row>
    <row r="96" spans="1:29" x14ac:dyDescent="0.2">
      <c r="A96" s="62" t="s">
        <v>125</v>
      </c>
      <c r="B96" s="63" t="s">
        <v>70</v>
      </c>
      <c r="C96" s="64" t="s">
        <v>6</v>
      </c>
      <c r="D96" s="64" t="s">
        <v>8</v>
      </c>
      <c r="E96" s="64" t="s">
        <v>7</v>
      </c>
      <c r="F96" s="64" t="s">
        <v>149</v>
      </c>
      <c r="G96" s="64" t="str">
        <f t="shared" si="19"/>
        <v>Euribor1M</v>
      </c>
      <c r="H96" s="62" t="str">
        <f t="shared" si="20"/>
        <v>EURAB1EBASIS40Y_Quote</v>
      </c>
      <c r="I96" s="162">
        <v>0</v>
      </c>
      <c r="J96" s="67"/>
    </row>
    <row r="97" spans="1:10" x14ac:dyDescent="0.2">
      <c r="A97" s="62" t="s">
        <v>125</v>
      </c>
      <c r="B97" s="63" t="s">
        <v>71</v>
      </c>
      <c r="C97" s="64" t="s">
        <v>6</v>
      </c>
      <c r="D97" s="64" t="s">
        <v>8</v>
      </c>
      <c r="E97" s="64" t="s">
        <v>7</v>
      </c>
      <c r="F97" s="64" t="s">
        <v>149</v>
      </c>
      <c r="G97" s="64" t="str">
        <f t="shared" si="19"/>
        <v>Euribor1M</v>
      </c>
      <c r="H97" s="62" t="str">
        <f t="shared" si="20"/>
        <v>EURAB1EBASIS50Y_Quote</v>
      </c>
      <c r="I97" s="162">
        <v>0</v>
      </c>
      <c r="J97" s="67"/>
    </row>
    <row r="98" spans="1:10" x14ac:dyDescent="0.2">
      <c r="A98" s="1" t="s">
        <v>125</v>
      </c>
      <c r="B98" s="8" t="s">
        <v>118</v>
      </c>
      <c r="C98" s="7" t="s">
        <v>6</v>
      </c>
      <c r="D98" s="7" t="s">
        <v>8</v>
      </c>
      <c r="E98" s="7" t="s">
        <v>7</v>
      </c>
      <c r="F98" s="7" t="s">
        <v>149</v>
      </c>
      <c r="G98" s="7" t="str">
        <f t="shared" si="19"/>
        <v>Euribor1M</v>
      </c>
      <c r="H98" s="1" t="str">
        <f t="shared" si="20"/>
        <v>EURAB1EBASIS60Y_Quote</v>
      </c>
      <c r="I98" s="163">
        <v>0</v>
      </c>
      <c r="J98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20 D62:D98 D23:D59">
      <formula1>"Annual,Semiannual,EveryFourthMonth,Quarterly,Bimonthly,Monthly,Biweekly,Weekly,Daily,Once,NoFrequency"</formula1>
    </dataValidation>
    <dataValidation type="list" allowBlank="1" showInputMessage="1" showErrorMessage="1" sqref="E10:E20 E3 E62:E98 E23:E59">
      <formula1>"Following,Modified Following,Preceding,Modified Preceding,Unadjusted,Half-Month Modified Following"</formula1>
    </dataValidation>
    <dataValidation type="list" allowBlank="1" showInputMessage="1" showErrorMessage="1" sqref="F10:F20 F3 F62:F98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"_SYNTH"&amp;$G$1</f>
        <v>_SYNTH1Y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33</v>
      </c>
    </row>
    <row r="2" spans="1:33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 t="e">
        <f t="array" ref="AC2:AC79">_xll.qlPiecewiseYieldCurveData(YieldCurve_1Y,Trigger)</f>
        <v>#NUM!</v>
      </c>
      <c r="AF2" s="210" t="s">
        <v>89</v>
      </c>
      <c r="AG2" s="212"/>
    </row>
    <row r="3" spans="1:33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obj_004a1#0000</v>
      </c>
      <c r="H3" s="125" t="str">
        <f t="shared" ref="H3:H18" si="0">Currency&amp;$B3&amp;"D"&amp;$H$1&amp;QuoteSuffix</f>
        <v>EURSND_SYNTH1Y_Quote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IFERROR(INDEX($L$3:$L$79,MATCH(X3,$N$3:$N$79,0),1),"")</f>
        <v>Dp</v>
      </c>
      <c r="W3" s="4" t="str">
        <f t="array" ref="W3:W79">_xll.qlRateHelperSelection(_xll.ohFilter(RateHelpers,IncludeFlag),_xll.ohFilter(Priority,IncludeFlag),$AG$3,$AG$4,$AG$5,$AG$6,_xll.ohFilter(MinDistance,IncludeFlag),Trigger)</f>
        <v>obj_0049e</v>
      </c>
      <c r="X3" s="4" t="str">
        <f>IFERROR(_xll.qlRateHelperQuoteName(W3,Trigger),"")</f>
        <v>EUR3MD_SYNTH1Y_Quote</v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42353</v>
      </c>
      <c r="AB3" s="5">
        <f>IFERROR(_xll.qlRateHelperPillarDate(W3,Trigger),"")</f>
        <v>42444</v>
      </c>
      <c r="AC3" s="81" t="e">
        <v>#NUM!</v>
      </c>
      <c r="AD3" s="209"/>
      <c r="AF3" s="111" t="s">
        <v>90</v>
      </c>
      <c r="AG3" s="112">
        <v>0</v>
      </c>
    </row>
    <row r="4" spans="1:33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EURSWD_SYNTH1Y_Quote</v>
      </c>
      <c r="I4" s="135"/>
      <c r="J4" s="61"/>
      <c r="K4" s="51"/>
      <c r="L4" s="10" t="str">
        <f t="shared" ref="L4:L18" si="1">A4</f>
        <v>Dp</v>
      </c>
      <c r="M4" s="98" t="str">
        <f t="shared" ref="M4:M18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IFERROR(INDEX($L$3:$L$79,MATCH(X4,$N$3:$N$79,0),1),"")</f>
        <v>Dp</v>
      </c>
      <c r="W4" s="4" t="str">
        <v>obj_004b8</v>
      </c>
      <c r="X4" s="4" t="str">
        <f>IFERROR(_xll.qlRateHelperQuoteName(W4,Trigger),"")</f>
        <v>EUR6MD_SYNTH1Y_Quote</v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42353</v>
      </c>
      <c r="AB4" s="5">
        <f>IFERROR(_xll.qlRateHelperPillarDate(W4,Trigger),"")</f>
        <v>42536</v>
      </c>
      <c r="AC4" s="81" t="e">
        <v>#NUM!</v>
      </c>
      <c r="AD4" s="209"/>
      <c r="AF4" s="111" t="s">
        <v>91</v>
      </c>
      <c r="AG4" s="112">
        <v>0</v>
      </c>
    </row>
    <row r="5" spans="1:33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EUR2WD_SYNTH1Y_Quote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obj_004b9</v>
      </c>
      <c r="X5" s="4" t="str">
        <f>IFERROR(_xll.qlRateHelperQuoteName(W5,Trigger),"")</f>
        <v>EUR9MD_SYNTH1Y_Quote</v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42353</v>
      </c>
      <c r="AB5" s="5">
        <f>IFERROR(_xll.qlRateHelperPillarDate(W5,Trigger),"")</f>
        <v>42628</v>
      </c>
      <c r="AC5" s="81" t="e">
        <v>#NUM!</v>
      </c>
      <c r="AD5" s="209"/>
      <c r="AF5" s="111" t="s">
        <v>92</v>
      </c>
      <c r="AG5" s="112">
        <v>0</v>
      </c>
    </row>
    <row r="6" spans="1:33" ht="11.25" customHeight="1" x14ac:dyDescent="0.2">
      <c r="A6" s="187" t="s">
        <v>27</v>
      </c>
      <c r="B6" s="188" t="s">
        <v>42</v>
      </c>
      <c r="C6" s="189" t="str">
        <f t="shared" ref="C6:C18" si="4">B6</f>
        <v>3W</v>
      </c>
      <c r="D6" s="190"/>
      <c r="E6" s="190"/>
      <c r="F6" s="190"/>
      <c r="G6" s="191" t="str">
        <f>_xll.qlEuribor(,C6,,Permanent,Trigger,ObjectOverwrite)</f>
        <v>obj_004c3#0000</v>
      </c>
      <c r="H6" s="192" t="str">
        <f t="shared" si="0"/>
        <v>EUR3WD_SYNTH1Y_Quote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obj_00526</v>
      </c>
      <c r="X6" s="4" t="str">
        <f>IFERROR(_xll.qlRateHelperQuoteName(W6,Trigger),"")</f>
        <v>EUR1YD_SYNTH1Y_Quote</v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42353</v>
      </c>
      <c r="AB6" s="5">
        <f>IFERROR(_xll.qlRateHelperPillarDate(W6,Trigger),"")</f>
        <v>42719</v>
      </c>
      <c r="AC6" s="81" t="e">
        <v>#NUM!</v>
      </c>
      <c r="AD6" s="209"/>
      <c r="AF6" s="111" t="s">
        <v>93</v>
      </c>
      <c r="AG6" s="113" t="s">
        <v>94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EUR1MD_SYNTH1Y_Quote</v>
      </c>
      <c r="I7" s="129"/>
      <c r="J7" s="67"/>
      <c r="K7" s="51"/>
      <c r="L7" s="10" t="str">
        <f t="shared" si="1"/>
        <v>Dp</v>
      </c>
      <c r="M7" s="98" t="str">
        <f t="shared" si="2"/>
        <v>--</v>
      </c>
      <c r="N7" s="151" t="str">
        <f>IFERROR(_xll.qlRateHelperQuoteName(M7,Trigger),"--")</f>
        <v>--</v>
      </c>
      <c r="O7" s="102" t="str">
        <f>IFERROR(_xll.qlRateHelperQuoteValue($M7,Trigger),"--")</f>
        <v>--</v>
      </c>
      <c r="P7" s="101" t="b">
        <v>0</v>
      </c>
      <c r="Q7" s="98">
        <v>10</v>
      </c>
      <c r="R7" s="98">
        <v>1</v>
      </c>
      <c r="S7" s="103" t="str">
        <f>IFERROR(_xll.qlRateHelperEarliestDate(M7,Trigger),"--")</f>
        <v>--</v>
      </c>
      <c r="T7" s="103" t="str">
        <f>IFERROR(_xll.qlRateHelperPillarDate(M7,Trigger),"--")</f>
        <v>--</v>
      </c>
      <c r="V7" s="4" t="str">
        <f t="shared" si="3"/>
        <v>FRA</v>
      </c>
      <c r="W7" s="4" t="str">
        <v>obj_0051c</v>
      </c>
      <c r="X7" s="4" t="str">
        <f>IFERROR(_xll.qlRateHelperQuoteName(W7,Trigger),"")</f>
        <v>EUR1x13F_Quote</v>
      </c>
      <c r="Y7" s="73">
        <f>IFERROR(_xll.qlRateHelperRate(W7,Trigger),"")</f>
        <v>1.3999999999999998E-3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42384</v>
      </c>
      <c r="AB7" s="5">
        <f>IFERROR(_xll.qlRateHelperPillarDate(W7,Trigger),"")</f>
        <v>42751</v>
      </c>
      <c r="AC7" s="81" t="e">
        <v>#NUM!</v>
      </c>
      <c r="AD7" s="209"/>
    </row>
    <row r="8" spans="1:33" ht="11.25" customHeight="1" x14ac:dyDescent="0.25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EUR2MD_SYNTH1Y_Quote</v>
      </c>
      <c r="I8" s="129"/>
      <c r="J8" s="67"/>
      <c r="K8" s="51"/>
      <c r="L8" s="10" t="str">
        <f t="shared" si="1"/>
        <v>Dp</v>
      </c>
      <c r="M8" s="98" t="str">
        <f t="shared" si="2"/>
        <v>--</v>
      </c>
      <c r="N8" s="151" t="str">
        <f>IFERROR(_xll.qlRateHelperQuoteName(M8,Trigger),"--")</f>
        <v>--</v>
      </c>
      <c r="O8" s="102" t="str">
        <f>IFERROR(_xll.qlRateHelperQuoteValue($M8,Trigger),"--")</f>
        <v>--</v>
      </c>
      <c r="P8" s="101" t="b">
        <v>0</v>
      </c>
      <c r="Q8" s="98">
        <v>10</v>
      </c>
      <c r="R8" s="98">
        <v>1</v>
      </c>
      <c r="S8" s="103" t="str">
        <f>IFERROR(_xll.qlRateHelperEarliestDate(M8,Trigger),"--")</f>
        <v>--</v>
      </c>
      <c r="T8" s="103" t="str">
        <f>IFERROR(_xll.qlRateHelperPillarDate(M8,Trigger),"--")</f>
        <v>--</v>
      </c>
      <c r="V8" s="4" t="str">
        <f t="shared" si="3"/>
        <v>FRA</v>
      </c>
      <c r="W8" s="4" t="str">
        <v>obj_004bc</v>
      </c>
      <c r="X8" s="4" t="str">
        <f>IFERROR(_xll.qlRateHelperQuoteName(W8,Trigger),"")</f>
        <v>EUR2x14F_Quote</v>
      </c>
      <c r="Y8" s="73">
        <f>IFERROR(_xll.qlRateHelperRate(W8,Trigger),"")</f>
        <v>1.3999999999999998E-3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42415</v>
      </c>
      <c r="AB8" s="5">
        <f>IFERROR(_xll.qlRateHelperPillarDate(W8,Trigger),"")</f>
        <v>42781</v>
      </c>
      <c r="AC8" s="81" t="e">
        <v>#NUM!</v>
      </c>
      <c r="AD8" s="209"/>
    </row>
    <row r="9" spans="1:33" ht="11.25" customHeight="1" x14ac:dyDescent="0.25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EUR3MD_SYNTH1Y_Quote</v>
      </c>
      <c r="I9" s="129"/>
      <c r="J9" s="67" t="str">
        <f>_xll.qlDepositRateHelper(,H9,G9,Permanent,Trigger,ObjectOverwrite)</f>
        <v>obj_0049e#0000</v>
      </c>
      <c r="K9" s="51"/>
      <c r="L9" s="10" t="str">
        <f t="shared" si="1"/>
        <v>Dp</v>
      </c>
      <c r="M9" s="98" t="str">
        <f t="shared" si="2"/>
        <v>obj_0049e#0000</v>
      </c>
      <c r="N9" s="151" t="str">
        <f>IFERROR(_xll.qlRateHelperQuoteName(M9,Trigger),"--")</f>
        <v>EUR3MD_SYNTH1Y_Quote</v>
      </c>
      <c r="O9" s="102" t="str">
        <f>IFERROR(_xll.qlRateHelperQuoteValue($M9,Trigger),"--")</f>
        <v>--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42353</v>
      </c>
      <c r="T9" s="103">
        <f>IFERROR(_xll.qlRateHelperPillarDate(M9,Trigger),"--")</f>
        <v>42444</v>
      </c>
      <c r="V9" s="4" t="str">
        <f t="shared" si="3"/>
        <v>FRA</v>
      </c>
      <c r="W9" s="4" t="str">
        <v>obj_004a4</v>
      </c>
      <c r="X9" s="4" t="str">
        <f>IFERROR(_xll.qlRateHelperQuoteName(W9,Trigger),"")</f>
        <v>EUR3x15F_Quote</v>
      </c>
      <c r="Y9" s="73">
        <f>IFERROR(_xll.qlRateHelperRate(W9,Trigger),"")</f>
        <v>1.4199999999999998E-3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42444</v>
      </c>
      <c r="AB9" s="5">
        <f>IFERROR(_xll.qlRateHelperPillarDate(W9,Trigger),"")</f>
        <v>42809</v>
      </c>
      <c r="AC9" s="81" t="e">
        <v>#NUM!</v>
      </c>
      <c r="AD9" s="209"/>
    </row>
    <row r="10" spans="1:33" ht="11.25" customHeight="1" x14ac:dyDescent="0.25">
      <c r="A10" s="195" t="s">
        <v>27</v>
      </c>
      <c r="B10" s="196" t="s">
        <v>44</v>
      </c>
      <c r="C10" s="197" t="str">
        <f t="shared" si="4"/>
        <v>4M</v>
      </c>
      <c r="D10" s="198"/>
      <c r="E10" s="198"/>
      <c r="F10" s="198"/>
      <c r="G10" s="199" t="str">
        <f>_xll.qlEuribor(,C10,,Permanent,Trigger,ObjectOverwrite)</f>
        <v>obj_004c5#0000</v>
      </c>
      <c r="H10" s="200" t="str">
        <f t="shared" si="0"/>
        <v>EUR4MD_SYNTH1Y_Quote</v>
      </c>
      <c r="I10" s="198"/>
      <c r="J10" s="201"/>
      <c r="K10" s="51"/>
      <c r="L10" s="10" t="str">
        <f t="shared" si="1"/>
        <v>Dp</v>
      </c>
      <c r="M10" s="98" t="str">
        <f t="shared" si="2"/>
        <v>--</v>
      </c>
      <c r="N10" s="151" t="str">
        <f>IFERROR(_xll.qlRateHelperQuoteName(M10,Trigger),"--")</f>
        <v>--</v>
      </c>
      <c r="O10" s="102" t="str">
        <f>IFERROR(_xll.qlRateHelperQuoteValue($M10,Trigger),"--")</f>
        <v>--</v>
      </c>
      <c r="P10" s="101" t="b">
        <v>0</v>
      </c>
      <c r="Q10" s="98">
        <v>10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3"/>
        <v>FRA</v>
      </c>
      <c r="W10" s="4" t="str">
        <v>obj_004c2</v>
      </c>
      <c r="X10" s="4" t="str">
        <f>IFERROR(_xll.qlRateHelperQuoteName(W10,Trigger),"")</f>
        <v>EUR4x16F_Quote</v>
      </c>
      <c r="Y10" s="73">
        <f>IFERROR(_xll.qlRateHelperRate(W10,Trigger),"")</f>
        <v>1.4599999999999999E-3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42475</v>
      </c>
      <c r="AB10" s="5">
        <f>IFERROR(_xll.qlRateHelperPillarDate(W10,Trigger),"")</f>
        <v>42843</v>
      </c>
      <c r="AC10" s="81" t="e">
        <v>#NUM!</v>
      </c>
      <c r="AD10" s="209"/>
    </row>
    <row r="11" spans="1:33" ht="11.25" customHeight="1" x14ac:dyDescent="0.25">
      <c r="A11" s="202" t="s">
        <v>27</v>
      </c>
      <c r="B11" s="203" t="s">
        <v>45</v>
      </c>
      <c r="C11" s="204" t="str">
        <f t="shared" si="4"/>
        <v>5M</v>
      </c>
      <c r="D11" s="205"/>
      <c r="E11" s="205"/>
      <c r="F11" s="205"/>
      <c r="G11" s="206" t="str">
        <f>_xll.qlEuribor(,C11,,Permanent,Trigger,ObjectOverwrite)</f>
        <v>obj_004c4#0000</v>
      </c>
      <c r="H11" s="207" t="str">
        <f t="shared" si="0"/>
        <v>EUR5MD_SYNTH1Y_Quote</v>
      </c>
      <c r="I11" s="205"/>
      <c r="J11" s="208"/>
      <c r="K11" s="51"/>
      <c r="L11" s="10" t="str">
        <f t="shared" si="1"/>
        <v>Dp</v>
      </c>
      <c r="M11" s="98" t="str">
        <f t="shared" si="2"/>
        <v>--</v>
      </c>
      <c r="N11" s="151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10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FRA</v>
      </c>
      <c r="W11" s="4" t="str">
        <v>obj_004b2</v>
      </c>
      <c r="X11" s="4" t="str">
        <f>IFERROR(_xll.qlRateHelperQuoteName(W11,Trigger),"")</f>
        <v>EUR5x17F_Quote</v>
      </c>
      <c r="Y11" s="73">
        <f>IFERROR(_xll.qlRateHelperRate(W11,Trigger),"")</f>
        <v>1.49E-3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42506</v>
      </c>
      <c r="AB11" s="5">
        <f>IFERROR(_xll.qlRateHelperPillarDate(W11,Trigger),"")</f>
        <v>42870</v>
      </c>
      <c r="AC11" s="81" t="e">
        <v>#NUM!</v>
      </c>
      <c r="AD11" s="209"/>
    </row>
    <row r="12" spans="1:33" ht="11.25" customHeight="1" x14ac:dyDescent="0.25">
      <c r="A12" s="62" t="s">
        <v>27</v>
      </c>
      <c r="B12" s="63" t="s">
        <v>3</v>
      </c>
      <c r="C12" s="65" t="str">
        <f t="shared" si="4"/>
        <v>6M</v>
      </c>
      <c r="D12" s="129"/>
      <c r="E12" s="129"/>
      <c r="F12" s="129"/>
      <c r="G12" s="64" t="str">
        <f>PROPER(Currency)&amp;FamilyName&amp;B12</f>
        <v>Euribor6M</v>
      </c>
      <c r="H12" s="126" t="str">
        <f t="shared" si="0"/>
        <v>EUR6MD_SYNTH1Y_Quote</v>
      </c>
      <c r="I12" s="129"/>
      <c r="J12" s="67" t="str">
        <f>_xll.qlDepositRateHelper(,H12,G12,Permanent,Trigger,ObjectOverwrite)</f>
        <v>obj_004b8#0000</v>
      </c>
      <c r="K12" s="51" t="s">
        <v>37</v>
      </c>
      <c r="L12" s="10" t="str">
        <f t="shared" si="1"/>
        <v>Dp</v>
      </c>
      <c r="M12" s="98" t="str">
        <f t="shared" si="2"/>
        <v>obj_004b8#0000</v>
      </c>
      <c r="N12" s="151" t="str">
        <f>IFERROR(_xll.qlRateHelperQuoteName(M12,Trigger),"--")</f>
        <v>EUR6MD_SYNTH1Y_Quote</v>
      </c>
      <c r="O12" s="102" t="str">
        <f>IFERROR(_xll.qlRateHelperQuoteValue($M12,Trigger),"--")</f>
        <v>--</v>
      </c>
      <c r="P12" s="101" t="b">
        <v>1</v>
      </c>
      <c r="Q12" s="98">
        <v>10</v>
      </c>
      <c r="R12" s="98">
        <v>1</v>
      </c>
      <c r="S12" s="103">
        <f>IFERROR(_xll.qlRateHelperEarliestDate(M12,Trigger),"--")</f>
        <v>42353</v>
      </c>
      <c r="T12" s="103">
        <f>IFERROR(_xll.qlRateHelperPillarDate(M12,Trigger),"--")</f>
        <v>42536</v>
      </c>
      <c r="V12" s="4" t="str">
        <f t="shared" si="3"/>
        <v>FRA</v>
      </c>
      <c r="W12" s="4" t="str">
        <v>obj_0049b</v>
      </c>
      <c r="X12" s="4" t="str">
        <f>IFERROR(_xll.qlRateHelperQuoteName(W12,Trigger),"")</f>
        <v>EUR6x18F_Quote</v>
      </c>
      <c r="Y12" s="73">
        <f>IFERROR(_xll.qlRateHelperRate(W12,Trigger),"")</f>
        <v>1.5499999999999999E-3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42536</v>
      </c>
      <c r="AB12" s="5">
        <f>IFERROR(_xll.qlRateHelperPillarDate(W12,Trigger),"")</f>
        <v>42901</v>
      </c>
      <c r="AC12" s="81" t="e">
        <v>#NUM!</v>
      </c>
      <c r="AD12" s="209"/>
    </row>
    <row r="13" spans="1:33" ht="11.25" customHeight="1" x14ac:dyDescent="0.2">
      <c r="A13" s="195" t="s">
        <v>27</v>
      </c>
      <c r="B13" s="196" t="s">
        <v>46</v>
      </c>
      <c r="C13" s="197" t="str">
        <f t="shared" si="4"/>
        <v>7M</v>
      </c>
      <c r="D13" s="198"/>
      <c r="E13" s="198"/>
      <c r="F13" s="198"/>
      <c r="G13" s="199" t="str">
        <f>_xll.qlEuribor(,C13,,Permanent,Trigger,ObjectOverwrite)</f>
        <v>obj_004af#0000</v>
      </c>
      <c r="H13" s="200" t="str">
        <f t="shared" si="0"/>
        <v>EUR7MD_SYNTH1Y_Quote</v>
      </c>
      <c r="I13" s="198"/>
      <c r="J13" s="201"/>
      <c r="K13" s="51"/>
      <c r="L13" s="10" t="str">
        <f t="shared" si="1"/>
        <v>Dp</v>
      </c>
      <c r="M13" s="98" t="str">
        <f t="shared" si="2"/>
        <v>--</v>
      </c>
      <c r="N13" s="151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10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FRA</v>
      </c>
      <c r="W13" s="4" t="str">
        <v>obj_004b6</v>
      </c>
      <c r="X13" s="4" t="str">
        <f>IFERROR(_xll.qlRateHelperQuoteName(W13,Trigger),"")</f>
        <v>EUR7x19F_Quote</v>
      </c>
      <c r="Y13" s="73">
        <f>IFERROR(_xll.qlRateHelperRate(W13,Trigger),"")</f>
        <v>1.6099999999999997E-3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42566</v>
      </c>
      <c r="AB13" s="5">
        <f>IFERROR(_xll.qlRateHelperPillarDate(W13,Trigger),"")</f>
        <v>42933</v>
      </c>
      <c r="AC13" s="81" t="e">
        <v>#NUM!</v>
      </c>
      <c r="AD13" s="209"/>
    </row>
    <row r="14" spans="1:33" ht="11.25" customHeight="1" x14ac:dyDescent="0.2">
      <c r="A14" s="202" t="s">
        <v>27</v>
      </c>
      <c r="B14" s="203" t="s">
        <v>47</v>
      </c>
      <c r="C14" s="204" t="str">
        <f t="shared" si="4"/>
        <v>8M</v>
      </c>
      <c r="D14" s="205"/>
      <c r="E14" s="205"/>
      <c r="F14" s="205"/>
      <c r="G14" s="206" t="str">
        <f>_xll.qlEuribor(,C14,,Permanent,Trigger,ObjectOverwrite)</f>
        <v>obj_004bb#0000</v>
      </c>
      <c r="H14" s="207" t="str">
        <f t="shared" si="0"/>
        <v>EUR8MD_SYNTH1Y_Quote</v>
      </c>
      <c r="I14" s="205"/>
      <c r="J14" s="208"/>
      <c r="K14" s="51"/>
      <c r="L14" s="10" t="str">
        <f t="shared" si="1"/>
        <v>Dp</v>
      </c>
      <c r="M14" s="98" t="str">
        <f t="shared" si="2"/>
        <v>--</v>
      </c>
      <c r="N14" s="151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10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FRA</v>
      </c>
      <c r="W14" s="4" t="str">
        <v>obj_004d8</v>
      </c>
      <c r="X14" s="4" t="str">
        <f>IFERROR(_xll.qlRateHelperQuoteName(W14,Trigger),"")</f>
        <v>EUR8x20F_Quote</v>
      </c>
      <c r="Y14" s="73">
        <f>IFERROR(_xll.qlRateHelperRate(W14,Trigger),"")</f>
        <v>1.6699999999999998E-3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42597</v>
      </c>
      <c r="AB14" s="5">
        <f>IFERROR(_xll.qlRateHelperPillarDate(W14,Trigger),"")</f>
        <v>42962</v>
      </c>
      <c r="AC14" s="81" t="e">
        <v>#NUM!</v>
      </c>
      <c r="AD14" s="209"/>
    </row>
    <row r="15" spans="1:33" ht="11.25" customHeight="1" x14ac:dyDescent="0.2">
      <c r="A15" s="62" t="s">
        <v>27</v>
      </c>
      <c r="B15" s="63" t="s">
        <v>48</v>
      </c>
      <c r="C15" s="65" t="str">
        <f t="shared" si="4"/>
        <v>9M</v>
      </c>
      <c r="D15" s="129"/>
      <c r="E15" s="129"/>
      <c r="F15" s="129"/>
      <c r="G15" s="64" t="str">
        <f>PROPER(Currency)&amp;FamilyName&amp;B15</f>
        <v>Euribor9M</v>
      </c>
      <c r="H15" s="126" t="str">
        <f t="shared" si="0"/>
        <v>EUR9MD_SYNTH1Y_Quote</v>
      </c>
      <c r="I15" s="129"/>
      <c r="J15" s="67" t="str">
        <f>_xll.qlDepositRateHelper(,H15,G15,Permanent,Trigger,ObjectOverwrite)</f>
        <v>obj_004b9#0000</v>
      </c>
      <c r="K15" s="51"/>
      <c r="L15" s="10" t="str">
        <f t="shared" si="1"/>
        <v>Dp</v>
      </c>
      <c r="M15" s="98" t="str">
        <f t="shared" si="2"/>
        <v>obj_004b9#0000</v>
      </c>
      <c r="N15" s="151" t="str">
        <f>IFERROR(_xll.qlRateHelperQuoteName(M15,Trigger),"--")</f>
        <v>EUR9MD_SYNTH1Y_Quote</v>
      </c>
      <c r="O15" s="102" t="str">
        <f>IFERROR(_xll.qlRateHelperQuoteValue($M15,Trigger),"--")</f>
        <v>--</v>
      </c>
      <c r="P15" s="101" t="b">
        <v>1</v>
      </c>
      <c r="Q15" s="98">
        <v>10</v>
      </c>
      <c r="R15" s="98">
        <v>1</v>
      </c>
      <c r="S15" s="103">
        <f>IFERROR(_xll.qlRateHelperEarliestDate(M15,Trigger),"--")</f>
        <v>42353</v>
      </c>
      <c r="T15" s="103">
        <f>IFERROR(_xll.qlRateHelperPillarDate(M15,Trigger),"--")</f>
        <v>42628</v>
      </c>
      <c r="V15" s="4" t="str">
        <f t="shared" si="3"/>
        <v>FRA</v>
      </c>
      <c r="W15" s="4" t="str">
        <v>obj_004d3</v>
      </c>
      <c r="X15" s="4" t="str">
        <f>IFERROR(_xll.qlRateHelperQuoteName(W15,Trigger),"")</f>
        <v>EUR9x21F_Quote</v>
      </c>
      <c r="Y15" s="73">
        <f>IFERROR(_xll.qlRateHelperRate(W15,Trigger),"")</f>
        <v>1.7499999999999998E-3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42628</v>
      </c>
      <c r="AB15" s="5">
        <f>IFERROR(_xll.qlRateHelperPillarDate(W15,Trigger),"")</f>
        <v>42993</v>
      </c>
      <c r="AC15" s="81" t="e">
        <v>#NUM!</v>
      </c>
      <c r="AD15" s="209"/>
    </row>
    <row r="16" spans="1:33" ht="11.25" customHeight="1" x14ac:dyDescent="0.2">
      <c r="A16" s="195" t="s">
        <v>27</v>
      </c>
      <c r="B16" s="196" t="s">
        <v>49</v>
      </c>
      <c r="C16" s="197" t="str">
        <f t="shared" si="4"/>
        <v>10M</v>
      </c>
      <c r="D16" s="198"/>
      <c r="E16" s="198"/>
      <c r="F16" s="198"/>
      <c r="G16" s="199" t="str">
        <f>_xll.qlEuribor(,C16,,Permanent,Trigger,ObjectOverwrite)</f>
        <v>obj_004ac#0000</v>
      </c>
      <c r="H16" s="200" t="str">
        <f t="shared" si="0"/>
        <v>EUR10MD_SYNTH1Y_Quote</v>
      </c>
      <c r="I16" s="198"/>
      <c r="J16" s="201"/>
      <c r="K16" s="51"/>
      <c r="L16" s="10" t="str">
        <f t="shared" si="1"/>
        <v>Dp</v>
      </c>
      <c r="M16" s="98" t="str">
        <f t="shared" si="2"/>
        <v>--</v>
      </c>
      <c r="N16" s="151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10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>FRA</v>
      </c>
      <c r="W16" s="4" t="str">
        <v>obj_004a6</v>
      </c>
      <c r="X16" s="4" t="str">
        <f>IFERROR(_xll.qlRateHelperQuoteName(W16,Trigger),"")</f>
        <v>EUR10x22F_Quote</v>
      </c>
      <c r="Y16" s="73">
        <f>IFERROR(_xll.qlRateHelperRate(W16,Trigger),"")</f>
        <v>1.83E-3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42660</v>
      </c>
      <c r="AB16" s="5">
        <f>IFERROR(_xll.qlRateHelperPillarDate(W16,Trigger),"")</f>
        <v>43024</v>
      </c>
      <c r="AC16" s="81" t="e">
        <v>#NUM!</v>
      </c>
      <c r="AD16" s="209"/>
    </row>
    <row r="17" spans="1:30" ht="11.25" customHeight="1" x14ac:dyDescent="0.2">
      <c r="A17" s="202" t="s">
        <v>27</v>
      </c>
      <c r="B17" s="203" t="s">
        <v>50</v>
      </c>
      <c r="C17" s="204" t="str">
        <f t="shared" si="4"/>
        <v>11M</v>
      </c>
      <c r="D17" s="205"/>
      <c r="E17" s="205"/>
      <c r="F17" s="205"/>
      <c r="G17" s="206" t="str">
        <f>_xll.qlEuribor(,C17,,Permanent,Trigger,ObjectOverwrite)</f>
        <v>obj_004b0#0000</v>
      </c>
      <c r="H17" s="207" t="str">
        <f t="shared" si="0"/>
        <v>EUR11MD_SYNTH1Y_Quote</v>
      </c>
      <c r="I17" s="205"/>
      <c r="J17" s="208"/>
      <c r="K17" s="51"/>
      <c r="L17" s="10" t="str">
        <f t="shared" si="1"/>
        <v>Dp</v>
      </c>
      <c r="M17" s="98" t="str">
        <f t="shared" si="2"/>
        <v>--</v>
      </c>
      <c r="N17" s="151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10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>FRA</v>
      </c>
      <c r="W17" s="4" t="str">
        <v>obj_00498</v>
      </c>
      <c r="X17" s="4" t="str">
        <f>IFERROR(_xll.qlRateHelperQuoteName(W17,Trigger),"")</f>
        <v>EUR11x23F_Quote</v>
      </c>
      <c r="Y17" s="73">
        <f>IFERROR(_xll.qlRateHelperRate(W17,Trigger),"")</f>
        <v>1.92E-3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42689</v>
      </c>
      <c r="AB17" s="5">
        <f>IFERROR(_xll.qlRateHelperPillarDate(W17,Trigger),"")</f>
        <v>43054</v>
      </c>
      <c r="AC17" s="81" t="e">
        <v>#NUM!</v>
      </c>
      <c r="AD17" s="209"/>
    </row>
    <row r="18" spans="1:30" ht="11.25" customHeight="1" x14ac:dyDescent="0.2">
      <c r="A18" s="1" t="s">
        <v>27</v>
      </c>
      <c r="B18" s="8" t="s">
        <v>29</v>
      </c>
      <c r="C18" s="9" t="str">
        <f t="shared" si="4"/>
        <v>1Y</v>
      </c>
      <c r="D18" s="130"/>
      <c r="E18" s="130"/>
      <c r="F18" s="130"/>
      <c r="G18" s="7" t="str">
        <f>PROPER(Currency)&amp;FamilyName&amp;B18</f>
        <v>Euribor1Y</v>
      </c>
      <c r="H18" s="127" t="str">
        <f t="shared" si="0"/>
        <v>EUR1YD_SYNTH1Y_Quote</v>
      </c>
      <c r="I18" s="130"/>
      <c r="J18" s="3" t="str">
        <f>_xll.qlDepositRateHelper(,H18,G18,Permanent,Trigger,ObjectOverwrite)</f>
        <v>obj_00526#0000</v>
      </c>
      <c r="K18" s="51"/>
      <c r="L18" s="11" t="str">
        <f t="shared" si="1"/>
        <v>Dp</v>
      </c>
      <c r="M18" s="99" t="str">
        <f t="shared" si="2"/>
        <v>obj_00526#0000</v>
      </c>
      <c r="N18" s="152" t="str">
        <f>IFERROR(_xll.qlRateHelperQuoteName(M18,Trigger),"--")</f>
        <v>EUR1YD_SYNTH1Y_Quote</v>
      </c>
      <c r="O18" s="105" t="str">
        <f>IFERROR(_xll.qlRateHelperQuoteValue($M18,Trigger),"--")</f>
        <v>--</v>
      </c>
      <c r="P18" s="104" t="b">
        <v>1</v>
      </c>
      <c r="Q18" s="99">
        <v>10</v>
      </c>
      <c r="R18" s="99">
        <v>1</v>
      </c>
      <c r="S18" s="106">
        <f>IFERROR(_xll.qlRateHelperEarliestDate(M18,Trigger),"--")</f>
        <v>42353</v>
      </c>
      <c r="T18" s="106">
        <f>IFERROR(_xll.qlRateHelperPillarDate(M18,Trigger),"--")</f>
        <v>42719</v>
      </c>
      <c r="V18" s="4" t="str">
        <f t="shared" si="3"/>
        <v>FRA</v>
      </c>
      <c r="W18" s="4" t="str">
        <v>obj_004cb</v>
      </c>
      <c r="X18" s="4" t="str">
        <f>IFERROR(_xll.qlRateHelperQuoteName(W18,Trigger),"")</f>
        <v>EUR12x24F_Quote</v>
      </c>
      <c r="Y18" s="73">
        <f>IFERROR(_xll.qlRateHelperRate(W18,Trigger),"")</f>
        <v>2.0299999999999997E-3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42719</v>
      </c>
      <c r="AB18" s="5">
        <f>IFERROR(_xll.qlRateHelperPillarDate(W18,Trigger),"")</f>
        <v>43084</v>
      </c>
      <c r="AC18" s="81" t="e">
        <v>#NUM!</v>
      </c>
      <c r="AD18" s="209"/>
    </row>
    <row r="19" spans="1:30" ht="11.25" customHeight="1" x14ac:dyDescent="0.2">
      <c r="B19" s="49"/>
      <c r="C19" s="49" t="s">
        <v>123</v>
      </c>
      <c r="D19" s="49"/>
      <c r="E19" s="49"/>
      <c r="F19" s="49"/>
      <c r="G19" s="49"/>
      <c r="H19" s="49"/>
      <c r="K19" s="51"/>
      <c r="L19" s="71" t="str">
        <f>A21</f>
        <v>FRA</v>
      </c>
      <c r="M19" s="137" t="str">
        <f>IF(ISBLANK(J21),"--",J21)</f>
        <v>obj_0051c#0000</v>
      </c>
      <c r="N19" s="150" t="str">
        <f>IFERROR(_xll.qlRateHelperQuoteName(M19,Trigger),"--")</f>
        <v>EUR1x13F_Quote</v>
      </c>
      <c r="O19" s="139">
        <f>IFERROR(_xll.qlRateHelperQuoteValue($M19,Trigger),"--")</f>
        <v>1.3999999999999998E-3</v>
      </c>
      <c r="P19" s="138" t="b">
        <v>1</v>
      </c>
      <c r="Q19" s="137">
        <v>20</v>
      </c>
      <c r="R19" s="137">
        <v>7</v>
      </c>
      <c r="S19" s="140">
        <f>IFERROR(_xll.qlRateHelperEarliestDate(M19,Trigger),"--")</f>
        <v>42384</v>
      </c>
      <c r="T19" s="140">
        <f>IFERROR(_xll.qlRateHelperPillarDate(M19,Trigger),"--")</f>
        <v>42751</v>
      </c>
      <c r="V19" s="4" t="str">
        <f t="shared" si="3"/>
        <v>BasSw</v>
      </c>
      <c r="W19" s="4" t="str">
        <v>obj_004ca</v>
      </c>
      <c r="X19" s="4" t="str">
        <f>IFERROR(_xll.qlRateHelperQuoteName(W19,Trigger),"")</f>
        <v>EURAB12EBASIS3Y_Quote</v>
      </c>
      <c r="Y19" s="73">
        <f>IFERROR(_xll.qlRateHelperRate(W19,Trigger),"")</f>
        <v>2.5700000000000002E-3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42353</v>
      </c>
      <c r="AB19" s="5">
        <f>IFERROR(_xll.qlRateHelperPillarDate(W19,Trigger),"")</f>
        <v>43451</v>
      </c>
      <c r="AC19" s="81" t="e">
        <v>#NUM!</v>
      </c>
      <c r="AD19" s="209"/>
    </row>
    <row r="20" spans="1:30" ht="11.25" customHeight="1" x14ac:dyDescent="0.2">
      <c r="A20" s="68" t="s">
        <v>9</v>
      </c>
      <c r="B20" s="68" t="s">
        <v>97</v>
      </c>
      <c r="C20" s="68" t="s">
        <v>98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5">A22</f>
        <v>FRA</v>
      </c>
      <c r="M20" s="98" t="str">
        <f t="shared" ref="M20:M42" si="6">IF(ISBLANK(J22),"--",J22)</f>
        <v>obj_004bc#0000</v>
      </c>
      <c r="N20" s="151" t="str">
        <f>IFERROR(_xll.qlRateHelperQuoteName(M20,Trigger),"--")</f>
        <v>EUR2x14F_Quote</v>
      </c>
      <c r="O20" s="102">
        <f>IFERROR(_xll.qlRateHelperQuoteValue($M20,Trigger),"--")</f>
        <v>1.3999999999999998E-3</v>
      </c>
      <c r="P20" s="101" t="b">
        <v>1</v>
      </c>
      <c r="Q20" s="98">
        <v>20</v>
      </c>
      <c r="R20" s="98">
        <v>7</v>
      </c>
      <c r="S20" s="103">
        <f>IFERROR(_xll.qlRateHelperEarliestDate(M20,Trigger),"--")</f>
        <v>42415</v>
      </c>
      <c r="T20" s="103">
        <f>IFERROR(_xll.qlRateHelperPillarDate(M20,Trigger),"--")</f>
        <v>42781</v>
      </c>
      <c r="V20" s="4" t="str">
        <f t="shared" si="3"/>
        <v>BasSw</v>
      </c>
      <c r="W20" s="4" t="str">
        <v>obj_004a8</v>
      </c>
      <c r="X20" s="4" t="str">
        <f>IFERROR(_xll.qlRateHelperQuoteName(W20,Trigger),"")</f>
        <v>EURAB12EBASIS4Y_Quote</v>
      </c>
      <c r="Y20" s="73">
        <f>IFERROR(_xll.qlRateHelperRate(W20,Trigger),"")</f>
        <v>3.6899999999999997E-3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42353</v>
      </c>
      <c r="AB20" s="5">
        <f>IFERROR(_xll.qlRateHelperPillarDate(W20,Trigger),"")</f>
        <v>43815</v>
      </c>
      <c r="AC20" s="81" t="e">
        <v>#NUM!</v>
      </c>
      <c r="AD20" s="209"/>
    </row>
    <row r="21" spans="1:30" ht="11.25" customHeight="1" x14ac:dyDescent="0.2">
      <c r="A21" s="56" t="s">
        <v>99</v>
      </c>
      <c r="B21" s="119">
        <v>1</v>
      </c>
      <c r="C21" s="59" t="str">
        <f>"x"&amp;B21+SUBSTITUTE($C$19,"M","")&amp;"F"</f>
        <v>x13F</v>
      </c>
      <c r="D21" s="135"/>
      <c r="E21" s="135"/>
      <c r="F21" s="135"/>
      <c r="G21" s="58" t="str">
        <f t="shared" ref="G21:G44" si="7">PROPER(Currency)&amp;FamilyName&amp;Tenor</f>
        <v>Euribor1Y</v>
      </c>
      <c r="H21" s="122" t="str">
        <f t="shared" ref="H21:H29" si="8">Currency&amp;B21&amp;C21&amp;QuoteSuffix</f>
        <v>EUR1x13F_Quote</v>
      </c>
      <c r="I21" s="135"/>
      <c r="J21" s="61" t="str">
        <f>_xll.qlFraRateHelper(,H21,B21&amp;"M",G21,PillarDate,,Permanent,Trigger,ObjectOverwrite)</f>
        <v>obj_0051c#0000</v>
      </c>
      <c r="K21" s="51"/>
      <c r="L21" s="10" t="str">
        <f t="shared" si="5"/>
        <v>FRA</v>
      </c>
      <c r="M21" s="98" t="str">
        <f t="shared" si="6"/>
        <v>obj_004a4#0000</v>
      </c>
      <c r="N21" s="151" t="str">
        <f>IFERROR(_xll.qlRateHelperQuoteName(M21,Trigger),"--")</f>
        <v>EUR3x15F_Quote</v>
      </c>
      <c r="O21" s="102">
        <f>IFERROR(_xll.qlRateHelperQuoteValue($M21,Trigger),"--")</f>
        <v>1.4199999999999998E-3</v>
      </c>
      <c r="P21" s="101" t="b">
        <v>1</v>
      </c>
      <c r="Q21" s="98">
        <v>20</v>
      </c>
      <c r="R21" s="98">
        <v>7</v>
      </c>
      <c r="S21" s="103">
        <f>IFERROR(_xll.qlRateHelperEarliestDate(M21,Trigger),"--")</f>
        <v>42444</v>
      </c>
      <c r="T21" s="103">
        <f>IFERROR(_xll.qlRateHelperPillarDate(M21,Trigger),"--")</f>
        <v>42809</v>
      </c>
      <c r="V21" s="4" t="str">
        <f t="shared" si="3"/>
        <v>BasSw</v>
      </c>
      <c r="W21" s="4" t="str">
        <v>obj_004c0</v>
      </c>
      <c r="X21" s="4" t="str">
        <f>IFERROR(_xll.qlRateHelperQuoteName(W21,Trigger),"")</f>
        <v>EURAB12EBASIS5Y_Quote</v>
      </c>
      <c r="Y21" s="73">
        <f>IFERROR(_xll.qlRateHelperRate(W21,Trigger),"")</f>
        <v>4.9499999999999995E-3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42353</v>
      </c>
      <c r="AB21" s="5">
        <f>IFERROR(_xll.qlRateHelperPillarDate(W21,Trigger),"")</f>
        <v>44180</v>
      </c>
      <c r="AC21" s="81" t="e">
        <v>#NUM!</v>
      </c>
      <c r="AD21" s="209"/>
    </row>
    <row r="22" spans="1:30" ht="11.25" customHeight="1" x14ac:dyDescent="0.2">
      <c r="A22" s="62" t="s">
        <v>99</v>
      </c>
      <c r="B22" s="120">
        <v>2</v>
      </c>
      <c r="C22" s="65" t="str">
        <f t="shared" ref="C22:C44" si="9">"x"&amp;B22+SUBSTITUTE($C$19,"M","")&amp;"F"</f>
        <v>x14F</v>
      </c>
      <c r="D22" s="129"/>
      <c r="E22" s="129"/>
      <c r="F22" s="129"/>
      <c r="G22" s="64" t="str">
        <f t="shared" si="7"/>
        <v>Euribor1Y</v>
      </c>
      <c r="H22" s="123" t="str">
        <f t="shared" si="8"/>
        <v>EUR2x14F_Quote</v>
      </c>
      <c r="I22" s="129"/>
      <c r="J22" s="67" t="str">
        <f>_xll.qlFraRateHelper(,H22,B22&amp;"M",G22,PillarDate,,Permanent,Trigger,ObjectOverwrite)</f>
        <v>obj_004bc#0000</v>
      </c>
      <c r="K22" s="51"/>
      <c r="L22" s="10" t="str">
        <f t="shared" si="5"/>
        <v>FRA</v>
      </c>
      <c r="M22" s="98" t="str">
        <f t="shared" si="6"/>
        <v>obj_004c2#0000</v>
      </c>
      <c r="N22" s="151" t="str">
        <f>IFERROR(_xll.qlRateHelperQuoteName(M22,Trigger),"--")</f>
        <v>EUR4x16F_Quote</v>
      </c>
      <c r="O22" s="102">
        <f>IFERROR(_xll.qlRateHelperQuoteValue($M22,Trigger),"--")</f>
        <v>1.4599999999999999E-3</v>
      </c>
      <c r="P22" s="101" t="b">
        <v>1</v>
      </c>
      <c r="Q22" s="98">
        <v>20</v>
      </c>
      <c r="R22" s="98">
        <v>7</v>
      </c>
      <c r="S22" s="103">
        <f>IFERROR(_xll.qlRateHelperEarliestDate(M22,Trigger),"--")</f>
        <v>42475</v>
      </c>
      <c r="T22" s="103">
        <f>IFERROR(_xll.qlRateHelperPillarDate(M22,Trigger),"--")</f>
        <v>42843</v>
      </c>
      <c r="V22" s="4" t="str">
        <f t="shared" si="3"/>
        <v>BasSw</v>
      </c>
      <c r="W22" s="4" t="str">
        <v>obj_004a5</v>
      </c>
      <c r="X22" s="4" t="str">
        <f>IFERROR(_xll.qlRateHelperQuoteName(W22,Trigger),"")</f>
        <v>EURAB12EBASIS6Y_Quote</v>
      </c>
      <c r="Y22" s="73">
        <f>IFERROR(_xll.qlRateHelperRate(W22,Trigger),"")</f>
        <v>6.2599999999999999E-3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42353</v>
      </c>
      <c r="AB22" s="5">
        <f>IFERROR(_xll.qlRateHelperPillarDate(W22,Trigger),"")</f>
        <v>44545</v>
      </c>
      <c r="AC22" s="81" t="e">
        <v>#NUM!</v>
      </c>
      <c r="AD22" s="209"/>
    </row>
    <row r="23" spans="1:30" ht="11.25" customHeight="1" x14ac:dyDescent="0.2">
      <c r="A23" s="62" t="s">
        <v>99</v>
      </c>
      <c r="B23" s="120">
        <v>3</v>
      </c>
      <c r="C23" s="65" t="str">
        <f t="shared" si="9"/>
        <v>x15F</v>
      </c>
      <c r="D23" s="129"/>
      <c r="E23" s="129"/>
      <c r="F23" s="129"/>
      <c r="G23" s="64" t="str">
        <f t="shared" si="7"/>
        <v>Euribor1Y</v>
      </c>
      <c r="H23" s="123" t="str">
        <f t="shared" si="8"/>
        <v>EUR3x15F_Quote</v>
      </c>
      <c r="I23" s="129"/>
      <c r="J23" s="67" t="str">
        <f>_xll.qlFraRateHelper(,H23,B23&amp;"M",G23,PillarDate,,Permanent,Trigger,ObjectOverwrite)</f>
        <v>obj_004a4#0000</v>
      </c>
      <c r="K23" s="51"/>
      <c r="L23" s="10" t="str">
        <f t="shared" si="5"/>
        <v>FRA</v>
      </c>
      <c r="M23" s="98" t="str">
        <f t="shared" si="6"/>
        <v>obj_004b2#0000</v>
      </c>
      <c r="N23" s="151" t="str">
        <f>IFERROR(_xll.qlRateHelperQuoteName(M23,Trigger),"--")</f>
        <v>EUR5x17F_Quote</v>
      </c>
      <c r="O23" s="102">
        <f>IFERROR(_xll.qlRateHelperQuoteValue($M23,Trigger),"--")</f>
        <v>1.49E-3</v>
      </c>
      <c r="P23" s="101" t="b">
        <v>1</v>
      </c>
      <c r="Q23" s="98">
        <v>20</v>
      </c>
      <c r="R23" s="98">
        <v>7</v>
      </c>
      <c r="S23" s="103">
        <f>IFERROR(_xll.qlRateHelperEarliestDate(M23,Trigger),"--")</f>
        <v>42506</v>
      </c>
      <c r="T23" s="103">
        <f>IFERROR(_xll.qlRateHelperPillarDate(M23,Trigger),"--")</f>
        <v>42870</v>
      </c>
      <c r="V23" s="4" t="str">
        <f t="shared" si="3"/>
        <v>BasSw</v>
      </c>
      <c r="W23" s="4" t="str">
        <v>obj_004dd</v>
      </c>
      <c r="X23" s="4" t="str">
        <f>IFERROR(_xll.qlRateHelperQuoteName(W23,Trigger),"")</f>
        <v>EURAB12EBASIS7Y_Quote</v>
      </c>
      <c r="Y23" s="73">
        <f>IFERROR(_xll.qlRateHelperRate(W23,Trigger),"")</f>
        <v>7.5700000000000003E-3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42353</v>
      </c>
      <c r="AB23" s="5">
        <f>IFERROR(_xll.qlRateHelperPillarDate(W23,Trigger),"")</f>
        <v>44910</v>
      </c>
      <c r="AC23" s="81" t="e">
        <v>#NUM!</v>
      </c>
      <c r="AD23" s="209"/>
    </row>
    <row r="24" spans="1:30" ht="11.25" customHeight="1" x14ac:dyDescent="0.2">
      <c r="A24" s="62" t="s">
        <v>99</v>
      </c>
      <c r="B24" s="120">
        <v>4</v>
      </c>
      <c r="C24" s="65" t="str">
        <f t="shared" si="9"/>
        <v>x16F</v>
      </c>
      <c r="D24" s="129"/>
      <c r="E24" s="129"/>
      <c r="F24" s="129"/>
      <c r="G24" s="64" t="str">
        <f t="shared" si="7"/>
        <v>Euribor1Y</v>
      </c>
      <c r="H24" s="123" t="str">
        <f t="shared" si="8"/>
        <v>EUR4x16F_Quote</v>
      </c>
      <c r="I24" s="129"/>
      <c r="J24" s="67" t="str">
        <f>_xll.qlFraRateHelper(,H24,B24&amp;"M",G24,PillarDate,,Permanent,Trigger,ObjectOverwrite)</f>
        <v>obj_004c2#0000</v>
      </c>
      <c r="K24" s="51"/>
      <c r="L24" s="10" t="str">
        <f t="shared" si="5"/>
        <v>FRA</v>
      </c>
      <c r="M24" s="98" t="str">
        <f t="shared" si="6"/>
        <v>obj_0049b#0000</v>
      </c>
      <c r="N24" s="151" t="str">
        <f>IFERROR(_xll.qlRateHelperQuoteName(M24,Trigger),"--")</f>
        <v>EUR6x18F_Quote</v>
      </c>
      <c r="O24" s="102">
        <f>IFERROR(_xll.qlRateHelperQuoteValue($M24,Trigger),"--")</f>
        <v>1.5499999999999999E-3</v>
      </c>
      <c r="P24" s="101" t="b">
        <v>1</v>
      </c>
      <c r="Q24" s="98">
        <v>20</v>
      </c>
      <c r="R24" s="98">
        <v>7</v>
      </c>
      <c r="S24" s="103">
        <f>IFERROR(_xll.qlRateHelperEarliestDate(M24,Trigger),"--")</f>
        <v>42536</v>
      </c>
      <c r="T24" s="103">
        <f>IFERROR(_xll.qlRateHelperPillarDate(M24,Trigger),"--")</f>
        <v>42901</v>
      </c>
      <c r="V24" s="4" t="str">
        <f t="shared" si="3"/>
        <v>BasSw</v>
      </c>
      <c r="W24" s="4" t="str">
        <v>obj_004aa</v>
      </c>
      <c r="X24" s="4" t="str">
        <f>IFERROR(_xll.qlRateHelperQuoteName(W24,Trigger),"")</f>
        <v>EURAB12EBASIS8Y_Quote</v>
      </c>
      <c r="Y24" s="73">
        <f>IFERROR(_xll.qlRateHelperRate(W24,Trigger),"")</f>
        <v>8.8199999999999997E-3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42353</v>
      </c>
      <c r="AB24" s="5">
        <f>IFERROR(_xll.qlRateHelperPillarDate(W24,Trigger),"")</f>
        <v>45275</v>
      </c>
      <c r="AC24" s="81" t="e">
        <v>#NUM!</v>
      </c>
      <c r="AD24" s="209"/>
    </row>
    <row r="25" spans="1:30" ht="11.25" customHeight="1" x14ac:dyDescent="0.2">
      <c r="A25" s="62" t="s">
        <v>99</v>
      </c>
      <c r="B25" s="120">
        <v>5</v>
      </c>
      <c r="C25" s="65" t="str">
        <f t="shared" si="9"/>
        <v>x17F</v>
      </c>
      <c r="D25" s="129"/>
      <c r="E25" s="129"/>
      <c r="F25" s="129"/>
      <c r="G25" s="64" t="str">
        <f t="shared" si="7"/>
        <v>Euribor1Y</v>
      </c>
      <c r="H25" s="123" t="str">
        <f t="shared" si="8"/>
        <v>EUR5x17F_Quote</v>
      </c>
      <c r="I25" s="129"/>
      <c r="J25" s="67" t="str">
        <f>_xll.qlFraRateHelper(,H25,B25&amp;"M",G25,PillarDate,,Permanent,Trigger,ObjectOverwrite)</f>
        <v>obj_004b2#0000</v>
      </c>
      <c r="K25" s="51"/>
      <c r="L25" s="10" t="str">
        <f t="shared" si="5"/>
        <v>FRA</v>
      </c>
      <c r="M25" s="98" t="str">
        <f t="shared" si="6"/>
        <v>obj_004b6#0000</v>
      </c>
      <c r="N25" s="151" t="str">
        <f>IFERROR(_xll.qlRateHelperQuoteName(M25,Trigger),"--")</f>
        <v>EUR7x19F_Quote</v>
      </c>
      <c r="O25" s="102">
        <f>IFERROR(_xll.qlRateHelperQuoteValue($M25,Trigger),"--")</f>
        <v>1.6099999999999997E-3</v>
      </c>
      <c r="P25" s="101" t="b">
        <v>1</v>
      </c>
      <c r="Q25" s="98">
        <v>20</v>
      </c>
      <c r="R25" s="98">
        <v>7</v>
      </c>
      <c r="S25" s="103">
        <f>IFERROR(_xll.qlRateHelperEarliestDate(M25,Trigger),"--")</f>
        <v>42566</v>
      </c>
      <c r="T25" s="103">
        <f>IFERROR(_xll.qlRateHelperPillarDate(M25,Trigger),"--")</f>
        <v>42933</v>
      </c>
      <c r="V25" s="4" t="str">
        <f t="shared" si="3"/>
        <v>BasSw</v>
      </c>
      <c r="W25" s="4" t="str">
        <v>obj_0049d</v>
      </c>
      <c r="X25" s="4" t="str">
        <f>IFERROR(_xll.qlRateHelperQuoteName(W25,Trigger),"")</f>
        <v>EURAB12EBASIS9Y_Quote</v>
      </c>
      <c r="Y25" s="73">
        <f>IFERROR(_xll.qlRateHelperRate(W25,Trigger),"")</f>
        <v>9.9600000000000001E-3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42353</v>
      </c>
      <c r="AB25" s="5">
        <f>IFERROR(_xll.qlRateHelperPillarDate(W25,Trigger),"")</f>
        <v>45642</v>
      </c>
      <c r="AC25" s="81" t="e">
        <v>#NUM!</v>
      </c>
      <c r="AD25" s="209"/>
    </row>
    <row r="26" spans="1:30" ht="11.25" customHeight="1" x14ac:dyDescent="0.2">
      <c r="A26" s="62" t="s">
        <v>99</v>
      </c>
      <c r="B26" s="120">
        <v>6</v>
      </c>
      <c r="C26" s="65" t="str">
        <f t="shared" si="9"/>
        <v>x18F</v>
      </c>
      <c r="D26" s="129"/>
      <c r="E26" s="129"/>
      <c r="F26" s="129"/>
      <c r="G26" s="64" t="str">
        <f t="shared" si="7"/>
        <v>Euribor1Y</v>
      </c>
      <c r="H26" s="123" t="str">
        <f t="shared" si="8"/>
        <v>EUR6x18F_Quote</v>
      </c>
      <c r="I26" s="129"/>
      <c r="J26" s="67" t="str">
        <f>_xll.qlFraRateHelper(,H26,B26&amp;"M",G26,PillarDate,,Permanent,Trigger,ObjectOverwrite)</f>
        <v>obj_0049b#0000</v>
      </c>
      <c r="K26" s="51"/>
      <c r="L26" s="10" t="str">
        <f t="shared" si="5"/>
        <v>FRA</v>
      </c>
      <c r="M26" s="98" t="str">
        <f t="shared" si="6"/>
        <v>obj_004d8#0000</v>
      </c>
      <c r="N26" s="151" t="str">
        <f>IFERROR(_xll.qlRateHelperQuoteName(M26,Trigger),"--")</f>
        <v>EUR8x20F_Quote</v>
      </c>
      <c r="O26" s="102">
        <f>IFERROR(_xll.qlRateHelperQuoteValue($M26,Trigger),"--")</f>
        <v>1.6699999999999998E-3</v>
      </c>
      <c r="P26" s="101" t="b">
        <v>1</v>
      </c>
      <c r="Q26" s="98">
        <v>20</v>
      </c>
      <c r="R26" s="98">
        <v>7</v>
      </c>
      <c r="S26" s="103">
        <f>IFERROR(_xll.qlRateHelperEarliestDate(M26,Trigger),"--")</f>
        <v>42597</v>
      </c>
      <c r="T26" s="103">
        <f>IFERROR(_xll.qlRateHelperPillarDate(M26,Trigger),"--")</f>
        <v>42962</v>
      </c>
      <c r="V26" s="4" t="str">
        <f t="shared" si="3"/>
        <v>BasSw</v>
      </c>
      <c r="W26" s="4" t="str">
        <v>obj_004d6</v>
      </c>
      <c r="X26" s="4" t="str">
        <f>IFERROR(_xll.qlRateHelperQuoteName(W26,Trigger),"")</f>
        <v>EURAB12EBASIS10Y_Quote</v>
      </c>
      <c r="Y26" s="73">
        <f>IFERROR(_xll.qlRateHelperRate(W26,Trigger),"")</f>
        <v>1.0969999999999999E-2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42353</v>
      </c>
      <c r="AB26" s="5">
        <f>IFERROR(_xll.qlRateHelperPillarDate(W26,Trigger),"")</f>
        <v>46006</v>
      </c>
      <c r="AC26" s="81" t="e">
        <v>#NUM!</v>
      </c>
      <c r="AD26" s="209"/>
    </row>
    <row r="27" spans="1:30" ht="11.25" customHeight="1" x14ac:dyDescent="0.2">
      <c r="A27" s="62" t="s">
        <v>99</v>
      </c>
      <c r="B27" s="120">
        <v>7</v>
      </c>
      <c r="C27" s="65" t="str">
        <f t="shared" si="9"/>
        <v>x19F</v>
      </c>
      <c r="D27" s="129"/>
      <c r="E27" s="129"/>
      <c r="F27" s="129"/>
      <c r="G27" s="64" t="str">
        <f t="shared" si="7"/>
        <v>Euribor1Y</v>
      </c>
      <c r="H27" s="123" t="str">
        <f t="shared" si="8"/>
        <v>EUR7x19F_Quote</v>
      </c>
      <c r="I27" s="129"/>
      <c r="J27" s="67" t="str">
        <f>_xll.qlFraRateHelper(,H27,B27&amp;"M",G27,PillarDate,,Permanent,Trigger,ObjectOverwrite)</f>
        <v>obj_004b6#0000</v>
      </c>
      <c r="K27" s="51"/>
      <c r="L27" s="10" t="str">
        <f t="shared" si="5"/>
        <v>FRA</v>
      </c>
      <c r="M27" s="98" t="str">
        <f t="shared" si="6"/>
        <v>obj_004d3#0000</v>
      </c>
      <c r="N27" s="151" t="str">
        <f>IFERROR(_xll.qlRateHelperQuoteName(M27,Trigger),"--")</f>
        <v>EUR9x21F_Quote</v>
      </c>
      <c r="O27" s="102">
        <f>IFERROR(_xll.qlRateHelperQuoteValue($M27,Trigger),"--")</f>
        <v>1.7499999999999998E-3</v>
      </c>
      <c r="P27" s="101" t="b">
        <v>1</v>
      </c>
      <c r="Q27" s="98">
        <v>20</v>
      </c>
      <c r="R27" s="98">
        <v>7</v>
      </c>
      <c r="S27" s="103">
        <f>IFERROR(_xll.qlRateHelperEarliestDate(M27,Trigger),"--")</f>
        <v>42628</v>
      </c>
      <c r="T27" s="103">
        <f>IFERROR(_xll.qlRateHelperPillarDate(M27,Trigger),"--")</f>
        <v>42993</v>
      </c>
      <c r="V27" s="4" t="str">
        <f t="shared" si="3"/>
        <v>BasSw</v>
      </c>
      <c r="W27" s="4" t="str">
        <v>obj_004c6</v>
      </c>
      <c r="X27" s="4" t="str">
        <f>IFERROR(_xll.qlRateHelperQuoteName(W27,Trigger),"")</f>
        <v>EURAB12EBASIS12Y_Quote</v>
      </c>
      <c r="Y27" s="73">
        <f>IFERROR(_xll.qlRateHelperRate(W27,Trigger),"")</f>
        <v>1.2650000000000002E-2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42353</v>
      </c>
      <c r="AB27" s="5">
        <f>IFERROR(_xll.qlRateHelperPillarDate(W27,Trigger),"")</f>
        <v>46736</v>
      </c>
      <c r="AC27" s="81" t="e">
        <v>#NUM!</v>
      </c>
      <c r="AD27" s="209"/>
    </row>
    <row r="28" spans="1:30" ht="11.25" customHeight="1" x14ac:dyDescent="0.2">
      <c r="A28" s="62" t="s">
        <v>99</v>
      </c>
      <c r="B28" s="120">
        <v>8</v>
      </c>
      <c r="C28" s="65" t="str">
        <f t="shared" si="9"/>
        <v>x20F</v>
      </c>
      <c r="D28" s="129"/>
      <c r="E28" s="129"/>
      <c r="F28" s="129"/>
      <c r="G28" s="64" t="str">
        <f t="shared" si="7"/>
        <v>Euribor1Y</v>
      </c>
      <c r="H28" s="123" t="str">
        <f t="shared" si="8"/>
        <v>EUR8x20F_Quote</v>
      </c>
      <c r="I28" s="129"/>
      <c r="J28" s="67" t="str">
        <f>_xll.qlFraRateHelper(,H28,B28&amp;"M",G28,PillarDate,,Permanent,Trigger,ObjectOverwrite)</f>
        <v>obj_004d8#0000</v>
      </c>
      <c r="K28" s="51"/>
      <c r="L28" s="10" t="str">
        <f t="shared" si="5"/>
        <v>FRA</v>
      </c>
      <c r="M28" s="98" t="str">
        <f t="shared" si="6"/>
        <v>obj_004a6#0000</v>
      </c>
      <c r="N28" s="151" t="str">
        <f>IFERROR(_xll.qlRateHelperQuoteName(M28,Trigger),"--")</f>
        <v>EUR10x22F_Quote</v>
      </c>
      <c r="O28" s="102">
        <f>IFERROR(_xll.qlRateHelperQuoteValue($M28,Trigger),"--")</f>
        <v>1.83E-3</v>
      </c>
      <c r="P28" s="101" t="b">
        <v>1</v>
      </c>
      <c r="Q28" s="98">
        <v>20</v>
      </c>
      <c r="R28" s="98">
        <v>7</v>
      </c>
      <c r="S28" s="103">
        <f>IFERROR(_xll.qlRateHelperEarliestDate(M28,Trigger),"--")</f>
        <v>42660</v>
      </c>
      <c r="T28" s="103">
        <f>IFERROR(_xll.qlRateHelperPillarDate(M28,Trigger),"--")</f>
        <v>43024</v>
      </c>
      <c r="V28" s="4" t="str">
        <f t="shared" si="3"/>
        <v>BasSw</v>
      </c>
      <c r="W28" s="4" t="str">
        <v>obj_004bf</v>
      </c>
      <c r="X28" s="4" t="str">
        <f>IFERROR(_xll.qlRateHelperQuoteName(W28,Trigger),"")</f>
        <v>EURAB12EBASIS15Y_Quote</v>
      </c>
      <c r="Y28" s="73">
        <f>IFERROR(_xll.qlRateHelperRate(W28,Trigger),"")</f>
        <v>1.44E-2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42353</v>
      </c>
      <c r="AB28" s="5">
        <f>IFERROR(_xll.qlRateHelperPillarDate(W28,Trigger),"")</f>
        <v>47833</v>
      </c>
      <c r="AC28" s="81" t="e">
        <v>#NUM!</v>
      </c>
      <c r="AD28" s="209"/>
    </row>
    <row r="29" spans="1:30" ht="11.25" customHeight="1" x14ac:dyDescent="0.2">
      <c r="A29" s="62" t="s">
        <v>99</v>
      </c>
      <c r="B29" s="120">
        <v>9</v>
      </c>
      <c r="C29" s="65" t="str">
        <f t="shared" si="9"/>
        <v>x21F</v>
      </c>
      <c r="D29" s="129"/>
      <c r="E29" s="129"/>
      <c r="F29" s="129"/>
      <c r="G29" s="64" t="str">
        <f t="shared" si="7"/>
        <v>Euribor1Y</v>
      </c>
      <c r="H29" s="123" t="str">
        <f t="shared" si="8"/>
        <v>EUR9x21F_Quote</v>
      </c>
      <c r="I29" s="129"/>
      <c r="J29" s="67" t="str">
        <f>_xll.qlFraRateHelper(,H29,B29&amp;"M",G29,PillarDate,,Permanent,Trigger,ObjectOverwrite)</f>
        <v>obj_004d3#0000</v>
      </c>
      <c r="K29" s="51"/>
      <c r="L29" s="10" t="str">
        <f t="shared" si="5"/>
        <v>FRA</v>
      </c>
      <c r="M29" s="98" t="str">
        <f t="shared" si="6"/>
        <v>obj_00498#0000</v>
      </c>
      <c r="N29" s="151" t="str">
        <f>IFERROR(_xll.qlRateHelperQuoteName(M29,Trigger),"--")</f>
        <v>EUR11x23F_Quote</v>
      </c>
      <c r="O29" s="102">
        <f>IFERROR(_xll.qlRateHelperQuoteValue($M29,Trigger),"--")</f>
        <v>1.92E-3</v>
      </c>
      <c r="P29" s="101" t="b">
        <v>1</v>
      </c>
      <c r="Q29" s="98">
        <v>20</v>
      </c>
      <c r="R29" s="98">
        <v>7</v>
      </c>
      <c r="S29" s="103">
        <f>IFERROR(_xll.qlRateHelperEarliestDate(M29,Trigger),"--")</f>
        <v>42689</v>
      </c>
      <c r="T29" s="103">
        <f>IFERROR(_xll.qlRateHelperPillarDate(M29,Trigger),"--")</f>
        <v>43054</v>
      </c>
      <c r="V29" s="4" t="str">
        <f t="shared" si="3"/>
        <v>BasSw</v>
      </c>
      <c r="W29" s="4" t="str">
        <v>obj_004cc</v>
      </c>
      <c r="X29" s="4" t="str">
        <f>IFERROR(_xll.qlRateHelperQuoteName(W29,Trigger),"")</f>
        <v>EURAB12EBASIS20Y_Quote</v>
      </c>
      <c r="Y29" s="73">
        <f>IFERROR(_xll.qlRateHelperRate(W29,Trigger),"")</f>
        <v>1.5809999999999998E-2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42353</v>
      </c>
      <c r="AB29" s="5">
        <f>IFERROR(_xll.qlRateHelperPillarDate(W29,Trigger),"")</f>
        <v>49660</v>
      </c>
      <c r="AC29" s="81" t="e">
        <v>#NUM!</v>
      </c>
      <c r="AD29" s="209"/>
    </row>
    <row r="30" spans="1:30" ht="11.25" customHeight="1" x14ac:dyDescent="0.2">
      <c r="A30" s="62" t="s">
        <v>99</v>
      </c>
      <c r="B30" s="120">
        <v>10</v>
      </c>
      <c r="C30" s="65" t="str">
        <f t="shared" si="9"/>
        <v>x22F</v>
      </c>
      <c r="D30" s="129"/>
      <c r="E30" s="129"/>
      <c r="F30" s="129"/>
      <c r="G30" s="64" t="str">
        <f t="shared" si="7"/>
        <v>Euribor1Y</v>
      </c>
      <c r="H30" s="123" t="str">
        <f t="shared" ref="H30:H44" si="10">Currency&amp;B30&amp;C30&amp;QuoteSuffix</f>
        <v>EUR10x22F_Quote</v>
      </c>
      <c r="I30" s="129"/>
      <c r="J30" s="67" t="str">
        <f>_xll.qlFraRateHelper(,H30,B30&amp;"M",G30,PillarDate,,Permanent,Trigger,ObjectOverwrite)</f>
        <v>obj_004a6#0000</v>
      </c>
      <c r="K30" s="51"/>
      <c r="L30" s="10" t="str">
        <f t="shared" si="5"/>
        <v>FRA</v>
      </c>
      <c r="M30" s="98" t="str">
        <f t="shared" si="6"/>
        <v>obj_004cb#0000</v>
      </c>
      <c r="N30" s="151" t="str">
        <f>IFERROR(_xll.qlRateHelperQuoteName(M30,Trigger),"--")</f>
        <v>EUR12x24F_Quote</v>
      </c>
      <c r="O30" s="102">
        <f>IFERROR(_xll.qlRateHelperQuoteValue($M30,Trigger),"--")</f>
        <v>2.0299999999999997E-3</v>
      </c>
      <c r="P30" s="101" t="b">
        <v>1</v>
      </c>
      <c r="Q30" s="98">
        <v>20</v>
      </c>
      <c r="R30" s="98">
        <v>7</v>
      </c>
      <c r="S30" s="103">
        <f>IFERROR(_xll.qlRateHelperEarliestDate(M30,Trigger),"--")</f>
        <v>42719</v>
      </c>
      <c r="T30" s="103">
        <f>IFERROR(_xll.qlRateHelperPillarDate(M30,Trigger),"--")</f>
        <v>43084</v>
      </c>
      <c r="V30" s="4" t="str">
        <f t="shared" si="3"/>
        <v>BasSw</v>
      </c>
      <c r="W30" s="4" t="str">
        <v>obj_004b5</v>
      </c>
      <c r="X30" s="4" t="str">
        <f>IFERROR(_xll.qlRateHelperQuoteName(W30,Trigger),"")</f>
        <v>EURAB12EBASIS25Y_Quote</v>
      </c>
      <c r="Y30" s="73">
        <f>IFERROR(_xll.qlRateHelperRate(W30,Trigger),"")</f>
        <v>1.6060000000000001E-2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42353</v>
      </c>
      <c r="AB30" s="5">
        <f>IFERROR(_xll.qlRateHelperPillarDate(W30,Trigger),"")</f>
        <v>51487</v>
      </c>
      <c r="AC30" s="81" t="e">
        <v>#NUM!</v>
      </c>
      <c r="AD30" s="209"/>
    </row>
    <row r="31" spans="1:30" ht="11.25" customHeight="1" x14ac:dyDescent="0.2">
      <c r="A31" s="62" t="s">
        <v>99</v>
      </c>
      <c r="B31" s="120">
        <v>11</v>
      </c>
      <c r="C31" s="65" t="str">
        <f t="shared" si="9"/>
        <v>x23F</v>
      </c>
      <c r="D31" s="129"/>
      <c r="E31" s="129"/>
      <c r="F31" s="129"/>
      <c r="G31" s="64" t="str">
        <f t="shared" si="7"/>
        <v>Euribor1Y</v>
      </c>
      <c r="H31" s="123" t="str">
        <f t="shared" si="10"/>
        <v>EUR11x23F_Quote</v>
      </c>
      <c r="I31" s="129"/>
      <c r="J31" s="67" t="str">
        <f>_xll.qlFraRateHelper(,H31,B31&amp;"M",G31,PillarDate,,Permanent,Trigger,ObjectOverwrite)</f>
        <v>obj_00498#0000</v>
      </c>
      <c r="K31" s="51"/>
      <c r="L31" s="10" t="str">
        <f t="shared" si="5"/>
        <v>FRA</v>
      </c>
      <c r="M31" s="98" t="str">
        <f t="shared" si="6"/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20</v>
      </c>
      <c r="R31" s="98">
        <v>7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BasSw</v>
      </c>
      <c r="W31" s="4" t="str">
        <v>obj_004d9</v>
      </c>
      <c r="X31" s="4" t="str">
        <f>IFERROR(_xll.qlRateHelperQuoteName(W31,Trigger),"")</f>
        <v>EURAB12EBASIS30Y_Quote</v>
      </c>
      <c r="Y31" s="73">
        <f>IFERROR(_xll.qlRateHelperRate(W31,Trigger),"")</f>
        <v>1.6040000000000002E-2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42353</v>
      </c>
      <c r="AB31" s="5">
        <f>IFERROR(_xll.qlRateHelperPillarDate(W31,Trigger),"")</f>
        <v>53311</v>
      </c>
      <c r="AC31" s="81" t="e">
        <v>#NUM!</v>
      </c>
      <c r="AD31" s="209"/>
    </row>
    <row r="32" spans="1:30" ht="11.25" customHeight="1" x14ac:dyDescent="0.2">
      <c r="A32" s="62" t="s">
        <v>99</v>
      </c>
      <c r="B32" s="120">
        <v>12</v>
      </c>
      <c r="C32" s="65" t="str">
        <f t="shared" si="9"/>
        <v>x24F</v>
      </c>
      <c r="D32" s="129"/>
      <c r="E32" s="129"/>
      <c r="F32" s="129"/>
      <c r="G32" s="64" t="str">
        <f t="shared" si="7"/>
        <v>Euribor1Y</v>
      </c>
      <c r="H32" s="123" t="str">
        <f t="shared" si="10"/>
        <v>EUR12x24F_Quote</v>
      </c>
      <c r="I32" s="129"/>
      <c r="J32" s="67" t="str">
        <f>_xll.qlFraRateHelper(,H32,B32&amp;"M",G32,PillarDate,,Permanent,Trigger,ObjectOverwrite)</f>
        <v>obj_004cb#0000</v>
      </c>
      <c r="K32" s="51"/>
      <c r="L32" s="10" t="str">
        <f t="shared" si="5"/>
        <v>FRA</v>
      </c>
      <c r="M32" s="98" t="str">
        <f t="shared" si="6"/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20</v>
      </c>
      <c r="R32" s="98">
        <v>7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BasSw</v>
      </c>
      <c r="W32" s="4" t="str">
        <v>obj_004df</v>
      </c>
      <c r="X32" s="4" t="str">
        <f>IFERROR(_xll.qlRateHelperQuoteName(W32,Trigger),"")</f>
        <v>EURAB12EBASIS40Y_Quote</v>
      </c>
      <c r="Y32" s="73">
        <f>IFERROR(_xll.qlRateHelperRate(W32,Trigger),"")</f>
        <v>1.5990000000000001E-2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42353</v>
      </c>
      <c r="AB32" s="5">
        <f>IFERROR(_xll.qlRateHelperPillarDate(W32,Trigger),"")</f>
        <v>56963</v>
      </c>
      <c r="AC32" s="81" t="e">
        <v>#NUM!</v>
      </c>
      <c r="AD32" s="209"/>
    </row>
    <row r="33" spans="1:30" ht="11.25" customHeight="1" x14ac:dyDescent="0.2">
      <c r="A33" s="62" t="s">
        <v>99</v>
      </c>
      <c r="B33" s="120">
        <v>13</v>
      </c>
      <c r="C33" s="65" t="str">
        <f t="shared" si="9"/>
        <v>x25F</v>
      </c>
      <c r="D33" s="129"/>
      <c r="E33" s="129"/>
      <c r="F33" s="129"/>
      <c r="G33" s="64" t="str">
        <f t="shared" si="7"/>
        <v>Euribor1Y</v>
      </c>
      <c r="H33" s="123" t="str">
        <f t="shared" si="10"/>
        <v>EUR13x25F_Quote</v>
      </c>
      <c r="I33" s="129"/>
      <c r="J33" s="67"/>
      <c r="K33" s="51"/>
      <c r="L33" s="10" t="str">
        <f t="shared" si="5"/>
        <v>FRA</v>
      </c>
      <c r="M33" s="98" t="str">
        <f t="shared" si="6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0</v>
      </c>
      <c r="Q33" s="98">
        <v>20</v>
      </c>
      <c r="R33" s="98">
        <v>7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BasSw</v>
      </c>
      <c r="W33" s="4" t="str">
        <v>obj_004e1</v>
      </c>
      <c r="X33" s="4" t="str">
        <f>IFERROR(_xll.qlRateHelperQuoteName(W33,Trigger),"")</f>
        <v>EURAB12EBASIS50Y_Quote</v>
      </c>
      <c r="Y33" s="73">
        <f>IFERROR(_xll.qlRateHelperRate(W33,Trigger),"")</f>
        <v>1.5479999999999999E-2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42353</v>
      </c>
      <c r="AB33" s="5">
        <f>IFERROR(_xll.qlRateHelperPillarDate(W33,Trigger),"")</f>
        <v>60616</v>
      </c>
      <c r="AC33" s="81" t="e">
        <v>#NUM!</v>
      </c>
      <c r="AD33" s="209"/>
    </row>
    <row r="34" spans="1:30" ht="11.25" customHeight="1" x14ac:dyDescent="0.2">
      <c r="A34" s="62" t="s">
        <v>99</v>
      </c>
      <c r="B34" s="120">
        <v>14</v>
      </c>
      <c r="C34" s="65" t="str">
        <f t="shared" si="9"/>
        <v>x26F</v>
      </c>
      <c r="D34" s="129"/>
      <c r="E34" s="129"/>
      <c r="F34" s="129"/>
      <c r="G34" s="64" t="str">
        <f t="shared" si="7"/>
        <v>Euribor1Y</v>
      </c>
      <c r="H34" s="123" t="str">
        <f t="shared" si="10"/>
        <v>EUR14x26F_Quote</v>
      </c>
      <c r="I34" s="129"/>
      <c r="J34" s="67"/>
      <c r="K34" s="51"/>
      <c r="L34" s="10" t="str">
        <f t="shared" si="5"/>
        <v>FRA</v>
      </c>
      <c r="M34" s="98" t="str">
        <f t="shared" si="6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20</v>
      </c>
      <c r="R34" s="98">
        <v>7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BasSw</v>
      </c>
      <c r="W34" s="4" t="str">
        <v>obj_004a9</v>
      </c>
      <c r="X34" s="4" t="str">
        <f>IFERROR(_xll.qlRateHelperQuoteName(W34,Trigger),"")</f>
        <v>EURAB12EBASIS60Y_Quote</v>
      </c>
      <c r="Y34" s="73">
        <f>IFERROR(_xll.qlRateHelperRate(W34,Trigger),"")</f>
        <v>1.5289999999999998E-2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42353</v>
      </c>
      <c r="AB34" s="5">
        <f>IFERROR(_xll.qlRateHelperPillarDate(W34,Trigger),"")</f>
        <v>64269</v>
      </c>
      <c r="AC34" s="81" t="e">
        <v>#NUM!</v>
      </c>
      <c r="AD34" s="209"/>
    </row>
    <row r="35" spans="1:30" ht="11.25" customHeight="1" x14ac:dyDescent="0.2">
      <c r="A35" s="62" t="s">
        <v>99</v>
      </c>
      <c r="B35" s="120">
        <v>15</v>
      </c>
      <c r="C35" s="65" t="str">
        <f t="shared" si="9"/>
        <v>x27F</v>
      </c>
      <c r="D35" s="129"/>
      <c r="E35" s="129"/>
      <c r="F35" s="129"/>
      <c r="G35" s="64" t="str">
        <f t="shared" si="7"/>
        <v>Euribor1Y</v>
      </c>
      <c r="H35" s="123" t="str">
        <f t="shared" si="10"/>
        <v>EUR15x27F_Quote</v>
      </c>
      <c r="I35" s="129"/>
      <c r="J35" s="67"/>
      <c r="K35" s="51"/>
      <c r="L35" s="10" t="str">
        <f t="shared" si="5"/>
        <v>FRA</v>
      </c>
      <c r="M35" s="98" t="str">
        <f t="shared" si="6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20</v>
      </c>
      <c r="R35" s="98">
        <v>7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#NUM!</v>
      </c>
    </row>
    <row r="36" spans="1:30" ht="11.25" customHeight="1" x14ac:dyDescent="0.2">
      <c r="A36" s="62" t="s">
        <v>99</v>
      </c>
      <c r="B36" s="120">
        <v>16</v>
      </c>
      <c r="C36" s="65" t="str">
        <f t="shared" si="9"/>
        <v>x28F</v>
      </c>
      <c r="D36" s="129"/>
      <c r="E36" s="129"/>
      <c r="F36" s="129"/>
      <c r="G36" s="64" t="str">
        <f t="shared" si="7"/>
        <v>Euribor1Y</v>
      </c>
      <c r="H36" s="123" t="str">
        <f t="shared" si="10"/>
        <v>EUR16x28F_Quote</v>
      </c>
      <c r="I36" s="129"/>
      <c r="J36" s="67"/>
      <c r="K36" s="51"/>
      <c r="L36" s="10" t="str">
        <f t="shared" si="5"/>
        <v>FRA</v>
      </c>
      <c r="M36" s="98" t="str">
        <f t="shared" si="6"/>
        <v>--</v>
      </c>
      <c r="N36" s="151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0</v>
      </c>
      <c r="Q36" s="98">
        <v>20</v>
      </c>
      <c r="R36" s="98">
        <v>7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#NUM!</v>
      </c>
    </row>
    <row r="37" spans="1:30" ht="11.25" customHeight="1" x14ac:dyDescent="0.2">
      <c r="A37" s="62" t="s">
        <v>99</v>
      </c>
      <c r="B37" s="120">
        <v>17</v>
      </c>
      <c r="C37" s="65" t="str">
        <f t="shared" si="9"/>
        <v>x29F</v>
      </c>
      <c r="D37" s="129"/>
      <c r="E37" s="129"/>
      <c r="F37" s="129"/>
      <c r="G37" s="64" t="str">
        <f t="shared" si="7"/>
        <v>Euribor1Y</v>
      </c>
      <c r="H37" s="123" t="str">
        <f t="shared" si="10"/>
        <v>EUR17x29F_Quote</v>
      </c>
      <c r="I37" s="129"/>
      <c r="J37" s="67"/>
      <c r="K37" s="51"/>
      <c r="L37" s="10" t="str">
        <f t="shared" si="5"/>
        <v>FRA</v>
      </c>
      <c r="M37" s="98" t="str">
        <f t="shared" si="6"/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20</v>
      </c>
      <c r="R37" s="98">
        <v>7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#NUM!</v>
      </c>
    </row>
    <row r="38" spans="1:30" ht="11.25" customHeight="1" x14ac:dyDescent="0.2">
      <c r="A38" s="62" t="s">
        <v>99</v>
      </c>
      <c r="B38" s="120">
        <v>18</v>
      </c>
      <c r="C38" s="65" t="str">
        <f t="shared" si="9"/>
        <v>x30F</v>
      </c>
      <c r="D38" s="129"/>
      <c r="E38" s="129"/>
      <c r="F38" s="129"/>
      <c r="G38" s="64" t="str">
        <f t="shared" si="7"/>
        <v>Euribor1Y</v>
      </c>
      <c r="H38" s="123" t="str">
        <f t="shared" si="10"/>
        <v>EUR18x30F_Quote</v>
      </c>
      <c r="I38" s="129"/>
      <c r="J38" s="67"/>
      <c r="K38" s="51"/>
      <c r="L38" s="10" t="str">
        <f t="shared" si="5"/>
        <v>FRA</v>
      </c>
      <c r="M38" s="98" t="str">
        <f t="shared" si="6"/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20</v>
      </c>
      <c r="R38" s="98">
        <v>7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#NUM!</v>
      </c>
    </row>
    <row r="39" spans="1:30" ht="11.25" customHeight="1" x14ac:dyDescent="0.2">
      <c r="A39" s="62" t="s">
        <v>99</v>
      </c>
      <c r="B39" s="120">
        <v>19</v>
      </c>
      <c r="C39" s="65" t="str">
        <f t="shared" si="9"/>
        <v>x31F</v>
      </c>
      <c r="D39" s="129"/>
      <c r="E39" s="129"/>
      <c r="F39" s="129"/>
      <c r="G39" s="64" t="str">
        <f t="shared" si="7"/>
        <v>Euribor1Y</v>
      </c>
      <c r="H39" s="123" t="str">
        <f t="shared" si="10"/>
        <v>EUR19x31F_Quote</v>
      </c>
      <c r="I39" s="129"/>
      <c r="J39" s="67"/>
      <c r="K39" s="51"/>
      <c r="L39" s="10" t="str">
        <f t="shared" si="5"/>
        <v>FRA</v>
      </c>
      <c r="M39" s="98" t="str">
        <f t="shared" si="6"/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20</v>
      </c>
      <c r="R39" s="98">
        <v>7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#NUM!</v>
      </c>
    </row>
    <row r="40" spans="1:30" ht="11.25" customHeight="1" x14ac:dyDescent="0.2">
      <c r="A40" s="62" t="s">
        <v>99</v>
      </c>
      <c r="B40" s="120">
        <v>20</v>
      </c>
      <c r="C40" s="65" t="str">
        <f t="shared" si="9"/>
        <v>x32F</v>
      </c>
      <c r="D40" s="129"/>
      <c r="E40" s="129"/>
      <c r="F40" s="129"/>
      <c r="G40" s="64" t="str">
        <f t="shared" si="7"/>
        <v>Euribor1Y</v>
      </c>
      <c r="H40" s="123" t="str">
        <f t="shared" si="10"/>
        <v>EUR20x32F_Quote</v>
      </c>
      <c r="I40" s="129"/>
      <c r="J40" s="67"/>
      <c r="K40" s="51"/>
      <c r="L40" s="10" t="str">
        <f t="shared" si="5"/>
        <v>FRA</v>
      </c>
      <c r="M40" s="98" t="str">
        <f t="shared" si="6"/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20</v>
      </c>
      <c r="R40" s="98">
        <v>7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#NUM!</v>
      </c>
    </row>
    <row r="41" spans="1:30" ht="11.25" customHeight="1" x14ac:dyDescent="0.2">
      <c r="A41" s="62" t="s">
        <v>99</v>
      </c>
      <c r="B41" s="120">
        <v>21</v>
      </c>
      <c r="C41" s="65" t="str">
        <f t="shared" si="9"/>
        <v>x33F</v>
      </c>
      <c r="D41" s="129"/>
      <c r="E41" s="129"/>
      <c r="F41" s="129"/>
      <c r="G41" s="64" t="str">
        <f t="shared" si="7"/>
        <v>Euribor1Y</v>
      </c>
      <c r="H41" s="123" t="str">
        <f t="shared" si="10"/>
        <v>EUR21x33F_Quote</v>
      </c>
      <c r="I41" s="129"/>
      <c r="J41" s="67"/>
      <c r="L41" s="10" t="str">
        <f t="shared" si="5"/>
        <v>FRA</v>
      </c>
      <c r="M41" s="98" t="str">
        <f t="shared" si="6"/>
        <v>--</v>
      </c>
      <c r="N41" s="151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20</v>
      </c>
      <c r="R41" s="98">
        <v>7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#NUM!</v>
      </c>
    </row>
    <row r="42" spans="1:30" ht="11.25" customHeight="1" x14ac:dyDescent="0.2">
      <c r="A42" s="62" t="s">
        <v>99</v>
      </c>
      <c r="B42" s="120">
        <v>22</v>
      </c>
      <c r="C42" s="65" t="str">
        <f t="shared" si="9"/>
        <v>x34F</v>
      </c>
      <c r="D42" s="129"/>
      <c r="E42" s="129"/>
      <c r="F42" s="129"/>
      <c r="G42" s="64" t="str">
        <f t="shared" si="7"/>
        <v>Euribor1Y</v>
      </c>
      <c r="H42" s="123" t="str">
        <f t="shared" si="10"/>
        <v>EUR22x34F_Quote</v>
      </c>
      <c r="I42" s="129"/>
      <c r="J42" s="67"/>
      <c r="L42" s="11" t="str">
        <f t="shared" si="5"/>
        <v>FRA</v>
      </c>
      <c r="M42" s="99" t="str">
        <f t="shared" si="6"/>
        <v>--</v>
      </c>
      <c r="N42" s="152" t="str">
        <f>IFERROR(_xll.qlRateHelperQuoteName(M42,Trigger),"--")</f>
        <v>--</v>
      </c>
      <c r="O42" s="105" t="str">
        <f>IFERROR(_xll.qlRateHelperQuoteValue($M42,Trigger),"--")</f>
        <v>--</v>
      </c>
      <c r="P42" s="104" t="b">
        <v>0</v>
      </c>
      <c r="Q42" s="99">
        <v>20</v>
      </c>
      <c r="R42" s="99">
        <v>7</v>
      </c>
      <c r="S42" s="106" t="str">
        <f>IFERROR(_xll.qlRateHelperEarliestDate(M42,Trigger),"--")</f>
        <v>--</v>
      </c>
      <c r="T42" s="106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#NUM!</v>
      </c>
    </row>
    <row r="43" spans="1:30" ht="11.25" customHeight="1" x14ac:dyDescent="0.2">
      <c r="A43" s="62" t="s">
        <v>99</v>
      </c>
      <c r="B43" s="120">
        <v>23</v>
      </c>
      <c r="C43" s="65" t="str">
        <f t="shared" si="9"/>
        <v>x35F</v>
      </c>
      <c r="D43" s="129"/>
      <c r="E43" s="129"/>
      <c r="F43" s="129"/>
      <c r="G43" s="64" t="str">
        <f t="shared" si="7"/>
        <v>Euribor1Y</v>
      </c>
      <c r="H43" s="123" t="str">
        <f t="shared" si="10"/>
        <v>EUR23x35F_Quote</v>
      </c>
      <c r="I43" s="129"/>
      <c r="J43" s="67"/>
      <c r="L43" s="71" t="str">
        <f>A47</f>
        <v>BasSw</v>
      </c>
      <c r="M43" s="137" t="str">
        <f>IF(ISBLANK(J47),"--",J47)</f>
        <v>--</v>
      </c>
      <c r="N43" s="150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40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#NUM!</v>
      </c>
    </row>
    <row r="44" spans="1:30" ht="11.25" customHeight="1" x14ac:dyDescent="0.2">
      <c r="A44" s="1" t="s">
        <v>99</v>
      </c>
      <c r="B44" s="121">
        <v>24</v>
      </c>
      <c r="C44" s="9" t="str">
        <f t="shared" si="9"/>
        <v>x36F</v>
      </c>
      <c r="D44" s="130"/>
      <c r="E44" s="130"/>
      <c r="F44" s="130"/>
      <c r="G44" s="7" t="str">
        <f t="shared" si="7"/>
        <v>Euribor1Y</v>
      </c>
      <c r="H44" s="124" t="str">
        <f t="shared" si="10"/>
        <v>EUR24x36F_Quote</v>
      </c>
      <c r="I44" s="130"/>
      <c r="J44" s="3"/>
      <c r="L44" s="10" t="str">
        <f t="shared" ref="L44:L77" si="11">A48</f>
        <v>BasSw</v>
      </c>
      <c r="M44" s="98" t="str">
        <f t="shared" ref="M44:M77" si="12">IF(ISBLANK(J48),"--",J48)</f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#NUM!</v>
      </c>
    </row>
    <row r="45" spans="1:30" ht="11.25" customHeight="1" x14ac:dyDescent="0.2">
      <c r="B45" s="49"/>
      <c r="C45" s="49"/>
      <c r="D45" s="49"/>
      <c r="E45" s="49"/>
      <c r="F45" s="49"/>
      <c r="G45" s="49" t="s">
        <v>150</v>
      </c>
      <c r="H45" s="49" t="s">
        <v>156</v>
      </c>
      <c r="L45" s="10" t="str">
        <f t="shared" si="11"/>
        <v>BasSw</v>
      </c>
      <c r="M45" s="98" t="str">
        <f t="shared" si="12"/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#NUM!</v>
      </c>
    </row>
    <row r="46" spans="1:30" ht="11.25" customHeight="1" x14ac:dyDescent="0.2">
      <c r="A46" s="68" t="s">
        <v>9</v>
      </c>
      <c r="B46" s="68" t="s">
        <v>30</v>
      </c>
      <c r="C46" s="68" t="s">
        <v>120</v>
      </c>
      <c r="D46" s="68" t="s">
        <v>5</v>
      </c>
      <c r="E46" s="68" t="s">
        <v>35</v>
      </c>
      <c r="F46" s="68" t="s">
        <v>121</v>
      </c>
      <c r="G46" s="68" t="s">
        <v>4</v>
      </c>
      <c r="H46" s="68" t="s">
        <v>1</v>
      </c>
      <c r="I46" s="68" t="s">
        <v>119</v>
      </c>
      <c r="J46" s="68" t="s">
        <v>25</v>
      </c>
      <c r="L46" s="10" t="str">
        <f t="shared" si="11"/>
        <v>BasSw</v>
      </c>
      <c r="M46" s="98" t="str">
        <f t="shared" si="12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#NUM!</v>
      </c>
    </row>
    <row r="47" spans="1:30" ht="11.25" customHeight="1" x14ac:dyDescent="0.2">
      <c r="A47" s="56" t="s">
        <v>125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149</v>
      </c>
      <c r="G47" s="58" t="str">
        <f t="shared" ref="G47:G83" si="13">PROPER(Currency)&amp;FamilyName&amp;Tenor</f>
        <v>Euribor1Y</v>
      </c>
      <c r="H47" s="56" t="str">
        <f t="shared" ref="H47:H83" si="14">Currency&amp;$G$45&amp;$H$45&amp;"BASIS"&amp;$B47&amp;QuoteSuffix</f>
        <v>EURAB12EBASIS1Y_Quote</v>
      </c>
      <c r="I47" s="132">
        <v>0</v>
      </c>
      <c r="J47" s="67"/>
      <c r="L47" s="10" t="str">
        <f t="shared" si="11"/>
        <v>BasSw</v>
      </c>
      <c r="M47" s="98" t="str">
        <f t="shared" si="12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#NUM!</v>
      </c>
    </row>
    <row r="48" spans="1:30" ht="11.25" customHeight="1" x14ac:dyDescent="0.2">
      <c r="A48" s="62" t="s">
        <v>125</v>
      </c>
      <c r="B48" s="63" t="s">
        <v>51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13"/>
        <v>Euribor1Y</v>
      </c>
      <c r="H48" s="62" t="str">
        <f t="shared" si="14"/>
        <v>EURAB12EBASIS15M_Quote</v>
      </c>
      <c r="I48" s="133">
        <v>0</v>
      </c>
      <c r="J48" s="67"/>
      <c r="L48" s="10" t="str">
        <f t="shared" si="11"/>
        <v>BasSw</v>
      </c>
      <c r="M48" s="98" t="str">
        <f t="shared" si="12"/>
        <v>obj_004ca#0000</v>
      </c>
      <c r="N48" s="151" t="str">
        <f>IFERROR(_xll.qlRateHelperQuoteName(M48,Trigger),"--")</f>
        <v>EURAB12EBASIS3Y_Quote</v>
      </c>
      <c r="O48" s="102">
        <f>IFERROR(_xll.qlRateHelperQuoteValue($M48,Trigger),"--")</f>
        <v>2.5700000000000002E-3</v>
      </c>
      <c r="P48" s="101" t="b">
        <v>1</v>
      </c>
      <c r="Q48" s="98">
        <v>40</v>
      </c>
      <c r="R48" s="98">
        <v>1</v>
      </c>
      <c r="S48" s="103">
        <f>IFERROR(_xll.qlRateHelperEarliestDate(M48,Trigger),"--")</f>
        <v>42353</v>
      </c>
      <c r="T48" s="103">
        <f>IFERROR(_xll.qlRateHelperPillarDate(M48,Trigger),"--")</f>
        <v>43451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#NUM!</v>
      </c>
    </row>
    <row r="49" spans="1:29" ht="11.25" customHeight="1" x14ac:dyDescent="0.2">
      <c r="A49" s="62" t="s">
        <v>125</v>
      </c>
      <c r="B49" s="63" t="s">
        <v>52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13"/>
        <v>Euribor1Y</v>
      </c>
      <c r="H49" s="62" t="str">
        <f t="shared" si="14"/>
        <v>EURAB12EBASIS18M_Quote</v>
      </c>
      <c r="I49" s="133">
        <v>0</v>
      </c>
      <c r="J49" s="67"/>
      <c r="L49" s="10" t="str">
        <f t="shared" si="11"/>
        <v>BasSw</v>
      </c>
      <c r="M49" s="98" t="str">
        <f t="shared" si="12"/>
        <v>obj_004a8#0000</v>
      </c>
      <c r="N49" s="151" t="str">
        <f>IFERROR(_xll.qlRateHelperQuoteName(M49,Trigger),"--")</f>
        <v>EURAB12EBASIS4Y_Quote</v>
      </c>
      <c r="O49" s="102">
        <f>IFERROR(_xll.qlRateHelperQuoteValue($M49,Trigger),"--")</f>
        <v>3.6899999999999997E-3</v>
      </c>
      <c r="P49" s="101" t="b">
        <v>1</v>
      </c>
      <c r="Q49" s="98">
        <v>40</v>
      </c>
      <c r="R49" s="98">
        <v>1</v>
      </c>
      <c r="S49" s="103">
        <f>IFERROR(_xll.qlRateHelperEarliestDate(M49,Trigger),"--")</f>
        <v>42353</v>
      </c>
      <c r="T49" s="103">
        <f>IFERROR(_xll.qlRateHelperPillarDate(M49,Trigger),"--")</f>
        <v>43815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#NUM!</v>
      </c>
    </row>
    <row r="50" spans="1:29" ht="11.25" customHeight="1" x14ac:dyDescent="0.2">
      <c r="A50" s="62" t="s">
        <v>125</v>
      </c>
      <c r="B50" s="63" t="s">
        <v>53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13"/>
        <v>Euribor1Y</v>
      </c>
      <c r="H50" s="62" t="str">
        <f t="shared" si="14"/>
        <v>EURAB12EBASIS21M_Quote</v>
      </c>
      <c r="I50" s="133">
        <v>0</v>
      </c>
      <c r="J50" s="67"/>
      <c r="L50" s="10" t="str">
        <f t="shared" si="11"/>
        <v>BasSw</v>
      </c>
      <c r="M50" s="98" t="str">
        <f t="shared" si="12"/>
        <v>obj_004c0#0000</v>
      </c>
      <c r="N50" s="151" t="str">
        <f>IFERROR(_xll.qlRateHelperQuoteName(M50,Trigger),"--")</f>
        <v>EURAB12EBASIS5Y_Quote</v>
      </c>
      <c r="O50" s="102">
        <f>IFERROR(_xll.qlRateHelperQuoteValue($M50,Trigger),"--")</f>
        <v>4.9499999999999995E-3</v>
      </c>
      <c r="P50" s="101" t="b">
        <v>1</v>
      </c>
      <c r="Q50" s="98">
        <v>40</v>
      </c>
      <c r="R50" s="98">
        <v>1</v>
      </c>
      <c r="S50" s="103">
        <f>IFERROR(_xll.qlRateHelperEarliestDate(M50,Trigger),"--")</f>
        <v>42353</v>
      </c>
      <c r="T50" s="103">
        <f>IFERROR(_xll.qlRateHelperPillarDate(M50,Trigger),"--")</f>
        <v>44180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#NUM!</v>
      </c>
    </row>
    <row r="51" spans="1:29" ht="11.25" customHeight="1" x14ac:dyDescent="0.2">
      <c r="A51" s="62" t="s">
        <v>125</v>
      </c>
      <c r="B51" s="63" t="s">
        <v>54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13"/>
        <v>Euribor1Y</v>
      </c>
      <c r="H51" s="62" t="str">
        <f t="shared" si="14"/>
        <v>EURAB12EBASIS2Y_Quote</v>
      </c>
      <c r="I51" s="133">
        <v>0</v>
      </c>
      <c r="J51" s="67"/>
      <c r="L51" s="10" t="str">
        <f t="shared" si="11"/>
        <v>BasSw</v>
      </c>
      <c r="M51" s="98" t="str">
        <f t="shared" si="12"/>
        <v>obj_004a5#0000</v>
      </c>
      <c r="N51" s="151" t="str">
        <f>IFERROR(_xll.qlRateHelperQuoteName(M51,Trigger),"--")</f>
        <v>EURAB12EBASIS6Y_Quote</v>
      </c>
      <c r="O51" s="102">
        <f>IFERROR(_xll.qlRateHelperQuoteValue($M51,Trigger),"--")</f>
        <v>6.2599999999999999E-3</v>
      </c>
      <c r="P51" s="101" t="b">
        <v>1</v>
      </c>
      <c r="Q51" s="98">
        <v>40</v>
      </c>
      <c r="R51" s="98">
        <v>1</v>
      </c>
      <c r="S51" s="103">
        <f>IFERROR(_xll.qlRateHelperEarliestDate(M51,Trigger),"--")</f>
        <v>42353</v>
      </c>
      <c r="T51" s="103">
        <f>IFERROR(_xll.qlRateHelperPillarDate(M51,Trigger),"--")</f>
        <v>44545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#NUM!</v>
      </c>
    </row>
    <row r="52" spans="1:29" ht="11.25" customHeight="1" x14ac:dyDescent="0.2">
      <c r="A52" s="62" t="s">
        <v>125</v>
      </c>
      <c r="B52" s="63" t="s">
        <v>55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13"/>
        <v>Euribor1Y</v>
      </c>
      <c r="H52" s="62" t="str">
        <f t="shared" si="14"/>
        <v>EURAB12EBASIS3Y_Quote</v>
      </c>
      <c r="I52" s="133">
        <v>0</v>
      </c>
      <c r="J52" s="67" t="str">
        <f>_xll.qlSwapRateHelper2(,H52,2,B52,Calendar,D52,E52,F52,G52,I52,C52,Discounting,PillarDate,,Permanent,Trigger,ObjectOverwrite)</f>
        <v>obj_004ca#0000</v>
      </c>
      <c r="L52" s="10" t="str">
        <f t="shared" si="11"/>
        <v>BasSw</v>
      </c>
      <c r="M52" s="98" t="str">
        <f t="shared" si="12"/>
        <v>obj_004dd#0000</v>
      </c>
      <c r="N52" s="151" t="str">
        <f>IFERROR(_xll.qlRateHelperQuoteName(M52,Trigger),"--")</f>
        <v>EURAB12EBASIS7Y_Quote</v>
      </c>
      <c r="O52" s="102">
        <f>IFERROR(_xll.qlRateHelperQuoteValue($M52,Trigger),"--")</f>
        <v>7.5700000000000003E-3</v>
      </c>
      <c r="P52" s="101" t="b">
        <v>1</v>
      </c>
      <c r="Q52" s="98">
        <v>40</v>
      </c>
      <c r="R52" s="98">
        <v>1</v>
      </c>
      <c r="S52" s="103">
        <f>IFERROR(_xll.qlRateHelperEarliestDate(M52,Trigger),"--")</f>
        <v>42353</v>
      </c>
      <c r="T52" s="103">
        <f>IFERROR(_xll.qlRateHelperPillarDate(M52,Trigger),"--")</f>
        <v>44910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#NUM!</v>
      </c>
    </row>
    <row r="53" spans="1:29" ht="11.25" customHeight="1" x14ac:dyDescent="0.2">
      <c r="A53" s="62" t="s">
        <v>125</v>
      </c>
      <c r="B53" s="63" t="s">
        <v>56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13"/>
        <v>Euribor1Y</v>
      </c>
      <c r="H53" s="62" t="str">
        <f t="shared" si="14"/>
        <v>EURAB12EBASIS4Y_Quote</v>
      </c>
      <c r="I53" s="133">
        <v>0</v>
      </c>
      <c r="J53" s="67" t="str">
        <f>_xll.qlSwapRateHelper2(,H53,2,B53,Calendar,D53,E53,F53,G53,I53,C53,Discounting,PillarDate,,Permanent,Trigger,ObjectOverwrite)</f>
        <v>obj_004a8#0000</v>
      </c>
      <c r="L53" s="10" t="str">
        <f t="shared" si="11"/>
        <v>BasSw</v>
      </c>
      <c r="M53" s="98" t="str">
        <f t="shared" si="12"/>
        <v>obj_004aa#0000</v>
      </c>
      <c r="N53" s="151" t="str">
        <f>IFERROR(_xll.qlRateHelperQuoteName(M53,Trigger),"--")</f>
        <v>EURAB12EBASIS8Y_Quote</v>
      </c>
      <c r="O53" s="102">
        <f>IFERROR(_xll.qlRateHelperQuoteValue($M53,Trigger),"--")</f>
        <v>8.8199999999999997E-3</v>
      </c>
      <c r="P53" s="101" t="b">
        <v>1</v>
      </c>
      <c r="Q53" s="98">
        <v>40</v>
      </c>
      <c r="R53" s="98">
        <v>1</v>
      </c>
      <c r="S53" s="103">
        <f>IFERROR(_xll.qlRateHelperEarliestDate(M53,Trigger),"--")</f>
        <v>42353</v>
      </c>
      <c r="T53" s="103">
        <f>IFERROR(_xll.qlRateHelperPillarDate(M53,Trigger),"--")</f>
        <v>45275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#NUM!</v>
      </c>
    </row>
    <row r="54" spans="1:29" ht="11.25" customHeight="1" x14ac:dyDescent="0.2">
      <c r="A54" s="62" t="s">
        <v>125</v>
      </c>
      <c r="B54" s="63" t="s">
        <v>57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13"/>
        <v>Euribor1Y</v>
      </c>
      <c r="H54" s="62" t="str">
        <f t="shared" si="14"/>
        <v>EURAB12EBASIS5Y_Quote</v>
      </c>
      <c r="I54" s="133">
        <v>0</v>
      </c>
      <c r="J54" s="67" t="str">
        <f>_xll.qlSwapRateHelper2(,H54,2,B54,Calendar,D54,E54,F54,G54,I54,C54,Discounting,PillarDate,,Permanent,Trigger,ObjectOverwrite)</f>
        <v>obj_004c0#0000</v>
      </c>
      <c r="L54" s="10" t="str">
        <f t="shared" si="11"/>
        <v>BasSw</v>
      </c>
      <c r="M54" s="98" t="str">
        <f t="shared" si="12"/>
        <v>obj_0049d#0000</v>
      </c>
      <c r="N54" s="151" t="str">
        <f>IFERROR(_xll.qlRateHelperQuoteName(M54,Trigger),"--")</f>
        <v>EURAB12EBASIS9Y_Quote</v>
      </c>
      <c r="O54" s="102">
        <f>IFERROR(_xll.qlRateHelperQuoteValue($M54,Trigger),"--")</f>
        <v>9.9600000000000001E-3</v>
      </c>
      <c r="P54" s="101" t="b">
        <v>1</v>
      </c>
      <c r="Q54" s="98">
        <v>40</v>
      </c>
      <c r="R54" s="98">
        <v>1</v>
      </c>
      <c r="S54" s="103">
        <f>IFERROR(_xll.qlRateHelperEarliestDate(M54,Trigger),"--")</f>
        <v>42353</v>
      </c>
      <c r="T54" s="103">
        <f>IFERROR(_xll.qlRateHelperPillarDate(M54,Trigger),"--")</f>
        <v>45642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#NUM!</v>
      </c>
    </row>
    <row r="55" spans="1:29" ht="11.25" customHeight="1" x14ac:dyDescent="0.2">
      <c r="A55" s="62" t="s">
        <v>125</v>
      </c>
      <c r="B55" s="63" t="s">
        <v>58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13"/>
        <v>Euribor1Y</v>
      </c>
      <c r="H55" s="62" t="str">
        <f t="shared" si="14"/>
        <v>EURAB12EBASIS6Y_Quote</v>
      </c>
      <c r="I55" s="133">
        <v>0</v>
      </c>
      <c r="J55" s="67" t="str">
        <f>_xll.qlSwapRateHelper2(,H55,2,B55,Calendar,D55,E55,F55,G55,I55,C55,Discounting,PillarDate,,Permanent,Trigger,ObjectOverwrite)</f>
        <v>obj_004a5#0000</v>
      </c>
      <c r="L55" s="10" t="str">
        <f t="shared" si="11"/>
        <v>BasSw</v>
      </c>
      <c r="M55" s="98" t="str">
        <f t="shared" si="12"/>
        <v>obj_004d6#0000</v>
      </c>
      <c r="N55" s="151" t="str">
        <f>IFERROR(_xll.qlRateHelperQuoteName(M55,Trigger),"--")</f>
        <v>EURAB12EBASIS10Y_Quote</v>
      </c>
      <c r="O55" s="102">
        <f>IFERROR(_xll.qlRateHelperQuoteValue($M55,Trigger),"--")</f>
        <v>1.0969999999999999E-2</v>
      </c>
      <c r="P55" s="101" t="b">
        <v>1</v>
      </c>
      <c r="Q55" s="98">
        <v>40</v>
      </c>
      <c r="R55" s="98">
        <v>1</v>
      </c>
      <c r="S55" s="103">
        <f>IFERROR(_xll.qlRateHelperEarliestDate(M55,Trigger),"--")</f>
        <v>42353</v>
      </c>
      <c r="T55" s="103">
        <f>IFERROR(_xll.qlRateHelperPillarDate(M55,Trigger),"--")</f>
        <v>46006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#NUM!</v>
      </c>
    </row>
    <row r="56" spans="1:29" ht="11.25" customHeight="1" x14ac:dyDescent="0.2">
      <c r="A56" s="62" t="s">
        <v>125</v>
      </c>
      <c r="B56" s="63" t="s">
        <v>59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13"/>
        <v>Euribor1Y</v>
      </c>
      <c r="H56" s="62" t="str">
        <f t="shared" si="14"/>
        <v>EURAB12EBASIS7Y_Quote</v>
      </c>
      <c r="I56" s="133">
        <v>0</v>
      </c>
      <c r="J56" s="67" t="str">
        <f>_xll.qlSwapRateHelper2(,H56,2,B56,Calendar,D56,E56,F56,G56,I56,C56,Discounting,PillarDate,,Permanent,Trigger,ObjectOverwrite)</f>
        <v>obj_004dd#0000</v>
      </c>
      <c r="L56" s="10" t="str">
        <f t="shared" si="11"/>
        <v>BasSw</v>
      </c>
      <c r="M56" s="98" t="str">
        <f t="shared" si="12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#NUM!</v>
      </c>
    </row>
    <row r="57" spans="1:29" ht="11.25" customHeight="1" x14ac:dyDescent="0.2">
      <c r="A57" s="62" t="s">
        <v>125</v>
      </c>
      <c r="B57" s="63" t="s">
        <v>60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13"/>
        <v>Euribor1Y</v>
      </c>
      <c r="H57" s="62" t="str">
        <f t="shared" si="14"/>
        <v>EURAB12EBASIS8Y_Quote</v>
      </c>
      <c r="I57" s="133">
        <v>0</v>
      </c>
      <c r="J57" s="67" t="str">
        <f>_xll.qlSwapRateHelper2(,H57,2,B57,Calendar,D57,E57,F57,G57,I57,C57,Discounting,PillarDate,,Permanent,Trigger,ObjectOverwrite)</f>
        <v>obj_004aa#0000</v>
      </c>
      <c r="L57" s="10" t="str">
        <f t="shared" si="11"/>
        <v>BasSw</v>
      </c>
      <c r="M57" s="98" t="str">
        <f t="shared" si="12"/>
        <v>obj_004c6#0000</v>
      </c>
      <c r="N57" s="151" t="str">
        <f>IFERROR(_xll.qlRateHelperQuoteName(M57,Trigger),"--")</f>
        <v>EURAB12EBASIS12Y_Quote</v>
      </c>
      <c r="O57" s="102">
        <f>IFERROR(_xll.qlRateHelperQuoteValue($M57,Trigger),"--")</f>
        <v>1.2650000000000002E-2</v>
      </c>
      <c r="P57" s="101" t="b">
        <v>1</v>
      </c>
      <c r="Q57" s="98">
        <v>40</v>
      </c>
      <c r="R57" s="98">
        <v>1</v>
      </c>
      <c r="S57" s="103">
        <f>IFERROR(_xll.qlRateHelperEarliestDate(M57,Trigger),"--")</f>
        <v>42353</v>
      </c>
      <c r="T57" s="103">
        <f>IFERROR(_xll.qlRateHelperPillarDate(M57,Trigger),"--")</f>
        <v>46736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#NUM!</v>
      </c>
    </row>
    <row r="58" spans="1:29" ht="11.25" customHeight="1" x14ac:dyDescent="0.2">
      <c r="A58" s="62" t="s">
        <v>125</v>
      </c>
      <c r="B58" s="63" t="s">
        <v>61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13"/>
        <v>Euribor1Y</v>
      </c>
      <c r="H58" s="62" t="str">
        <f t="shared" si="14"/>
        <v>EURAB12EBASIS9Y_Quote</v>
      </c>
      <c r="I58" s="133">
        <v>0</v>
      </c>
      <c r="J58" s="67" t="str">
        <f>_xll.qlSwapRateHelper2(,H58,2,B58,Calendar,D58,E58,F58,G58,I58,C58,Discounting,PillarDate,,Permanent,Trigger,ObjectOverwrite)</f>
        <v>obj_0049d#0000</v>
      </c>
      <c r="L58" s="10" t="str">
        <f t="shared" si="11"/>
        <v>BasSw</v>
      </c>
      <c r="M58" s="98" t="str">
        <f t="shared" si="12"/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#NUM!</v>
      </c>
    </row>
    <row r="59" spans="1:29" ht="11.25" customHeight="1" x14ac:dyDescent="0.2">
      <c r="A59" s="62" t="s">
        <v>125</v>
      </c>
      <c r="B59" s="63" t="s">
        <v>62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13"/>
        <v>Euribor1Y</v>
      </c>
      <c r="H59" s="62" t="str">
        <f t="shared" si="14"/>
        <v>EURAB12EBASIS10Y_Quote</v>
      </c>
      <c r="I59" s="133">
        <v>0</v>
      </c>
      <c r="J59" s="67" t="str">
        <f>_xll.qlSwapRateHelper2(,H59,2,B59,Calendar,D59,E59,F59,G59,I59,C59,Discounting,PillarDate,,Permanent,Trigger,ObjectOverwrite)</f>
        <v>obj_004d6#0000</v>
      </c>
      <c r="L59" s="10" t="str">
        <f t="shared" si="11"/>
        <v>BasSw</v>
      </c>
      <c r="M59" s="98" t="str">
        <f t="shared" si="12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#NUM!</v>
      </c>
    </row>
    <row r="60" spans="1:29" ht="11.25" customHeight="1" x14ac:dyDescent="0.2">
      <c r="A60" s="62" t="s">
        <v>125</v>
      </c>
      <c r="B60" s="63" t="s">
        <v>104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13"/>
        <v>Euribor1Y</v>
      </c>
      <c r="H60" s="62" t="str">
        <f t="shared" si="14"/>
        <v>EURAB12EBASIS11Y_Quote</v>
      </c>
      <c r="I60" s="133">
        <v>0</v>
      </c>
      <c r="J60" s="67"/>
      <c r="L60" s="10" t="str">
        <f t="shared" si="11"/>
        <v>BasSw</v>
      </c>
      <c r="M60" s="98" t="str">
        <f t="shared" si="12"/>
        <v>obj_004bf#0000</v>
      </c>
      <c r="N60" s="151" t="str">
        <f>IFERROR(_xll.qlRateHelperQuoteName(M60,Trigger),"--")</f>
        <v>EURAB12EBASIS15Y_Quote</v>
      </c>
      <c r="O60" s="102">
        <f>IFERROR(_xll.qlRateHelperQuoteValue($M60,Trigger),"--")</f>
        <v>1.44E-2</v>
      </c>
      <c r="P60" s="101" t="b">
        <v>1</v>
      </c>
      <c r="Q60" s="98">
        <v>40</v>
      </c>
      <c r="R60" s="98">
        <v>1</v>
      </c>
      <c r="S60" s="103">
        <f>IFERROR(_xll.qlRateHelperEarliestDate(M60,Trigger),"--")</f>
        <v>42353</v>
      </c>
      <c r="T60" s="103">
        <f>IFERROR(_xll.qlRateHelperPillarDate(M60,Trigger),"--")</f>
        <v>47833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#NUM!</v>
      </c>
    </row>
    <row r="61" spans="1:29" ht="11.25" customHeight="1" x14ac:dyDescent="0.2">
      <c r="A61" s="62" t="s">
        <v>125</v>
      </c>
      <c r="B61" s="63" t="s">
        <v>63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13"/>
        <v>Euribor1Y</v>
      </c>
      <c r="H61" s="62" t="str">
        <f t="shared" si="14"/>
        <v>EURAB12EBASIS12Y_Quote</v>
      </c>
      <c r="I61" s="133">
        <v>0</v>
      </c>
      <c r="J61" s="67" t="str">
        <f>_xll.qlSwapRateHelper2(,H61,2,B61,Calendar,D61,E61,F61,G61,I61,C61,Discounting,PillarDate,,Permanent,Trigger,ObjectOverwrite)</f>
        <v>obj_004c6#0000</v>
      </c>
      <c r="L61" s="10" t="str">
        <f t="shared" si="11"/>
        <v>BasSw</v>
      </c>
      <c r="M61" s="98" t="str">
        <f t="shared" si="12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#NUM!</v>
      </c>
    </row>
    <row r="62" spans="1:29" ht="11.25" customHeight="1" x14ac:dyDescent="0.2">
      <c r="A62" s="62" t="s">
        <v>125</v>
      </c>
      <c r="B62" s="63" t="s">
        <v>105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13"/>
        <v>Euribor1Y</v>
      </c>
      <c r="H62" s="62" t="str">
        <f t="shared" si="14"/>
        <v>EURAB12EBASIS13Y_Quote</v>
      </c>
      <c r="I62" s="133">
        <v>0</v>
      </c>
      <c r="J62" s="67"/>
      <c r="L62" s="10" t="str">
        <f t="shared" si="11"/>
        <v>BasSw</v>
      </c>
      <c r="M62" s="98" t="str">
        <f t="shared" si="12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#NUM!</v>
      </c>
    </row>
    <row r="63" spans="1:29" ht="11.25" customHeight="1" x14ac:dyDescent="0.2">
      <c r="A63" s="62" t="s">
        <v>125</v>
      </c>
      <c r="B63" s="63" t="s">
        <v>106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13"/>
        <v>Euribor1Y</v>
      </c>
      <c r="H63" s="62" t="str">
        <f t="shared" si="14"/>
        <v>EURAB12EBASIS14Y_Quote</v>
      </c>
      <c r="I63" s="133">
        <v>0</v>
      </c>
      <c r="J63" s="67"/>
      <c r="L63" s="10" t="str">
        <f t="shared" si="11"/>
        <v>BasSw</v>
      </c>
      <c r="M63" s="98" t="str">
        <f t="shared" si="12"/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#NUM!</v>
      </c>
    </row>
    <row r="64" spans="1:29" ht="11.25" customHeight="1" x14ac:dyDescent="0.2">
      <c r="A64" s="62" t="s">
        <v>125</v>
      </c>
      <c r="B64" s="63" t="s">
        <v>64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13"/>
        <v>Euribor1Y</v>
      </c>
      <c r="H64" s="62" t="str">
        <f t="shared" si="14"/>
        <v>EURAB12EBASIS15Y_Quote</v>
      </c>
      <c r="I64" s="133">
        <v>0</v>
      </c>
      <c r="J64" s="67" t="str">
        <f>_xll.qlSwapRateHelper2(,H64,2,B64,Calendar,D64,E64,F64,G64,I64,C64,Discounting,PillarDate,,Permanent,Trigger,ObjectOverwrite)</f>
        <v>obj_004bf#0000</v>
      </c>
      <c r="L64" s="10" t="str">
        <f t="shared" si="11"/>
        <v>BasSw</v>
      </c>
      <c r="M64" s="98" t="str">
        <f t="shared" si="12"/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#NUM!</v>
      </c>
    </row>
    <row r="65" spans="1:29" ht="11.25" customHeight="1" x14ac:dyDescent="0.2">
      <c r="A65" s="62" t="s">
        <v>125</v>
      </c>
      <c r="B65" s="63" t="s">
        <v>107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13"/>
        <v>Euribor1Y</v>
      </c>
      <c r="H65" s="62" t="str">
        <f t="shared" si="14"/>
        <v>EURAB12EBASIS16Y_Quote</v>
      </c>
      <c r="I65" s="133">
        <v>0</v>
      </c>
      <c r="J65" s="67"/>
      <c r="L65" s="10" t="str">
        <f t="shared" si="11"/>
        <v>BasSw</v>
      </c>
      <c r="M65" s="98" t="str">
        <f t="shared" si="12"/>
        <v>obj_004cc#0000</v>
      </c>
      <c r="N65" s="151" t="str">
        <f>IFERROR(_xll.qlRateHelperQuoteName(M65,Trigger),"--")</f>
        <v>EURAB12EBASIS20Y_Quote</v>
      </c>
      <c r="O65" s="102">
        <f>IFERROR(_xll.qlRateHelperQuoteValue($M65,Trigger),"--")</f>
        <v>1.5809999999999998E-2</v>
      </c>
      <c r="P65" s="101" t="b">
        <v>1</v>
      </c>
      <c r="Q65" s="98">
        <v>40</v>
      </c>
      <c r="R65" s="98">
        <v>1</v>
      </c>
      <c r="S65" s="103">
        <f>IFERROR(_xll.qlRateHelperEarliestDate(M65,Trigger),"--")</f>
        <v>42353</v>
      </c>
      <c r="T65" s="103">
        <f>IFERROR(_xll.qlRateHelperPillarDate(M65,Trigger),"--")</f>
        <v>49660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#NUM!</v>
      </c>
    </row>
    <row r="66" spans="1:29" ht="11.25" customHeight="1" x14ac:dyDescent="0.2">
      <c r="A66" s="62" t="s">
        <v>125</v>
      </c>
      <c r="B66" s="63" t="s">
        <v>108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13"/>
        <v>Euribor1Y</v>
      </c>
      <c r="H66" s="62" t="str">
        <f t="shared" si="14"/>
        <v>EURAB12EBASIS17Y_Quote</v>
      </c>
      <c r="I66" s="133">
        <v>0</v>
      </c>
      <c r="J66" s="67"/>
      <c r="L66" s="10" t="str">
        <f t="shared" si="11"/>
        <v>BasSw</v>
      </c>
      <c r="M66" s="98" t="str">
        <f t="shared" si="12"/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01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#NUM!</v>
      </c>
    </row>
    <row r="67" spans="1:29" ht="11.25" customHeight="1" x14ac:dyDescent="0.2">
      <c r="A67" s="62" t="s">
        <v>125</v>
      </c>
      <c r="B67" s="63" t="s">
        <v>109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13"/>
        <v>Euribor1Y</v>
      </c>
      <c r="H67" s="62" t="str">
        <f t="shared" si="14"/>
        <v>EURAB12EBASIS18Y_Quote</v>
      </c>
      <c r="I67" s="133">
        <v>0</v>
      </c>
      <c r="J67" s="67"/>
      <c r="L67" s="10" t="str">
        <f t="shared" si="11"/>
        <v>BasSw</v>
      </c>
      <c r="M67" s="98" t="str">
        <f t="shared" si="12"/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01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#NUM!</v>
      </c>
    </row>
    <row r="68" spans="1:29" ht="11.25" customHeight="1" x14ac:dyDescent="0.2">
      <c r="A68" s="62" t="s">
        <v>125</v>
      </c>
      <c r="B68" s="63" t="s">
        <v>110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13"/>
        <v>Euribor1Y</v>
      </c>
      <c r="H68" s="62" t="str">
        <f t="shared" si="14"/>
        <v>EURAB12EBASIS19Y_Quote</v>
      </c>
      <c r="I68" s="133">
        <v>0</v>
      </c>
      <c r="J68" s="67"/>
      <c r="L68" s="10" t="str">
        <f t="shared" si="11"/>
        <v>BasSw</v>
      </c>
      <c r="M68" s="98" t="str">
        <f t="shared" si="12"/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01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ref="V68:V79" si="15">IFERROR(INDEX($L$3:$L$79,MATCH(X68,$N$3:$N$79,0),1),"")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#NUM!</v>
      </c>
    </row>
    <row r="69" spans="1:29" ht="11.25" customHeight="1" x14ac:dyDescent="0.2">
      <c r="A69" s="62" t="s">
        <v>125</v>
      </c>
      <c r="B69" s="63" t="s">
        <v>65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13"/>
        <v>Euribor1Y</v>
      </c>
      <c r="H69" s="62" t="str">
        <f t="shared" si="14"/>
        <v>EURAB12EBASIS20Y_Quote</v>
      </c>
      <c r="I69" s="133">
        <v>0</v>
      </c>
      <c r="J69" s="67" t="str">
        <f>_xll.qlSwapRateHelper2(,H69,2,B69,Calendar,D69,E69,F69,G69,I69,C69,Discounting,PillarDate,,Permanent,Trigger,ObjectOverwrite)</f>
        <v>obj_004cc#0000</v>
      </c>
      <c r="L69" s="10" t="str">
        <f t="shared" si="11"/>
        <v>BasSw</v>
      </c>
      <c r="M69" s="98" t="str">
        <f t="shared" si="12"/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01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#NUM!</v>
      </c>
    </row>
    <row r="70" spans="1:29" ht="11.25" customHeight="1" x14ac:dyDescent="0.2">
      <c r="A70" s="62" t="s">
        <v>125</v>
      </c>
      <c r="B70" s="63" t="s">
        <v>111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13"/>
        <v>Euribor1Y</v>
      </c>
      <c r="H70" s="62" t="str">
        <f t="shared" si="14"/>
        <v>EURAB12EBASIS21Y_Quote</v>
      </c>
      <c r="I70" s="133">
        <v>0</v>
      </c>
      <c r="J70" s="67"/>
      <c r="L70" s="10" t="str">
        <f t="shared" si="11"/>
        <v>BasSw</v>
      </c>
      <c r="M70" s="98" t="str">
        <f t="shared" si="12"/>
        <v>obj_004b5#0000</v>
      </c>
      <c r="N70" s="151" t="str">
        <f>IFERROR(_xll.qlRateHelperQuoteName(M70,Trigger),"--")</f>
        <v>EURAB12EBASIS25Y_Quote</v>
      </c>
      <c r="O70" s="102">
        <f>IFERROR(_xll.qlRateHelperQuoteValue($M70,Trigger),"--")</f>
        <v>1.6060000000000001E-2</v>
      </c>
      <c r="P70" s="101" t="b">
        <v>1</v>
      </c>
      <c r="Q70" s="98">
        <v>40</v>
      </c>
      <c r="R70" s="98">
        <v>1</v>
      </c>
      <c r="S70" s="103">
        <f>IFERROR(_xll.qlRateHelperEarliestDate(M70,Trigger),"--")</f>
        <v>42353</v>
      </c>
      <c r="T70" s="103">
        <f>IFERROR(_xll.qlRateHelperPillarDate(M70,Trigger),"--")</f>
        <v>51487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#NUM!</v>
      </c>
    </row>
    <row r="71" spans="1:29" ht="11.25" customHeight="1" x14ac:dyDescent="0.2">
      <c r="A71" s="62" t="s">
        <v>125</v>
      </c>
      <c r="B71" s="63" t="s">
        <v>112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13"/>
        <v>Euribor1Y</v>
      </c>
      <c r="H71" s="62" t="str">
        <f t="shared" si="14"/>
        <v>EURAB12EBASIS22Y_Quote</v>
      </c>
      <c r="I71" s="133">
        <v>0</v>
      </c>
      <c r="J71" s="67"/>
      <c r="L71" s="10" t="str">
        <f t="shared" si="11"/>
        <v>BasSw</v>
      </c>
      <c r="M71" s="98" t="str">
        <f t="shared" si="12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01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#NUM!</v>
      </c>
    </row>
    <row r="72" spans="1:29" ht="11.25" customHeight="1" x14ac:dyDescent="0.2">
      <c r="A72" s="62" t="s">
        <v>125</v>
      </c>
      <c r="B72" s="63" t="s">
        <v>113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13"/>
        <v>Euribor1Y</v>
      </c>
      <c r="H72" s="62" t="str">
        <f t="shared" si="14"/>
        <v>EURAB12EBASIS23Y_Quote</v>
      </c>
      <c r="I72" s="133">
        <v>0</v>
      </c>
      <c r="J72" s="67"/>
      <c r="L72" s="10" t="str">
        <f t="shared" si="11"/>
        <v>BasSw</v>
      </c>
      <c r="M72" s="98" t="str">
        <f t="shared" si="12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01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#NUM!</v>
      </c>
    </row>
    <row r="73" spans="1:29" ht="11.25" customHeight="1" x14ac:dyDescent="0.2">
      <c r="A73" s="62" t="s">
        <v>125</v>
      </c>
      <c r="B73" s="63" t="s">
        <v>114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13"/>
        <v>Euribor1Y</v>
      </c>
      <c r="H73" s="62" t="str">
        <f t="shared" si="14"/>
        <v>EURAB12EBASIS24Y_Quote</v>
      </c>
      <c r="I73" s="133">
        <v>0</v>
      </c>
      <c r="J73" s="67"/>
      <c r="L73" s="10" t="str">
        <f t="shared" si="11"/>
        <v>BasSw</v>
      </c>
      <c r="M73" s="98" t="str">
        <f t="shared" si="12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01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#NUM!</v>
      </c>
    </row>
    <row r="74" spans="1:29" ht="11.25" customHeight="1" x14ac:dyDescent="0.2">
      <c r="A74" s="62" t="s">
        <v>125</v>
      </c>
      <c r="B74" s="63" t="s">
        <v>66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13"/>
        <v>Euribor1Y</v>
      </c>
      <c r="H74" s="62" t="str">
        <f t="shared" si="14"/>
        <v>EURAB12EBASIS25Y_Quote</v>
      </c>
      <c r="I74" s="133">
        <v>0</v>
      </c>
      <c r="J74" s="67" t="str">
        <f>_xll.qlSwapRateHelper2(,H74,2,B74,Calendar,D74,E74,F74,G74,I74,C74,Discounting,PillarDate,,Permanent,Trigger,ObjectOverwrite)</f>
        <v>obj_004b5#0000</v>
      </c>
      <c r="L74" s="10" t="str">
        <f t="shared" si="11"/>
        <v>BasSw</v>
      </c>
      <c r="M74" s="98" t="str">
        <f t="shared" si="12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01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#NUM!</v>
      </c>
    </row>
    <row r="75" spans="1:29" ht="11.25" customHeight="1" x14ac:dyDescent="0.2">
      <c r="A75" s="62" t="s">
        <v>125</v>
      </c>
      <c r="B75" s="63" t="s">
        <v>115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13"/>
        <v>Euribor1Y</v>
      </c>
      <c r="H75" s="62" t="str">
        <f t="shared" si="14"/>
        <v>EURAB12EBASIS26Y_Quote</v>
      </c>
      <c r="I75" s="133">
        <v>0</v>
      </c>
      <c r="J75" s="67"/>
      <c r="L75" s="10" t="str">
        <f t="shared" si="11"/>
        <v>BasSw</v>
      </c>
      <c r="M75" s="98" t="str">
        <f t="shared" si="12"/>
        <v>obj_004d9#0000</v>
      </c>
      <c r="N75" s="151" t="str">
        <f>IFERROR(_xll.qlRateHelperQuoteName(M75,Trigger),"--")</f>
        <v>EURAB12EBASIS30Y_Quote</v>
      </c>
      <c r="O75" s="102">
        <f>IFERROR(_xll.qlRateHelperQuoteValue($M75,Trigger),"--")</f>
        <v>1.6040000000000002E-2</v>
      </c>
      <c r="P75" s="101" t="b">
        <v>1</v>
      </c>
      <c r="Q75" s="98">
        <v>40</v>
      </c>
      <c r="R75" s="98">
        <v>1</v>
      </c>
      <c r="S75" s="103">
        <f>IFERROR(_xll.qlRateHelperEarliestDate(M75,Trigger),"--")</f>
        <v>42353</v>
      </c>
      <c r="T75" s="103">
        <f>IFERROR(_xll.qlRateHelperPillarDate(M75,Trigger),"--")</f>
        <v>53311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#NUM!</v>
      </c>
    </row>
    <row r="76" spans="1:29" ht="11.25" customHeight="1" x14ac:dyDescent="0.2">
      <c r="A76" s="62" t="s">
        <v>125</v>
      </c>
      <c r="B76" s="63" t="s">
        <v>67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13"/>
        <v>Euribor1Y</v>
      </c>
      <c r="H76" s="62" t="str">
        <f t="shared" si="14"/>
        <v>EURAB12EBASIS27Y_Quote</v>
      </c>
      <c r="I76" s="133">
        <v>0</v>
      </c>
      <c r="J76" s="67"/>
      <c r="L76" s="10" t="str">
        <f>A80</f>
        <v>BasSw</v>
      </c>
      <c r="M76" s="98" t="str">
        <f t="shared" si="12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01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#NUM!</v>
      </c>
    </row>
    <row r="77" spans="1:29" ht="11.25" customHeight="1" x14ac:dyDescent="0.2">
      <c r="A77" s="62" t="s">
        <v>125</v>
      </c>
      <c r="B77" s="63" t="s">
        <v>116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13"/>
        <v>Euribor1Y</v>
      </c>
      <c r="H77" s="62" t="str">
        <f t="shared" si="14"/>
        <v>EURAB12EBASIS28Y_Quote</v>
      </c>
      <c r="I77" s="133">
        <v>0</v>
      </c>
      <c r="J77" s="67"/>
      <c r="L77" s="10" t="str">
        <f t="shared" si="11"/>
        <v>BasSw</v>
      </c>
      <c r="M77" s="98" t="str">
        <f t="shared" si="12"/>
        <v>obj_004df#0000</v>
      </c>
      <c r="N77" s="151" t="str">
        <f>IFERROR(_xll.qlRateHelperQuoteName(M77,Trigger),"--")</f>
        <v>EURAB12EBASIS40Y_Quote</v>
      </c>
      <c r="O77" s="102">
        <f>IFERROR(_xll.qlRateHelperQuoteValue($M77,Trigger),"--")</f>
        <v>1.5990000000000001E-2</v>
      </c>
      <c r="P77" s="101" t="b">
        <v>1</v>
      </c>
      <c r="Q77" s="98">
        <v>40</v>
      </c>
      <c r="R77" s="98">
        <v>1</v>
      </c>
      <c r="S77" s="103">
        <f>IFERROR(_xll.qlRateHelperEarliestDate(M77,Trigger),"--")</f>
        <v>42353</v>
      </c>
      <c r="T77" s="103">
        <f>IFERROR(_xll.qlRateHelperPillarDate(M77,Trigger),"--")</f>
        <v>56963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#NUM!</v>
      </c>
    </row>
    <row r="78" spans="1:29" ht="11.25" customHeight="1" x14ac:dyDescent="0.2">
      <c r="A78" s="62" t="s">
        <v>125</v>
      </c>
      <c r="B78" s="63" t="s">
        <v>117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13"/>
        <v>Euribor1Y</v>
      </c>
      <c r="H78" s="62" t="str">
        <f t="shared" si="14"/>
        <v>EURAB12EBASIS29Y_Quote</v>
      </c>
      <c r="I78" s="133">
        <v>0</v>
      </c>
      <c r="J78" s="67"/>
      <c r="L78" s="10" t="str">
        <f t="shared" ref="L78:L79" si="16">A82</f>
        <v>BasSw</v>
      </c>
      <c r="M78" s="98" t="str">
        <f t="shared" ref="M78:M79" si="17">IF(ISBLANK(J82),"--",J82)</f>
        <v>obj_004e1#0000</v>
      </c>
      <c r="N78" s="151" t="str">
        <f>IFERROR(_xll.qlRateHelperQuoteName(M78,Trigger),"--")</f>
        <v>EURAB12EBASIS50Y_Quote</v>
      </c>
      <c r="O78" s="102">
        <f>IFERROR(_xll.qlRateHelperQuoteValue($M78,Trigger),"--")</f>
        <v>1.5479999999999999E-2</v>
      </c>
      <c r="P78" s="101" t="b">
        <v>1</v>
      </c>
      <c r="Q78" s="98">
        <v>40</v>
      </c>
      <c r="R78" s="98">
        <v>1</v>
      </c>
      <c r="S78" s="103">
        <f>IFERROR(_xll.qlRateHelperEarliestDate(M78,Trigger),"--")</f>
        <v>42353</v>
      </c>
      <c r="T78" s="103">
        <f>IFERROR(_xll.qlRateHelperPillarDate(M78,Trigger),"--")</f>
        <v>60616</v>
      </c>
      <c r="V78" s="4" t="str">
        <f t="shared" si="15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#NUM!</v>
      </c>
    </row>
    <row r="79" spans="1:29" ht="11.25" customHeight="1" x14ac:dyDescent="0.2">
      <c r="A79" s="62" t="s">
        <v>125</v>
      </c>
      <c r="B79" s="63" t="s">
        <v>68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13"/>
        <v>Euribor1Y</v>
      </c>
      <c r="H79" s="62" t="str">
        <f t="shared" si="14"/>
        <v>EURAB12EBASIS30Y_Quote</v>
      </c>
      <c r="I79" s="133">
        <v>0</v>
      </c>
      <c r="J79" s="67" t="str">
        <f>_xll.qlSwapRateHelper2(,H79,2,B79,Calendar,D79,E79,F79,G79,I79,C79,Discounting,PillarDate,,Permanent,Trigger,ObjectOverwrite)</f>
        <v>obj_004d9#0000</v>
      </c>
      <c r="L79" s="11" t="str">
        <f t="shared" si="16"/>
        <v>BasSw</v>
      </c>
      <c r="M79" s="99" t="str">
        <f t="shared" si="17"/>
        <v>obj_004a9#0000</v>
      </c>
      <c r="N79" s="152" t="str">
        <f>IFERROR(_xll.qlRateHelperQuoteName(M79,Trigger),"--")</f>
        <v>EURAB12EBASIS60Y_Quote</v>
      </c>
      <c r="O79" s="105">
        <f>IFERROR(_xll.qlRateHelperQuoteValue($M79,Trigger),"--")</f>
        <v>1.5289999999999998E-2</v>
      </c>
      <c r="P79" s="104" t="b">
        <v>1</v>
      </c>
      <c r="Q79" s="99">
        <v>40</v>
      </c>
      <c r="R79" s="99">
        <v>1</v>
      </c>
      <c r="S79" s="106">
        <f>IFERROR(_xll.qlRateHelperEarliestDate(M79,Trigger),"--")</f>
        <v>42353</v>
      </c>
      <c r="T79" s="106">
        <f>IFERROR(_xll.qlRateHelperPillarDate(M79,Trigger),"--")</f>
        <v>64269</v>
      </c>
      <c r="V79" s="6" t="str">
        <f t="shared" si="15"/>
        <v/>
      </c>
      <c r="W79" s="6" t="e">
        <v>#N/A</v>
      </c>
      <c r="X79" s="6" t="str">
        <f>IFERROR(_xll.qlRateHelperQuoteName(W79,Trigger),"")</f>
        <v/>
      </c>
      <c r="Y79" s="83" t="str">
        <f>IFERROR(_xll.qlRateHelperRate(W79,Trigger),"")</f>
        <v/>
      </c>
      <c r="Z79" s="109" t="str">
        <f>IF(ISERROR(_xll.qlSwapRateHelperSpread($W79)),IF(ISERROR(_xll.qlFuturesRateHelperConvexityAdjustment($W79)),"",_xll.qlFuturesRateHelperConvexityAdjustment($W79)),_xll.qlSwapRateHelperSpread($W79))</f>
        <v/>
      </c>
      <c r="AA79" s="12" t="str">
        <f>IFERROR(_xll.qlRateHelperEarliestDate(W79,Trigger),"")</f>
        <v/>
      </c>
      <c r="AB79" s="12" t="str">
        <f>IFERROR(_xll.qlRateHelperPillarDate(W79,Trigger),"")</f>
        <v/>
      </c>
      <c r="AC79" s="82" t="e">
        <v>#NUM!</v>
      </c>
    </row>
    <row r="80" spans="1:29" ht="11.25" customHeight="1" x14ac:dyDescent="0.2">
      <c r="A80" s="62" t="s">
        <v>125</v>
      </c>
      <c r="B80" s="63" t="s">
        <v>69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13"/>
        <v>Euribor1Y</v>
      </c>
      <c r="H80" s="62" t="str">
        <f t="shared" si="14"/>
        <v>EURAB12EBASIS35Y_Quote</v>
      </c>
      <c r="I80" s="133">
        <v>0</v>
      </c>
      <c r="J80" s="67"/>
    </row>
    <row r="81" spans="1:11" x14ac:dyDescent="0.2">
      <c r="A81" s="62" t="s">
        <v>125</v>
      </c>
      <c r="B81" s="63" t="s">
        <v>70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13"/>
        <v>Euribor1Y</v>
      </c>
      <c r="H81" s="62" t="str">
        <f t="shared" si="14"/>
        <v>EURAB12EBASIS40Y_Quote</v>
      </c>
      <c r="I81" s="131">
        <v>0</v>
      </c>
      <c r="J81" s="67" t="str">
        <f>_xll.qlSwapRateHelper2(,H81,2,B81,Calendar,D81,E81,F81,G81,I81,C81,Discounting,PillarDate,,Permanent,Trigger,ObjectOverwrite)</f>
        <v>obj_004df#0000</v>
      </c>
    </row>
    <row r="82" spans="1:11" x14ac:dyDescent="0.2">
      <c r="A82" s="62" t="s">
        <v>125</v>
      </c>
      <c r="B82" s="63" t="s">
        <v>71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13"/>
        <v>Euribor1Y</v>
      </c>
      <c r="H82" s="62" t="str">
        <f t="shared" si="14"/>
        <v>EURAB12EBASIS50Y_Quote</v>
      </c>
      <c r="I82" s="131">
        <v>0</v>
      </c>
      <c r="J82" s="67" t="str">
        <f>_xll.qlSwapRateHelper2(,H82,2,B82,Calendar,D82,E82,F82,G82,I82,C82,Discounting,PillarDate,,Permanent,Trigger,ObjectOverwrite)</f>
        <v>obj_004e1#0000</v>
      </c>
    </row>
    <row r="83" spans="1:11" x14ac:dyDescent="0.2">
      <c r="A83" s="1" t="s">
        <v>125</v>
      </c>
      <c r="B83" s="8" t="s">
        <v>118</v>
      </c>
      <c r="C83" s="7" t="s">
        <v>6</v>
      </c>
      <c r="D83" s="7" t="s">
        <v>8</v>
      </c>
      <c r="E83" s="7" t="s">
        <v>7</v>
      </c>
      <c r="F83" s="7" t="s">
        <v>149</v>
      </c>
      <c r="G83" s="7" t="str">
        <f t="shared" si="13"/>
        <v>Euribor1Y</v>
      </c>
      <c r="H83" s="1" t="str">
        <f t="shared" si="14"/>
        <v>EURAB12EBASIS60Y_Quote</v>
      </c>
      <c r="I83" s="134">
        <v>0</v>
      </c>
      <c r="J83" s="3" t="str">
        <f>_xll.qlSwapRateHelper2(,H83,2,B83,Calendar,D83,E83,F83,G83,I83,C83,Discounting,PillarDate,,Permanent,Trigger,ObjectOverwrite)</f>
        <v>obj_004a9#0000</v>
      </c>
    </row>
    <row r="90" spans="1:11" x14ac:dyDescent="0.2">
      <c r="K90" s="49" t="s">
        <v>37</v>
      </c>
    </row>
  </sheetData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3 E47:E83">
      <formula1>"Following,Modified Following,Preceding,Modified Preceding,Unadjusted,Half-Month Modified Following"</formula1>
    </dataValidation>
    <dataValidation type="list" allowBlank="1" showInputMessage="1" showErrorMessage="1" sqref="F3 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54</vt:i4>
      </vt:variant>
    </vt:vector>
  </HeadingPairs>
  <TitlesOfParts>
    <vt:vector size="60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2015-12-11T17:14:23Z</dcterms:modified>
</cp:coreProperties>
</file>