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uantlib\QuantLibXL\Data2\XLS\EUR\"/>
    </mc:Choice>
  </mc:AlternateContent>
  <bookViews>
    <workbookView xWindow="19065" yWindow="-15" windowWidth="19110" windowHeight="12810" activeTab="2"/>
  </bookViews>
  <sheets>
    <sheet name="General Settings" sheetId="4" r:id="rId1"/>
    <sheet name="Eur3M" sheetId="3" r:id="rId2"/>
    <sheet name="Eur6M" sheetId="1" r:id="rId3"/>
  </sheets>
  <definedNames>
    <definedName name="BaseCurve">'General Settings'!$D$7</definedName>
    <definedName name="calendar">'General Settings'!$D$8</definedName>
    <definedName name="currency">'General Settings'!$D$5</definedName>
    <definedName name="EvaluationDate">'General Settings'!$D$9</definedName>
    <definedName name="familyname">'General Settings'!$D$6</definedName>
    <definedName name="MinDistance" localSheetId="1">Eur3M!$K$3:$K$64</definedName>
    <definedName name="MinDistance">Eur6M!$M$3:$M$65</definedName>
    <definedName name="objectoverwrite">'General Settings'!$D$12</definedName>
    <definedName name="permanent">'General Settings'!$D$11</definedName>
    <definedName name="Priority" localSheetId="1">Eur3M!$J$3:$J$64</definedName>
    <definedName name="Priority">Eur6M!$L$3:$L$65</definedName>
    <definedName name="RateHelpers" localSheetId="2">Eur6M!$O$4:$O$72</definedName>
    <definedName name="SettlementDate">'General Settings'!$D$10</definedName>
    <definedName name="TenorBasis6M">Eur6M!$X$17</definedName>
    <definedName name="TenorBasisIndex6M">Eur6M!$X$32</definedName>
    <definedName name="trigger">'General Settings'!$D$4</definedName>
    <definedName name="Weigths" localSheetId="2">Eur6M!$T$4:$T$72</definedName>
  </definedNames>
  <calcPr calcId="152511"/>
</workbook>
</file>

<file path=xl/calcChain.xml><?xml version="1.0" encoding="utf-8"?>
<calcChain xmlns="http://schemas.openxmlformats.org/spreadsheetml/2006/main">
  <c r="AG3" i="1" l="1"/>
  <c r="X32" i="1"/>
  <c r="AI694" i="1"/>
  <c r="AI693" i="1"/>
  <c r="AI689" i="1"/>
  <c r="AI685" i="1"/>
  <c r="AI681" i="1"/>
  <c r="AI677" i="1"/>
  <c r="AI673" i="1"/>
  <c r="AI669" i="1"/>
  <c r="AI665" i="1"/>
  <c r="AI661" i="1"/>
  <c r="AI657" i="1"/>
  <c r="AI653" i="1"/>
  <c r="AI649" i="1"/>
  <c r="AI645" i="1"/>
  <c r="AI641" i="1"/>
  <c r="AI637" i="1"/>
  <c r="AI633" i="1"/>
  <c r="AI629" i="1"/>
  <c r="AI625" i="1"/>
  <c r="AI621" i="1"/>
  <c r="AI617" i="1"/>
  <c r="AI613" i="1"/>
  <c r="AI609" i="1"/>
  <c r="AI605" i="1"/>
  <c r="AI601" i="1"/>
  <c r="AI597" i="1"/>
  <c r="AI593" i="1"/>
  <c r="AI589" i="1"/>
  <c r="AI585" i="1"/>
  <c r="AI581" i="1"/>
  <c r="AI577" i="1"/>
  <c r="AI573" i="1"/>
  <c r="AI569" i="1"/>
  <c r="AI565" i="1"/>
  <c r="AI561" i="1"/>
  <c r="AI557" i="1"/>
  <c r="AI553" i="1"/>
  <c r="AI549" i="1"/>
  <c r="AI545" i="1"/>
  <c r="AI541" i="1"/>
  <c r="AI537" i="1"/>
  <c r="AI533" i="1"/>
  <c r="AI529" i="1"/>
  <c r="AI525" i="1"/>
  <c r="AI521" i="1"/>
  <c r="AI517" i="1"/>
  <c r="AI513" i="1"/>
  <c r="AI509" i="1"/>
  <c r="AI505" i="1"/>
  <c r="AI501" i="1"/>
  <c r="AI497" i="1"/>
  <c r="AI493" i="1"/>
  <c r="AI489" i="1"/>
  <c r="AI485" i="1"/>
  <c r="AI481" i="1"/>
  <c r="AI477" i="1"/>
  <c r="AI473" i="1"/>
  <c r="AI469" i="1"/>
  <c r="AI465" i="1"/>
  <c r="AI461" i="1"/>
  <c r="AI457" i="1"/>
  <c r="AI453" i="1"/>
  <c r="AI449" i="1"/>
  <c r="AI445" i="1"/>
  <c r="AI441" i="1"/>
  <c r="AI437" i="1"/>
  <c r="AI433" i="1"/>
  <c r="AI429" i="1"/>
  <c r="AI425" i="1"/>
  <c r="AI421" i="1"/>
  <c r="AI417" i="1"/>
  <c r="AI413" i="1"/>
  <c r="AI409" i="1"/>
  <c r="AI405" i="1"/>
  <c r="AI401" i="1"/>
  <c r="AI397" i="1"/>
  <c r="AI393" i="1"/>
  <c r="AI389" i="1"/>
  <c r="AI385" i="1"/>
  <c r="AI381" i="1"/>
  <c r="AI377" i="1"/>
  <c r="AI373" i="1"/>
  <c r="AI369" i="1"/>
  <c r="AI365" i="1"/>
  <c r="AI361" i="1"/>
  <c r="AI357" i="1"/>
  <c r="AI353" i="1"/>
  <c r="AI349" i="1"/>
  <c r="AI345" i="1"/>
  <c r="AI341" i="1"/>
  <c r="AI337" i="1"/>
  <c r="AI333" i="1"/>
  <c r="AI329" i="1"/>
  <c r="AI325" i="1"/>
  <c r="AI321" i="1"/>
  <c r="AI317" i="1"/>
  <c r="AI313" i="1"/>
  <c r="AI309" i="1"/>
  <c r="AI305" i="1"/>
  <c r="AI301" i="1"/>
  <c r="AI297" i="1"/>
  <c r="AI293" i="1"/>
  <c r="AI289" i="1"/>
  <c r="AI285" i="1"/>
  <c r="AI281" i="1"/>
  <c r="AI277" i="1"/>
  <c r="AI273" i="1"/>
  <c r="AI269" i="1"/>
  <c r="AI265" i="1"/>
  <c r="AI261" i="1"/>
  <c r="AI257" i="1"/>
  <c r="AI253" i="1"/>
  <c r="AI249" i="1"/>
  <c r="AI245" i="1"/>
  <c r="AI241" i="1"/>
  <c r="AI237" i="1"/>
  <c r="AI233" i="1"/>
  <c r="AI229" i="1"/>
  <c r="AI225" i="1"/>
  <c r="AI221" i="1"/>
  <c r="AI217" i="1"/>
  <c r="AI213" i="1"/>
  <c r="AI209" i="1"/>
  <c r="AI205" i="1"/>
  <c r="AI201" i="1"/>
  <c r="AI197" i="1"/>
  <c r="AI193" i="1"/>
  <c r="AI189" i="1"/>
  <c r="AI692" i="1"/>
  <c r="AI688" i="1"/>
  <c r="AI684" i="1"/>
  <c r="AI680" i="1"/>
  <c r="AI676" i="1"/>
  <c r="AI672" i="1"/>
  <c r="AI668" i="1"/>
  <c r="AI664" i="1"/>
  <c r="AI660" i="1"/>
  <c r="AI656" i="1"/>
  <c r="AI652" i="1"/>
  <c r="AI648" i="1"/>
  <c r="AI644" i="1"/>
  <c r="AI640" i="1"/>
  <c r="AI636" i="1"/>
  <c r="AI632" i="1"/>
  <c r="AI628" i="1"/>
  <c r="AI624" i="1"/>
  <c r="AI620" i="1"/>
  <c r="AI616" i="1"/>
  <c r="AI612" i="1"/>
  <c r="AI608" i="1"/>
  <c r="AI604" i="1"/>
  <c r="AI600" i="1"/>
  <c r="AI596" i="1"/>
  <c r="AI592" i="1"/>
  <c r="AI588" i="1"/>
  <c r="AI584" i="1"/>
  <c r="AI580" i="1"/>
  <c r="AI576" i="1"/>
  <c r="AI572" i="1"/>
  <c r="AI568" i="1"/>
  <c r="AI564" i="1"/>
  <c r="AI560" i="1"/>
  <c r="AI556" i="1"/>
  <c r="AI552" i="1"/>
  <c r="AI548" i="1"/>
  <c r="AI544" i="1"/>
  <c r="AI540" i="1"/>
  <c r="AI536" i="1"/>
  <c r="AI532" i="1"/>
  <c r="AI528" i="1"/>
  <c r="AI524" i="1"/>
  <c r="AI520" i="1"/>
  <c r="AI516" i="1"/>
  <c r="AI512" i="1"/>
  <c r="AI508" i="1"/>
  <c r="AI504" i="1"/>
  <c r="AI500" i="1"/>
  <c r="AI496" i="1"/>
  <c r="AI492" i="1"/>
  <c r="AI488" i="1"/>
  <c r="AI484" i="1"/>
  <c r="AI480" i="1"/>
  <c r="AI476" i="1"/>
  <c r="AI472" i="1"/>
  <c r="AI468" i="1"/>
  <c r="AI464" i="1"/>
  <c r="AI460" i="1"/>
  <c r="AI456" i="1"/>
  <c r="AI452" i="1"/>
  <c r="AI448" i="1"/>
  <c r="AI444" i="1"/>
  <c r="AI440" i="1"/>
  <c r="AI436" i="1"/>
  <c r="AI432" i="1"/>
  <c r="AI428" i="1"/>
  <c r="AI424" i="1"/>
  <c r="AI420" i="1"/>
  <c r="AI416" i="1"/>
  <c r="AI412" i="1"/>
  <c r="AI408" i="1"/>
  <c r="AI404" i="1"/>
  <c r="AI400" i="1"/>
  <c r="AI396" i="1"/>
  <c r="AI392" i="1"/>
  <c r="AI388" i="1"/>
  <c r="AI384" i="1"/>
  <c r="AI380" i="1"/>
  <c r="AI376" i="1"/>
  <c r="AI372" i="1"/>
  <c r="AI368" i="1"/>
  <c r="AI364" i="1"/>
  <c r="AI360" i="1"/>
  <c r="AI356" i="1"/>
  <c r="AI352" i="1"/>
  <c r="AI348" i="1"/>
  <c r="AI344" i="1"/>
  <c r="AI340" i="1"/>
  <c r="AI336" i="1"/>
  <c r="AI332" i="1"/>
  <c r="AI328" i="1"/>
  <c r="AI324" i="1"/>
  <c r="AI320" i="1"/>
  <c r="AI316" i="1"/>
  <c r="AI312" i="1"/>
  <c r="AI308" i="1"/>
  <c r="AI304" i="1"/>
  <c r="AI300" i="1"/>
  <c r="AI296" i="1"/>
  <c r="AI292" i="1"/>
  <c r="AI288" i="1"/>
  <c r="AI284" i="1"/>
  <c r="AI280" i="1"/>
  <c r="AI276" i="1"/>
  <c r="AI272" i="1"/>
  <c r="AI268" i="1"/>
  <c r="AI264" i="1"/>
  <c r="AI260" i="1"/>
  <c r="AI256" i="1"/>
  <c r="AI252" i="1"/>
  <c r="AI248" i="1"/>
  <c r="AI244" i="1"/>
  <c r="AI240" i="1"/>
  <c r="AI236" i="1"/>
  <c r="AI232" i="1"/>
  <c r="AI228" i="1"/>
  <c r="AI224" i="1"/>
  <c r="AI220" i="1"/>
  <c r="AI216" i="1"/>
  <c r="AI212" i="1"/>
  <c r="AI691" i="1"/>
  <c r="AI683" i="1"/>
  <c r="AI675" i="1"/>
  <c r="AI667" i="1"/>
  <c r="AI659" i="1"/>
  <c r="AI651" i="1"/>
  <c r="AI643" i="1"/>
  <c r="AI635" i="1"/>
  <c r="AI627" i="1"/>
  <c r="AI619" i="1"/>
  <c r="AI611" i="1"/>
  <c r="AI603" i="1"/>
  <c r="AI595" i="1"/>
  <c r="AI587" i="1"/>
  <c r="AI579" i="1"/>
  <c r="AI571" i="1"/>
  <c r="AI563" i="1"/>
  <c r="AI555" i="1"/>
  <c r="AI547" i="1"/>
  <c r="AI539" i="1"/>
  <c r="AI531" i="1"/>
  <c r="AI523" i="1"/>
  <c r="AI515" i="1"/>
  <c r="AI507" i="1"/>
  <c r="AI499" i="1"/>
  <c r="AI491" i="1"/>
  <c r="AI483" i="1"/>
  <c r="AI475" i="1"/>
  <c r="AI467" i="1"/>
  <c r="AI459" i="1"/>
  <c r="AI451" i="1"/>
  <c r="AI443" i="1"/>
  <c r="AI435" i="1"/>
  <c r="AI427" i="1"/>
  <c r="AI419" i="1"/>
  <c r="AI411" i="1"/>
  <c r="AI403" i="1"/>
  <c r="AI395" i="1"/>
  <c r="AI387" i="1"/>
  <c r="AI379" i="1"/>
  <c r="AI371" i="1"/>
  <c r="AI363" i="1"/>
  <c r="AI355" i="1"/>
  <c r="AI347" i="1"/>
  <c r="AI339" i="1"/>
  <c r="AI331" i="1"/>
  <c r="AI323" i="1"/>
  <c r="AI315" i="1"/>
  <c r="AI307" i="1"/>
  <c r="AI299" i="1"/>
  <c r="AI291" i="1"/>
  <c r="AI283" i="1"/>
  <c r="AI275" i="1"/>
  <c r="AI267" i="1"/>
  <c r="AI259" i="1"/>
  <c r="AI251" i="1"/>
  <c r="AI243" i="1"/>
  <c r="AI235" i="1"/>
  <c r="AI227" i="1"/>
  <c r="AI219" i="1"/>
  <c r="AI211" i="1"/>
  <c r="AI206" i="1"/>
  <c r="AI200" i="1"/>
  <c r="AI195" i="1"/>
  <c r="AI190" i="1"/>
  <c r="AI185" i="1"/>
  <c r="AI181" i="1"/>
  <c r="AI177" i="1"/>
  <c r="AI173" i="1"/>
  <c r="AI169" i="1"/>
  <c r="AI165" i="1"/>
  <c r="AI161" i="1"/>
  <c r="AI157" i="1"/>
  <c r="AI153" i="1"/>
  <c r="AI149" i="1"/>
  <c r="AI145" i="1"/>
  <c r="AI141" i="1"/>
  <c r="AI137" i="1"/>
  <c r="AI133" i="1"/>
  <c r="AI129" i="1"/>
  <c r="AI125" i="1"/>
  <c r="AI121" i="1"/>
  <c r="AI117" i="1"/>
  <c r="AI113" i="1"/>
  <c r="AI109" i="1"/>
  <c r="AI105" i="1"/>
  <c r="AI101" i="1"/>
  <c r="AI97" i="1"/>
  <c r="AI93" i="1"/>
  <c r="AI89" i="1"/>
  <c r="AI85" i="1"/>
  <c r="AI81" i="1"/>
  <c r="AI77" i="1"/>
  <c r="AI73" i="1"/>
  <c r="AI69" i="1"/>
  <c r="AI65" i="1"/>
  <c r="AI61" i="1"/>
  <c r="AI57" i="1"/>
  <c r="AI53" i="1"/>
  <c r="AI49" i="1"/>
  <c r="AI45" i="1"/>
  <c r="AI41" i="1"/>
  <c r="AI37" i="1"/>
  <c r="AI33" i="1"/>
  <c r="AI29" i="1"/>
  <c r="AI25" i="1"/>
  <c r="AI21" i="1"/>
  <c r="AI17" i="1"/>
  <c r="AI13" i="1"/>
  <c r="AI9" i="1"/>
  <c r="AI5" i="1"/>
  <c r="AI4" i="1"/>
  <c r="AI670" i="1"/>
  <c r="AI646" i="1"/>
  <c r="AI614" i="1"/>
  <c r="AI590" i="1"/>
  <c r="AI566" i="1"/>
  <c r="AI542" i="1"/>
  <c r="AI518" i="1"/>
  <c r="AI494" i="1"/>
  <c r="AI470" i="1"/>
  <c r="AI446" i="1"/>
  <c r="AI422" i="1"/>
  <c r="AI398" i="1"/>
  <c r="AI374" i="1"/>
  <c r="AI350" i="1"/>
  <c r="AI326" i="1"/>
  <c r="AI690" i="1"/>
  <c r="AI682" i="1"/>
  <c r="AI674" i="1"/>
  <c r="AI666" i="1"/>
  <c r="AI658" i="1"/>
  <c r="AI650" i="1"/>
  <c r="AI642" i="1"/>
  <c r="AI634" i="1"/>
  <c r="AI626" i="1"/>
  <c r="AI618" i="1"/>
  <c r="AI610" i="1"/>
  <c r="AI602" i="1"/>
  <c r="AI594" i="1"/>
  <c r="AI586" i="1"/>
  <c r="AI578" i="1"/>
  <c r="AI570" i="1"/>
  <c r="AI562" i="1"/>
  <c r="AI554" i="1"/>
  <c r="AI546" i="1"/>
  <c r="AI538" i="1"/>
  <c r="AI530" i="1"/>
  <c r="AI522" i="1"/>
  <c r="AI514" i="1"/>
  <c r="AI506" i="1"/>
  <c r="AI498" i="1"/>
  <c r="AI490" i="1"/>
  <c r="AI482" i="1"/>
  <c r="AI474" i="1"/>
  <c r="AI466" i="1"/>
  <c r="AI458" i="1"/>
  <c r="AI450" i="1"/>
  <c r="AI442" i="1"/>
  <c r="AI434" i="1"/>
  <c r="AI426" i="1"/>
  <c r="AI418" i="1"/>
  <c r="AI410" i="1"/>
  <c r="AI402" i="1"/>
  <c r="AI394" i="1"/>
  <c r="AI386" i="1"/>
  <c r="AI378" i="1"/>
  <c r="AI370" i="1"/>
  <c r="AI362" i="1"/>
  <c r="AI354" i="1"/>
  <c r="AI346" i="1"/>
  <c r="AI338" i="1"/>
  <c r="AI330" i="1"/>
  <c r="AI322" i="1"/>
  <c r="AI314" i="1"/>
  <c r="AI306" i="1"/>
  <c r="AI298" i="1"/>
  <c r="AI290" i="1"/>
  <c r="AI282" i="1"/>
  <c r="AI274" i="1"/>
  <c r="AI266" i="1"/>
  <c r="AI258" i="1"/>
  <c r="AI250" i="1"/>
  <c r="AI242" i="1"/>
  <c r="AI234" i="1"/>
  <c r="AI226" i="1"/>
  <c r="AI218" i="1"/>
  <c r="AI210" i="1"/>
  <c r="AI204" i="1"/>
  <c r="AI199" i="1"/>
  <c r="AI194" i="1"/>
  <c r="AI188" i="1"/>
  <c r="AI184" i="1"/>
  <c r="AI180" i="1"/>
  <c r="AI176" i="1"/>
  <c r="AI172" i="1"/>
  <c r="AI168" i="1"/>
  <c r="AI164" i="1"/>
  <c r="AI160" i="1"/>
  <c r="AI156" i="1"/>
  <c r="AI152" i="1"/>
  <c r="AI148" i="1"/>
  <c r="AI144" i="1"/>
  <c r="AI140" i="1"/>
  <c r="AI136" i="1"/>
  <c r="AI132" i="1"/>
  <c r="AI128" i="1"/>
  <c r="AI124" i="1"/>
  <c r="AI120" i="1"/>
  <c r="AI116" i="1"/>
  <c r="AI112" i="1"/>
  <c r="AI108" i="1"/>
  <c r="AI104" i="1"/>
  <c r="AI100" i="1"/>
  <c r="AI96" i="1"/>
  <c r="AI92" i="1"/>
  <c r="AI88" i="1"/>
  <c r="AI84" i="1"/>
  <c r="AI80" i="1"/>
  <c r="AI76" i="1"/>
  <c r="AI72" i="1"/>
  <c r="AI68" i="1"/>
  <c r="AI64" i="1"/>
  <c r="AI60" i="1"/>
  <c r="AI56" i="1"/>
  <c r="AI52" i="1"/>
  <c r="AI48" i="1"/>
  <c r="AI44" i="1"/>
  <c r="AI40" i="1"/>
  <c r="AI36" i="1"/>
  <c r="AI32" i="1"/>
  <c r="AI28" i="1"/>
  <c r="AI24" i="1"/>
  <c r="AI20" i="1"/>
  <c r="AI16" i="1"/>
  <c r="AI12" i="1"/>
  <c r="AI8" i="1"/>
  <c r="AI678" i="1"/>
  <c r="AI662" i="1"/>
  <c r="AI654" i="1"/>
  <c r="AI630" i="1"/>
  <c r="AI606" i="1"/>
  <c r="AI582" i="1"/>
  <c r="AI558" i="1"/>
  <c r="AI534" i="1"/>
  <c r="AI510" i="1"/>
  <c r="AI486" i="1"/>
  <c r="AI462" i="1"/>
  <c r="AI438" i="1"/>
  <c r="AI414" i="1"/>
  <c r="AI390" i="1"/>
  <c r="AI366" i="1"/>
  <c r="AI342" i="1"/>
  <c r="AI318" i="1"/>
  <c r="AI687" i="1"/>
  <c r="AI679" i="1"/>
  <c r="AI671" i="1"/>
  <c r="AI663" i="1"/>
  <c r="AI655" i="1"/>
  <c r="AI647" i="1"/>
  <c r="AI639" i="1"/>
  <c r="AI631" i="1"/>
  <c r="AI623" i="1"/>
  <c r="AI615" i="1"/>
  <c r="AI607" i="1"/>
  <c r="AI599" i="1"/>
  <c r="AI591" i="1"/>
  <c r="AI583" i="1"/>
  <c r="AI575" i="1"/>
  <c r="AI567" i="1"/>
  <c r="AI559" i="1"/>
  <c r="AI551" i="1"/>
  <c r="AI543" i="1"/>
  <c r="AI535" i="1"/>
  <c r="AI527" i="1"/>
  <c r="AI519" i="1"/>
  <c r="AI511" i="1"/>
  <c r="AI503" i="1"/>
  <c r="AI495" i="1"/>
  <c r="AI487" i="1"/>
  <c r="AI479" i="1"/>
  <c r="AI471" i="1"/>
  <c r="AI463" i="1"/>
  <c r="AI455" i="1"/>
  <c r="AI447" i="1"/>
  <c r="AI439" i="1"/>
  <c r="AI431" i="1"/>
  <c r="AI423" i="1"/>
  <c r="AI415" i="1"/>
  <c r="AI407" i="1"/>
  <c r="AI399" i="1"/>
  <c r="AI391" i="1"/>
  <c r="AI383" i="1"/>
  <c r="AI375" i="1"/>
  <c r="AI367" i="1"/>
  <c r="AI359" i="1"/>
  <c r="AI351" i="1"/>
  <c r="AI343" i="1"/>
  <c r="AI335" i="1"/>
  <c r="AI327" i="1"/>
  <c r="AI319" i="1"/>
  <c r="AI311" i="1"/>
  <c r="AI303" i="1"/>
  <c r="AI295" i="1"/>
  <c r="AI287" i="1"/>
  <c r="AI279" i="1"/>
  <c r="AI271" i="1"/>
  <c r="AI263" i="1"/>
  <c r="AI255" i="1"/>
  <c r="AI247" i="1"/>
  <c r="AI239" i="1"/>
  <c r="AI231" i="1"/>
  <c r="AI223" i="1"/>
  <c r="AI215" i="1"/>
  <c r="AI208" i="1"/>
  <c r="AI203" i="1"/>
  <c r="AI198" i="1"/>
  <c r="AI192" i="1"/>
  <c r="AI187" i="1"/>
  <c r="AI183" i="1"/>
  <c r="AI179" i="1"/>
  <c r="AI175" i="1"/>
  <c r="AI171" i="1"/>
  <c r="AI167" i="1"/>
  <c r="AI163" i="1"/>
  <c r="AI159" i="1"/>
  <c r="AI155" i="1"/>
  <c r="AI151" i="1"/>
  <c r="AI147" i="1"/>
  <c r="AI143" i="1"/>
  <c r="AI139" i="1"/>
  <c r="AI135" i="1"/>
  <c r="AI131" i="1"/>
  <c r="AI127" i="1"/>
  <c r="AI123" i="1"/>
  <c r="AI119" i="1"/>
  <c r="AI115" i="1"/>
  <c r="AI111" i="1"/>
  <c r="AI107" i="1"/>
  <c r="AI103" i="1"/>
  <c r="AI99" i="1"/>
  <c r="AI95" i="1"/>
  <c r="AI91" i="1"/>
  <c r="AI87" i="1"/>
  <c r="AI83" i="1"/>
  <c r="AI79" i="1"/>
  <c r="AI75" i="1"/>
  <c r="AI71" i="1"/>
  <c r="AI67" i="1"/>
  <c r="AI63" i="1"/>
  <c r="AI59" i="1"/>
  <c r="AI55" i="1"/>
  <c r="AI51" i="1"/>
  <c r="AI47" i="1"/>
  <c r="AI43" i="1"/>
  <c r="AI39" i="1"/>
  <c r="AI35" i="1"/>
  <c r="AI31" i="1"/>
  <c r="AI27" i="1"/>
  <c r="AI23" i="1"/>
  <c r="AI19" i="1"/>
  <c r="AI15" i="1"/>
  <c r="AI11" i="1"/>
  <c r="AI7" i="1"/>
  <c r="AI686" i="1"/>
  <c r="AI638" i="1"/>
  <c r="AI622" i="1"/>
  <c r="AI598" i="1"/>
  <c r="AI574" i="1"/>
  <c r="AI550" i="1"/>
  <c r="AI526" i="1"/>
  <c r="AI502" i="1"/>
  <c r="AI478" i="1"/>
  <c r="AI454" i="1"/>
  <c r="AI430" i="1"/>
  <c r="AI406" i="1"/>
  <c r="AI382" i="1"/>
  <c r="AI358" i="1"/>
  <c r="AI334" i="1"/>
  <c r="AI310" i="1"/>
  <c r="AI278" i="1"/>
  <c r="AI246" i="1"/>
  <c r="AI214" i="1"/>
  <c r="AI191" i="1"/>
  <c r="AI174" i="1"/>
  <c r="AI158" i="1"/>
  <c r="AI142" i="1"/>
  <c r="AI126" i="1"/>
  <c r="AI110" i="1"/>
  <c r="AI94" i="1"/>
  <c r="AI78" i="1"/>
  <c r="AI62" i="1"/>
  <c r="AI46" i="1"/>
  <c r="AI30" i="1"/>
  <c r="AI14" i="1"/>
  <c r="AI26" i="1"/>
  <c r="AI38" i="1"/>
  <c r="AI254" i="1"/>
  <c r="AI162" i="1"/>
  <c r="AI130" i="1"/>
  <c r="AI82" i="1"/>
  <c r="AI18" i="1"/>
  <c r="AI302" i="1"/>
  <c r="AI270" i="1"/>
  <c r="AI238" i="1"/>
  <c r="AI207" i="1"/>
  <c r="AI186" i="1"/>
  <c r="AI170" i="1"/>
  <c r="AI154" i="1"/>
  <c r="AI138" i="1"/>
  <c r="AI122" i="1"/>
  <c r="AI106" i="1"/>
  <c r="AI90" i="1"/>
  <c r="AI74" i="1"/>
  <c r="AI58" i="1"/>
  <c r="AI42" i="1"/>
  <c r="AI10" i="1"/>
  <c r="AI22" i="1"/>
  <c r="AI286" i="1"/>
  <c r="AI178" i="1"/>
  <c r="AI114" i="1"/>
  <c r="AI66" i="1"/>
  <c r="AI34" i="1"/>
  <c r="AI294" i="1"/>
  <c r="AI262" i="1"/>
  <c r="AI230" i="1"/>
  <c r="AI202" i="1"/>
  <c r="AI182" i="1"/>
  <c r="AI166" i="1"/>
  <c r="AI150" i="1"/>
  <c r="AI134" i="1"/>
  <c r="AI118" i="1"/>
  <c r="AI102" i="1"/>
  <c r="AI86" i="1"/>
  <c r="AI70" i="1"/>
  <c r="AI54" i="1"/>
  <c r="AI6" i="1"/>
  <c r="AI222" i="1"/>
  <c r="AI196" i="1"/>
  <c r="AI146" i="1"/>
  <c r="AI98" i="1"/>
  <c r="AI50" i="1"/>
  <c r="AI3" i="1"/>
  <c r="AA5" i="1" l="1"/>
  <c r="AA6" i="1" s="1"/>
  <c r="AA7" i="1" l="1"/>
  <c r="AA8" i="1" s="1"/>
  <c r="AB6" i="1"/>
  <c r="AB5" i="1"/>
  <c r="D7" i="4"/>
  <c r="X10" i="1" s="1"/>
  <c r="X9" i="1"/>
  <c r="G8" i="1"/>
  <c r="G5" i="1"/>
  <c r="G4" i="1"/>
  <c r="G3" i="1"/>
  <c r="I8" i="1"/>
  <c r="I7" i="1"/>
  <c r="I6" i="1"/>
  <c r="I5" i="1"/>
  <c r="I4" i="1"/>
  <c r="V5" i="3"/>
  <c r="D9" i="4"/>
  <c r="J4" i="1"/>
  <c r="G7" i="1"/>
  <c r="J5" i="1"/>
  <c r="J8" i="1"/>
  <c r="G6" i="1"/>
  <c r="V7" i="3"/>
  <c r="AB7" i="1" l="1"/>
  <c r="AA9" i="1"/>
  <c r="AB8" i="1"/>
  <c r="J1" i="1"/>
  <c r="H1" i="3"/>
  <c r="F23" i="3" s="1"/>
  <c r="J6" i="1"/>
  <c r="J7" i="1"/>
  <c r="X21" i="1"/>
  <c r="X20" i="1"/>
  <c r="V13" i="3"/>
  <c r="BD12" i="3"/>
  <c r="BD22" i="3"/>
  <c r="BD3" i="3"/>
  <c r="BD36" i="3"/>
  <c r="D10" i="4"/>
  <c r="BD16" i="3"/>
  <c r="BD34" i="3"/>
  <c r="BD4" i="3"/>
  <c r="BD27" i="3"/>
  <c r="X22" i="1"/>
  <c r="BD33" i="3"/>
  <c r="BD19" i="3"/>
  <c r="BD5" i="3"/>
  <c r="BD11" i="3"/>
  <c r="BD15" i="3"/>
  <c r="BD13" i="3"/>
  <c r="BD24" i="3"/>
  <c r="BD10" i="3"/>
  <c r="BD35" i="3"/>
  <c r="BD8" i="3"/>
  <c r="BD23" i="3"/>
  <c r="BD14" i="3"/>
  <c r="BD18" i="3"/>
  <c r="BD29" i="3"/>
  <c r="BD32" i="3"/>
  <c r="BD6" i="3"/>
  <c r="BD28" i="3"/>
  <c r="BD30" i="3"/>
  <c r="BD17" i="3"/>
  <c r="BD20" i="3"/>
  <c r="BD21" i="3"/>
  <c r="BD26" i="3"/>
  <c r="BD25" i="3"/>
  <c r="BD31" i="3"/>
  <c r="BD9" i="3"/>
  <c r="BD7" i="3"/>
  <c r="S3" i="1" l="1"/>
  <c r="BC3" i="1"/>
  <c r="AA10" i="1"/>
  <c r="AB9" i="1"/>
  <c r="X11" i="1"/>
  <c r="F17" i="3"/>
  <c r="F24" i="3"/>
  <c r="F16" i="3"/>
  <c r="F25" i="3"/>
  <c r="G26" i="1"/>
  <c r="G58" i="1"/>
  <c r="G50" i="1"/>
  <c r="G42" i="1"/>
  <c r="G34" i="1"/>
  <c r="G65" i="1"/>
  <c r="G57" i="1"/>
  <c r="G49" i="1"/>
  <c r="G41" i="1"/>
  <c r="G35" i="1"/>
  <c r="G64" i="1"/>
  <c r="G56" i="1"/>
  <c r="G48" i="1"/>
  <c r="G40" i="1"/>
  <c r="G32" i="1"/>
  <c r="G63" i="1"/>
  <c r="G55" i="1"/>
  <c r="G47" i="1"/>
  <c r="G39" i="1"/>
  <c r="G31" i="1"/>
  <c r="G62" i="1"/>
  <c r="G54" i="1"/>
  <c r="G46" i="1"/>
  <c r="G38" i="1"/>
  <c r="G30" i="1"/>
  <c r="G61" i="1"/>
  <c r="G53" i="1"/>
  <c r="G45" i="1"/>
  <c r="G37" i="1"/>
  <c r="G29" i="1"/>
  <c r="G60" i="1"/>
  <c r="G52" i="1"/>
  <c r="G44" i="1"/>
  <c r="G36" i="1"/>
  <c r="G28" i="1"/>
  <c r="G59" i="1"/>
  <c r="G51" i="1"/>
  <c r="G43" i="1"/>
  <c r="G33" i="1"/>
  <c r="G27" i="1"/>
  <c r="G22" i="1"/>
  <c r="G23" i="1"/>
  <c r="G19" i="1"/>
  <c r="G12" i="1"/>
  <c r="G21" i="1"/>
  <c r="G15" i="1"/>
  <c r="G16" i="1"/>
  <c r="G24" i="1"/>
  <c r="G9" i="1"/>
  <c r="G17" i="1"/>
  <c r="G25" i="1"/>
  <c r="G11" i="1"/>
  <c r="G20" i="1"/>
  <c r="G13" i="1"/>
  <c r="G14" i="1"/>
  <c r="G10" i="1"/>
  <c r="G18" i="1"/>
  <c r="F8" i="3"/>
  <c r="F9" i="3"/>
  <c r="F10" i="3"/>
  <c r="F18" i="3"/>
  <c r="F26" i="3"/>
  <c r="F3" i="3"/>
  <c r="F11" i="3"/>
  <c r="F19" i="3"/>
  <c r="F27" i="3"/>
  <c r="F4" i="3"/>
  <c r="F12" i="3"/>
  <c r="F20" i="3"/>
  <c r="F5" i="3"/>
  <c r="F13" i="3"/>
  <c r="F21" i="3"/>
  <c r="F6" i="3"/>
  <c r="F14" i="3"/>
  <c r="F22" i="3"/>
  <c r="F7" i="3"/>
  <c r="F15" i="3"/>
  <c r="G3" i="3"/>
  <c r="C4" i="3"/>
  <c r="G4" i="3" s="1"/>
  <c r="A4" i="3"/>
  <c r="I3" i="1"/>
  <c r="T3" i="1"/>
  <c r="X17" i="1"/>
  <c r="X30" i="1" s="1"/>
  <c r="BI4" i="3"/>
  <c r="BI3" i="3"/>
  <c r="H3" i="3"/>
  <c r="BC4" i="1"/>
  <c r="BF3" i="1"/>
  <c r="BI5" i="3"/>
  <c r="BG4" i="3"/>
  <c r="H4" i="3"/>
  <c r="BG7" i="3"/>
  <c r="BG6" i="3"/>
  <c r="BG9" i="3"/>
  <c r="BI6" i="3"/>
  <c r="BG3" i="3"/>
  <c r="BG5" i="3"/>
  <c r="BI7" i="3"/>
  <c r="BI8" i="3"/>
  <c r="J3" i="1"/>
  <c r="BG8" i="3"/>
  <c r="BI9" i="3"/>
  <c r="AA11" i="1" l="1"/>
  <c r="AB10" i="1"/>
  <c r="I65" i="1"/>
  <c r="I64" i="1"/>
  <c r="BF4" i="1"/>
  <c r="BZ15" i="1"/>
  <c r="BX18" i="1"/>
  <c r="BZ18" i="1"/>
  <c r="BZ17" i="1"/>
  <c r="BH5" i="3"/>
  <c r="J64" i="1"/>
  <c r="BZ19" i="1"/>
  <c r="BZ13" i="1"/>
  <c r="BX15" i="1"/>
  <c r="BH6" i="3"/>
  <c r="BH4" i="3"/>
  <c r="BX13" i="1"/>
  <c r="BX12" i="1"/>
  <c r="BX11" i="1"/>
  <c r="BH7" i="3"/>
  <c r="BZ20" i="1"/>
  <c r="BZ16" i="1"/>
  <c r="BH3" i="3"/>
  <c r="BH8" i="3"/>
  <c r="BZ11" i="1"/>
  <c r="BX20" i="1"/>
  <c r="BX17" i="1"/>
  <c r="BX16" i="1"/>
  <c r="BH9" i="3"/>
  <c r="BX19" i="1"/>
  <c r="BZ14" i="1"/>
  <c r="BC5" i="1"/>
  <c r="J65" i="1"/>
  <c r="BX14" i="1"/>
  <c r="BZ12" i="1"/>
  <c r="AA12" i="1" l="1"/>
  <c r="AB11" i="1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C15" i="3"/>
  <c r="G15" i="3" s="1"/>
  <c r="A15" i="3"/>
  <c r="C14" i="3"/>
  <c r="G14" i="3" s="1"/>
  <c r="A14" i="3"/>
  <c r="C13" i="3"/>
  <c r="G13" i="3" s="1"/>
  <c r="A13" i="3"/>
  <c r="C12" i="3"/>
  <c r="G12" i="3" s="1"/>
  <c r="A12" i="3"/>
  <c r="C11" i="3"/>
  <c r="G11" i="3" s="1"/>
  <c r="A11" i="3"/>
  <c r="C10" i="3"/>
  <c r="G10" i="3" s="1"/>
  <c r="A10" i="3"/>
  <c r="C9" i="3"/>
  <c r="G9" i="3" s="1"/>
  <c r="A9" i="3"/>
  <c r="C8" i="3"/>
  <c r="G8" i="3" s="1"/>
  <c r="A8" i="3"/>
  <c r="C7" i="3"/>
  <c r="G7" i="3" s="1"/>
  <c r="A7" i="3"/>
  <c r="C6" i="3"/>
  <c r="G6" i="3" s="1"/>
  <c r="A6" i="3"/>
  <c r="C5" i="3"/>
  <c r="G5" i="3" s="1"/>
  <c r="A5" i="3"/>
  <c r="BY16" i="1"/>
  <c r="H33" i="3"/>
  <c r="H34" i="3"/>
  <c r="H44" i="3"/>
  <c r="BC6" i="1"/>
  <c r="H57" i="3"/>
  <c r="BY20" i="1"/>
  <c r="H41" i="3"/>
  <c r="H42" i="3"/>
  <c r="BY14" i="1"/>
  <c r="H40" i="3"/>
  <c r="BY15" i="1"/>
  <c r="BF5" i="1"/>
  <c r="H49" i="3"/>
  <c r="H8" i="3"/>
  <c r="H32" i="3"/>
  <c r="H43" i="3"/>
  <c r="H11" i="3"/>
  <c r="H38" i="3"/>
  <c r="H39" i="3"/>
  <c r="H6" i="3"/>
  <c r="H10" i="3"/>
  <c r="H46" i="3"/>
  <c r="H63" i="3"/>
  <c r="H60" i="3"/>
  <c r="H30" i="3"/>
  <c r="H14" i="3"/>
  <c r="H61" i="3"/>
  <c r="H12" i="3"/>
  <c r="BY19" i="1"/>
  <c r="H47" i="3"/>
  <c r="BY11" i="1"/>
  <c r="H51" i="3"/>
  <c r="BY17" i="1"/>
  <c r="H54" i="3"/>
  <c r="H58" i="3"/>
  <c r="H64" i="3"/>
  <c r="BY13" i="1"/>
  <c r="H15" i="3"/>
  <c r="H5" i="3"/>
  <c r="H52" i="3"/>
  <c r="H36" i="3"/>
  <c r="H37" i="3"/>
  <c r="H55" i="3"/>
  <c r="H29" i="3"/>
  <c r="H45" i="3"/>
  <c r="H53" i="3"/>
  <c r="H48" i="3"/>
  <c r="H9" i="3"/>
  <c r="H7" i="3"/>
  <c r="H59" i="3"/>
  <c r="H50" i="3"/>
  <c r="BY18" i="1"/>
  <c r="H28" i="3"/>
  <c r="BY12" i="1"/>
  <c r="H35" i="3"/>
  <c r="H13" i="3"/>
  <c r="H56" i="3"/>
  <c r="H62" i="3"/>
  <c r="H31" i="3"/>
  <c r="AA13" i="1" l="1"/>
  <c r="AB12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27" i="1"/>
  <c r="C26" i="1"/>
  <c r="I26" i="1" s="1"/>
  <c r="C25" i="1"/>
  <c r="I25" i="1" s="1"/>
  <c r="C24" i="1"/>
  <c r="I24" i="1" s="1"/>
  <c r="C23" i="1"/>
  <c r="I23" i="1" s="1"/>
  <c r="C22" i="1"/>
  <c r="I22" i="1" s="1"/>
  <c r="C21" i="1"/>
  <c r="I21" i="1" s="1"/>
  <c r="C20" i="1"/>
  <c r="I20" i="1" s="1"/>
  <c r="C19" i="1"/>
  <c r="I19" i="1" s="1"/>
  <c r="C18" i="1"/>
  <c r="I18" i="1" s="1"/>
  <c r="C17" i="1"/>
  <c r="I17" i="1" s="1"/>
  <c r="C16" i="1"/>
  <c r="I16" i="1" s="1"/>
  <c r="C15" i="1"/>
  <c r="I15" i="1" s="1"/>
  <c r="C14" i="1"/>
  <c r="I14" i="1" s="1"/>
  <c r="C13" i="1"/>
  <c r="I13" i="1" s="1"/>
  <c r="C12" i="1"/>
  <c r="I12" i="1" s="1"/>
  <c r="C11" i="1"/>
  <c r="I11" i="1" s="1"/>
  <c r="C10" i="1"/>
  <c r="I10" i="1" s="1"/>
  <c r="C9" i="1"/>
  <c r="I9" i="1" s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J31" i="1"/>
  <c r="J12" i="1"/>
  <c r="J10" i="1"/>
  <c r="J56" i="1"/>
  <c r="J37" i="1"/>
  <c r="J24" i="1"/>
  <c r="J52" i="1"/>
  <c r="J32" i="1"/>
  <c r="BC7" i="1"/>
  <c r="J17" i="1"/>
  <c r="J27" i="1"/>
  <c r="J9" i="1"/>
  <c r="J43" i="1"/>
  <c r="J60" i="1"/>
  <c r="J62" i="1"/>
  <c r="J39" i="1"/>
  <c r="J34" i="1"/>
  <c r="J11" i="1"/>
  <c r="J36" i="1"/>
  <c r="J16" i="1"/>
  <c r="J63" i="1"/>
  <c r="J20" i="1"/>
  <c r="J53" i="1"/>
  <c r="J35" i="1"/>
  <c r="J21" i="1"/>
  <c r="J51" i="1"/>
  <c r="J19" i="1"/>
  <c r="J58" i="1"/>
  <c r="J22" i="1"/>
  <c r="J26" i="1"/>
  <c r="J14" i="1"/>
  <c r="J48" i="1"/>
  <c r="J28" i="1"/>
  <c r="J57" i="1"/>
  <c r="J41" i="1"/>
  <c r="J13" i="1"/>
  <c r="J55" i="1"/>
  <c r="J18" i="1"/>
  <c r="J23" i="1"/>
  <c r="J59" i="1"/>
  <c r="J30" i="1"/>
  <c r="BF6" i="1"/>
  <c r="J47" i="1"/>
  <c r="J44" i="1"/>
  <c r="J46" i="1"/>
  <c r="J15" i="1"/>
  <c r="J61" i="1"/>
  <c r="J29" i="1"/>
  <c r="J45" i="1"/>
  <c r="J40" i="1"/>
  <c r="J50" i="1"/>
  <c r="J49" i="1"/>
  <c r="J33" i="1"/>
  <c r="J42" i="1"/>
  <c r="J25" i="1"/>
  <c r="J54" i="1"/>
  <c r="J38" i="1"/>
  <c r="AA14" i="1" l="1"/>
  <c r="AB13" i="1"/>
  <c r="BF7" i="1"/>
  <c r="AA15" i="1" l="1"/>
  <c r="AB14" i="1"/>
  <c r="AA16" i="1" l="1"/>
  <c r="AB15" i="1"/>
  <c r="AA17" i="1" l="1"/>
  <c r="AB16" i="1"/>
  <c r="AA18" i="1" l="1"/>
  <c r="AB17" i="1"/>
  <c r="BJ3" i="3"/>
  <c r="V17" i="3"/>
  <c r="AD3" i="3"/>
  <c r="C16" i="3" a="1"/>
  <c r="V19" i="3"/>
  <c r="V33" i="3"/>
  <c r="BL3" i="3" s="1"/>
  <c r="BL5" i="3"/>
  <c r="AD3" i="1"/>
  <c r="AD10" i="1"/>
  <c r="BJ5" i="3"/>
  <c r="BL9" i="3"/>
  <c r="AD13" i="1"/>
  <c r="AD11" i="1"/>
  <c r="AD7" i="1"/>
  <c r="V18" i="3"/>
  <c r="BL4" i="3"/>
  <c r="CA19" i="1"/>
  <c r="CA11" i="1"/>
  <c r="BJ6" i="3"/>
  <c r="CA17" i="1"/>
  <c r="BJ8" i="3"/>
  <c r="CA13" i="1"/>
  <c r="BL7" i="3"/>
  <c r="AI3" i="3"/>
  <c r="AD12" i="1"/>
  <c r="AD15" i="1"/>
  <c r="AD14" i="1"/>
  <c r="O4" i="1" a="1"/>
  <c r="BJ4" i="3"/>
  <c r="BJ9" i="3"/>
  <c r="BJ7" i="3"/>
  <c r="AD4" i="3"/>
  <c r="BC8" i="1"/>
  <c r="BC9" i="1" s="1"/>
  <c r="BC10" i="1" s="1"/>
  <c r="BL8" i="3"/>
  <c r="AE3" i="3"/>
  <c r="AD16" i="1"/>
  <c r="BL6" i="3"/>
  <c r="AF3" i="3"/>
  <c r="AD5" i="1"/>
  <c r="AD6" i="1"/>
  <c r="BF8" i="1"/>
  <c r="BF10" i="1"/>
  <c r="BC11" i="1"/>
  <c r="BF9" i="1"/>
  <c r="AD17" i="1"/>
  <c r="AD9" i="1"/>
  <c r="AD8" i="1"/>
  <c r="AD4" i="1"/>
  <c r="CA18" i="1"/>
  <c r="CA16" i="1"/>
  <c r="CA20" i="1"/>
  <c r="CA12" i="1"/>
  <c r="CA14" i="1"/>
  <c r="CA15" i="1"/>
  <c r="AI4" i="3"/>
  <c r="AF4" i="3"/>
  <c r="AD5" i="3"/>
  <c r="AE4" i="3"/>
  <c r="AF5" i="3"/>
  <c r="AI5" i="3"/>
  <c r="AE5" i="3"/>
  <c r="AD6" i="3"/>
  <c r="AD7" i="3"/>
  <c r="AE6" i="3"/>
  <c r="AI6" i="3"/>
  <c r="AF6" i="3"/>
  <c r="AI7" i="3"/>
  <c r="AD8" i="3"/>
  <c r="AF7" i="3"/>
  <c r="AE7" i="3"/>
  <c r="AI8" i="3"/>
  <c r="AD9" i="3"/>
  <c r="AE8" i="3"/>
  <c r="AF8" i="3"/>
  <c r="AD10" i="3"/>
  <c r="AI9" i="3"/>
  <c r="AF9" i="3"/>
  <c r="AE9" i="3"/>
  <c r="AE10" i="3"/>
  <c r="AD11" i="3"/>
  <c r="AI10" i="3"/>
  <c r="AF10" i="3"/>
  <c r="AD12" i="3"/>
  <c r="AI11" i="3"/>
  <c r="AF11" i="3"/>
  <c r="AE11" i="3"/>
  <c r="AI12" i="3"/>
  <c r="AF12" i="3"/>
  <c r="AE12" i="3"/>
  <c r="AD13" i="3"/>
  <c r="AD14" i="3"/>
  <c r="AI13" i="3"/>
  <c r="AF13" i="3"/>
  <c r="AE13" i="3"/>
  <c r="AI14" i="3"/>
  <c r="AE14" i="3"/>
  <c r="AF14" i="3"/>
  <c r="AD15" i="3"/>
  <c r="AD16" i="3"/>
  <c r="AI15" i="3"/>
  <c r="AE15" i="3"/>
  <c r="AF15" i="3"/>
  <c r="AF16" i="3"/>
  <c r="AI16" i="3"/>
  <c r="AD17" i="3"/>
  <c r="AE16" i="3"/>
  <c r="AI17" i="3"/>
  <c r="AE17" i="3"/>
  <c r="AF17" i="3"/>
  <c r="AD18" i="3"/>
  <c r="AE18" i="3"/>
  <c r="AD19" i="3"/>
  <c r="AI18" i="3"/>
  <c r="AF18" i="3"/>
  <c r="AE19" i="3"/>
  <c r="AI19" i="3"/>
  <c r="AF19" i="3"/>
  <c r="AD20" i="3"/>
  <c r="AE20" i="3"/>
  <c r="AF20" i="3"/>
  <c r="AI20" i="3"/>
  <c r="AD21" i="3"/>
  <c r="AE21" i="3"/>
  <c r="AI21" i="3"/>
  <c r="AF21" i="3"/>
  <c r="AD22" i="3"/>
  <c r="AE22" i="3"/>
  <c r="AF22" i="3"/>
  <c r="AD23" i="3"/>
  <c r="AI22" i="3"/>
  <c r="AI23" i="3"/>
  <c r="AE23" i="3"/>
  <c r="AD24" i="3"/>
  <c r="AF23" i="3"/>
  <c r="AF24" i="3"/>
  <c r="AD25" i="3"/>
  <c r="AE24" i="3"/>
  <c r="AI24" i="3"/>
  <c r="AI25" i="3"/>
  <c r="AD26" i="3"/>
  <c r="AF25" i="3"/>
  <c r="AE25" i="3"/>
  <c r="AF26" i="3"/>
  <c r="AE26" i="3"/>
  <c r="AI26" i="3"/>
  <c r="AD27" i="3"/>
  <c r="AE27" i="3"/>
  <c r="AF27" i="3"/>
  <c r="AI27" i="3"/>
  <c r="AD28" i="3"/>
  <c r="AF28" i="3"/>
  <c r="AD29" i="3"/>
  <c r="AI28" i="3"/>
  <c r="AE28" i="3"/>
  <c r="AE29" i="3"/>
  <c r="AF29" i="3"/>
  <c r="AD30" i="3"/>
  <c r="AI29" i="3"/>
  <c r="AI30" i="3"/>
  <c r="AD31" i="3"/>
  <c r="AE30" i="3"/>
  <c r="AF30" i="3"/>
  <c r="AD32" i="3"/>
  <c r="AF31" i="3"/>
  <c r="AE31" i="3"/>
  <c r="AI31" i="3"/>
  <c r="AE32" i="3"/>
  <c r="AI32" i="3"/>
  <c r="AF32" i="3"/>
  <c r="AD33" i="3"/>
  <c r="AE33" i="3"/>
  <c r="AF33" i="3"/>
  <c r="AD34" i="3"/>
  <c r="AI33" i="3"/>
  <c r="AD35" i="3"/>
  <c r="AF34" i="3"/>
  <c r="AE34" i="3"/>
  <c r="AI34" i="3"/>
  <c r="AI35" i="3"/>
  <c r="AF35" i="3"/>
  <c r="AD36" i="3"/>
  <c r="AE35" i="3"/>
  <c r="AF36" i="3"/>
  <c r="AI36" i="3"/>
  <c r="AD37" i="3"/>
  <c r="AE36" i="3"/>
  <c r="AD38" i="3"/>
  <c r="AF37" i="3"/>
  <c r="AI37" i="3"/>
  <c r="AE37" i="3"/>
  <c r="AE38" i="3"/>
  <c r="AD39" i="3"/>
  <c r="AI38" i="3"/>
  <c r="AF38" i="3"/>
  <c r="AD40" i="3"/>
  <c r="AI39" i="3"/>
  <c r="AE39" i="3"/>
  <c r="AF39" i="3"/>
  <c r="AD41" i="3"/>
  <c r="AI40" i="3"/>
  <c r="AE40" i="3"/>
  <c r="AF40" i="3"/>
  <c r="AE41" i="3"/>
  <c r="AD42" i="3"/>
  <c r="AF41" i="3"/>
  <c r="AI41" i="3"/>
  <c r="AE42" i="3"/>
  <c r="AD43" i="3"/>
  <c r="AI42" i="3"/>
  <c r="AF42" i="3"/>
  <c r="AI43" i="3"/>
  <c r="AF43" i="3"/>
  <c r="AE43" i="3"/>
  <c r="AD44" i="3"/>
  <c r="AI44" i="3"/>
  <c r="AE44" i="3"/>
  <c r="AD45" i="3"/>
  <c r="AF44" i="3"/>
  <c r="AE45" i="3"/>
  <c r="AF45" i="3"/>
  <c r="AD46" i="3"/>
  <c r="AI45" i="3"/>
  <c r="AF46" i="3"/>
  <c r="AI46" i="3"/>
  <c r="AD47" i="3"/>
  <c r="AE46" i="3"/>
  <c r="AI47" i="3"/>
  <c r="AF47" i="3"/>
  <c r="AE47" i="3"/>
  <c r="AD48" i="3"/>
  <c r="AF48" i="3"/>
  <c r="AE48" i="3"/>
  <c r="AI48" i="3"/>
  <c r="AD49" i="3"/>
  <c r="AI49" i="3"/>
  <c r="AF49" i="3"/>
  <c r="AD50" i="3"/>
  <c r="AE49" i="3"/>
  <c r="AD51" i="3"/>
  <c r="AF50" i="3"/>
  <c r="AI50" i="3"/>
  <c r="AE50" i="3"/>
  <c r="AE51" i="3"/>
  <c r="AF51" i="3"/>
  <c r="AD52" i="3"/>
  <c r="AI51" i="3"/>
  <c r="AI52" i="3"/>
  <c r="AD53" i="3"/>
  <c r="AE52" i="3"/>
  <c r="AF52" i="3"/>
  <c r="AI53" i="3"/>
  <c r="AF53" i="3"/>
  <c r="AE53" i="3"/>
  <c r="AD54" i="3"/>
  <c r="AF54" i="3"/>
  <c r="AI54" i="3"/>
  <c r="AD55" i="3"/>
  <c r="AE54" i="3"/>
  <c r="AE55" i="3"/>
  <c r="AD56" i="3"/>
  <c r="AI55" i="3"/>
  <c r="AF55" i="3"/>
  <c r="AD57" i="3"/>
  <c r="AE56" i="3"/>
  <c r="AI56" i="3"/>
  <c r="AF56" i="3"/>
  <c r="AE57" i="3"/>
  <c r="AI57" i="3"/>
  <c r="AF57" i="3"/>
  <c r="AD58" i="3"/>
  <c r="AI58" i="3"/>
  <c r="AE58" i="3"/>
  <c r="AD59" i="3"/>
  <c r="AF58" i="3"/>
  <c r="AE59" i="3"/>
  <c r="AI59" i="3"/>
  <c r="AD60" i="3"/>
  <c r="AF59" i="3"/>
  <c r="AF60" i="3"/>
  <c r="AD61" i="3"/>
  <c r="AE60" i="3"/>
  <c r="AI60" i="3"/>
  <c r="AI61" i="3"/>
  <c r="AF61" i="3"/>
  <c r="AD62" i="3"/>
  <c r="AE61" i="3"/>
  <c r="AE62" i="3"/>
  <c r="AD63" i="3"/>
  <c r="AI62" i="3"/>
  <c r="AF62" i="3"/>
  <c r="AI63" i="3"/>
  <c r="AD64" i="3"/>
  <c r="AE63" i="3"/>
  <c r="AF63" i="3"/>
  <c r="AE64" i="3"/>
  <c r="AD65" i="3"/>
  <c r="AF64" i="3"/>
  <c r="AI64" i="3"/>
  <c r="AD66" i="3"/>
  <c r="AF65" i="3"/>
  <c r="AE65" i="3"/>
  <c r="AI65" i="3"/>
  <c r="AE66" i="3"/>
  <c r="AI66" i="3"/>
  <c r="AF66" i="3"/>
  <c r="AD67" i="3"/>
  <c r="AI67" i="3"/>
  <c r="AF67" i="3"/>
  <c r="AE67" i="3"/>
  <c r="AD68" i="3"/>
  <c r="AF68" i="3"/>
  <c r="AI68" i="3"/>
  <c r="AE68" i="3"/>
  <c r="AD69" i="3"/>
  <c r="AE69" i="3"/>
  <c r="AF69" i="3"/>
  <c r="AI69" i="3"/>
  <c r="AD70" i="3"/>
  <c r="AI70" i="3"/>
  <c r="AD71" i="3"/>
  <c r="AF70" i="3"/>
  <c r="AE70" i="3"/>
  <c r="AI71" i="3"/>
  <c r="AE71" i="3"/>
  <c r="AD72" i="3"/>
  <c r="AF71" i="3"/>
  <c r="AI72" i="3"/>
  <c r="AE72" i="3"/>
  <c r="AD73" i="3"/>
  <c r="AF72" i="3"/>
  <c r="AE73" i="3"/>
  <c r="AD74" i="3"/>
  <c r="AF73" i="3"/>
  <c r="AI73" i="3"/>
  <c r="AE74" i="3"/>
  <c r="AI74" i="3"/>
  <c r="AD75" i="3"/>
  <c r="AF74" i="3"/>
  <c r="AD76" i="3"/>
  <c r="AF75" i="3"/>
  <c r="AI75" i="3"/>
  <c r="AE75" i="3"/>
  <c r="AF76" i="3"/>
  <c r="AD77" i="3"/>
  <c r="AE76" i="3"/>
  <c r="AI76" i="3"/>
  <c r="AE77" i="3"/>
  <c r="AD78" i="3"/>
  <c r="AF77" i="3"/>
  <c r="AI77" i="3"/>
  <c r="AI78" i="3"/>
  <c r="AD79" i="3"/>
  <c r="AE78" i="3"/>
  <c r="AF78" i="3"/>
  <c r="AI79" i="3"/>
  <c r="AD80" i="3"/>
  <c r="AF79" i="3"/>
  <c r="AE79" i="3"/>
  <c r="AE80" i="3"/>
  <c r="AI80" i="3"/>
  <c r="AF80" i="3"/>
  <c r="AD81" i="3"/>
  <c r="AI81" i="3"/>
  <c r="AE81" i="3"/>
  <c r="AD82" i="3"/>
  <c r="AF81" i="3"/>
  <c r="AF82" i="3"/>
  <c r="AE82" i="3"/>
  <c r="AD83" i="3"/>
  <c r="AI82" i="3"/>
  <c r="AE83" i="3"/>
  <c r="AD84" i="3"/>
  <c r="AI83" i="3"/>
  <c r="AF83" i="3"/>
  <c r="AF84" i="3"/>
  <c r="AE84" i="3"/>
  <c r="AD85" i="3"/>
  <c r="AI84" i="3"/>
  <c r="AF85" i="3"/>
  <c r="AI85" i="3"/>
  <c r="AD86" i="3"/>
  <c r="AE85" i="3"/>
  <c r="AI86" i="3"/>
  <c r="AF86" i="3"/>
  <c r="AE86" i="3"/>
  <c r="AD87" i="3"/>
  <c r="AF87" i="3"/>
  <c r="AE87" i="3"/>
  <c r="AI87" i="3"/>
  <c r="AD88" i="3"/>
  <c r="AI88" i="3"/>
  <c r="AF88" i="3"/>
  <c r="AE88" i="3"/>
  <c r="AD89" i="3"/>
  <c r="AI89" i="3"/>
  <c r="AE89" i="3"/>
  <c r="AD90" i="3"/>
  <c r="AF89" i="3"/>
  <c r="AE90" i="3"/>
  <c r="AF90" i="3"/>
  <c r="AI90" i="3"/>
  <c r="AD91" i="3"/>
  <c r="AD92" i="3"/>
  <c r="AE91" i="3"/>
  <c r="AI91" i="3"/>
  <c r="AF91" i="3"/>
  <c r="AI92" i="3"/>
  <c r="AF92" i="3"/>
  <c r="AD93" i="3"/>
  <c r="AE92" i="3"/>
  <c r="AD94" i="3"/>
  <c r="AE93" i="3"/>
  <c r="AF93" i="3"/>
  <c r="AI93" i="3"/>
  <c r="AI94" i="3"/>
  <c r="AE94" i="3"/>
  <c r="AD95" i="3"/>
  <c r="AF94" i="3"/>
  <c r="AD96" i="3"/>
  <c r="AI95" i="3"/>
  <c r="AE95" i="3"/>
  <c r="AF95" i="3"/>
  <c r="AF96" i="3"/>
  <c r="AD97" i="3"/>
  <c r="AE96" i="3"/>
  <c r="AI96" i="3"/>
  <c r="AE97" i="3"/>
  <c r="AD98" i="3"/>
  <c r="AF97" i="3"/>
  <c r="AI97" i="3"/>
  <c r="AF98" i="3"/>
  <c r="AI98" i="3"/>
  <c r="AE98" i="3"/>
  <c r="AD99" i="3"/>
  <c r="AD100" i="3"/>
  <c r="AI99" i="3"/>
  <c r="AF99" i="3"/>
  <c r="AE99" i="3"/>
  <c r="AI100" i="3"/>
  <c r="AF100" i="3"/>
  <c r="AE100" i="3"/>
  <c r="AD101" i="3"/>
  <c r="AE101" i="3"/>
  <c r="AD102" i="3"/>
  <c r="AF101" i="3"/>
  <c r="AI101" i="3"/>
  <c r="AF102" i="3"/>
  <c r="AI102" i="3"/>
  <c r="AE102" i="3"/>
  <c r="AD103" i="3"/>
  <c r="AI103" i="3"/>
  <c r="AE103" i="3"/>
  <c r="AF103" i="3"/>
  <c r="AD104" i="3"/>
  <c r="AI104" i="3"/>
  <c r="AE104" i="3"/>
  <c r="AD105" i="3"/>
  <c r="AF104" i="3"/>
  <c r="AD106" i="3"/>
  <c r="AF105" i="3"/>
  <c r="AE105" i="3"/>
  <c r="AI105" i="3"/>
  <c r="AF106" i="3"/>
  <c r="AE106" i="3"/>
  <c r="AI106" i="3"/>
  <c r="AD107" i="3"/>
  <c r="AI107" i="3"/>
  <c r="AF107" i="3"/>
  <c r="AD108" i="3"/>
  <c r="AE107" i="3"/>
  <c r="AF108" i="3"/>
  <c r="AD109" i="3"/>
  <c r="AI108" i="3"/>
  <c r="AE108" i="3"/>
  <c r="AD110" i="3"/>
  <c r="AI109" i="3"/>
  <c r="AE109" i="3"/>
  <c r="AF109" i="3"/>
  <c r="AD111" i="3"/>
  <c r="AF110" i="3"/>
  <c r="AI110" i="3"/>
  <c r="AE110" i="3"/>
  <c r="AD112" i="3"/>
  <c r="AF111" i="3"/>
  <c r="AI111" i="3"/>
  <c r="AE111" i="3"/>
  <c r="AF112" i="3"/>
  <c r="AD113" i="3"/>
  <c r="AE112" i="3"/>
  <c r="AI112" i="3"/>
  <c r="AI113" i="3"/>
  <c r="AE113" i="3"/>
  <c r="AD114" i="3"/>
  <c r="AF113" i="3"/>
  <c r="AI114" i="3"/>
  <c r="AE114" i="3"/>
  <c r="AD115" i="3"/>
  <c r="AF114" i="3"/>
  <c r="AD116" i="3"/>
  <c r="AI115" i="3"/>
  <c r="AE115" i="3"/>
  <c r="AF115" i="3"/>
  <c r="AF116" i="3"/>
  <c r="AI116" i="3"/>
  <c r="AD117" i="3"/>
  <c r="AE116" i="3"/>
  <c r="AE117" i="3"/>
  <c r="AI117" i="3"/>
  <c r="AD118" i="3"/>
  <c r="AF117" i="3"/>
  <c r="AD119" i="3"/>
  <c r="AI118" i="3"/>
  <c r="AF118" i="3"/>
  <c r="AE118" i="3"/>
  <c r="AD120" i="3"/>
  <c r="AF119" i="3"/>
  <c r="AI119" i="3"/>
  <c r="AE119" i="3"/>
  <c r="AI120" i="3"/>
  <c r="AF120" i="3"/>
  <c r="AD121" i="3"/>
  <c r="AE120" i="3"/>
  <c r="AF121" i="3"/>
  <c r="AE121" i="3"/>
  <c r="AD122" i="3"/>
  <c r="AI121" i="3"/>
  <c r="AD123" i="3"/>
  <c r="AE122" i="3"/>
  <c r="AF122" i="3"/>
  <c r="AI122" i="3"/>
  <c r="AE123" i="3"/>
  <c r="AI123" i="3"/>
  <c r="AD124" i="3"/>
  <c r="AF123" i="3"/>
  <c r="AD125" i="3"/>
  <c r="AE124" i="3"/>
  <c r="AF124" i="3"/>
  <c r="AI124" i="3"/>
  <c r="AD126" i="3"/>
  <c r="AE125" i="3"/>
  <c r="AI125" i="3"/>
  <c r="AF125" i="3"/>
  <c r="AD127" i="3"/>
  <c r="AF126" i="3"/>
  <c r="AI126" i="3"/>
  <c r="AE126" i="3"/>
  <c r="AI127" i="3"/>
  <c r="AD128" i="3"/>
  <c r="AE127" i="3"/>
  <c r="AF127" i="3"/>
  <c r="AF128" i="3"/>
  <c r="AE128" i="3"/>
  <c r="AI128" i="3"/>
  <c r="AD129" i="3"/>
  <c r="AI129" i="3"/>
  <c r="AF129" i="3"/>
  <c r="AE129" i="3"/>
  <c r="AD130" i="3"/>
  <c r="AI130" i="3"/>
  <c r="AD131" i="3"/>
  <c r="AE130" i="3"/>
  <c r="AF130" i="3"/>
  <c r="AD132" i="3"/>
  <c r="AI131" i="3"/>
  <c r="AE131" i="3"/>
  <c r="AF131" i="3"/>
  <c r="AD133" i="3"/>
  <c r="AF132" i="3"/>
  <c r="AI132" i="3"/>
  <c r="AE132" i="3"/>
  <c r="AD134" i="3"/>
  <c r="AE133" i="3"/>
  <c r="AI133" i="3"/>
  <c r="AF133" i="3"/>
  <c r="AI134" i="3"/>
  <c r="AF134" i="3"/>
  <c r="AE134" i="3"/>
  <c r="AD135" i="3"/>
  <c r="AF135" i="3"/>
  <c r="AE135" i="3"/>
  <c r="AI135" i="3"/>
  <c r="AD136" i="3"/>
  <c r="AE136" i="3"/>
  <c r="AD137" i="3"/>
  <c r="AF136" i="3"/>
  <c r="AI136" i="3"/>
  <c r="AF137" i="3"/>
  <c r="AD138" i="3"/>
  <c r="AE137" i="3"/>
  <c r="AI137" i="3"/>
  <c r="AE138" i="3"/>
  <c r="AI138" i="3"/>
  <c r="AF138" i="3"/>
  <c r="AD139" i="3"/>
  <c r="AD140" i="3"/>
  <c r="AI139" i="3"/>
  <c r="AE139" i="3"/>
  <c r="AF139" i="3"/>
  <c r="AI140" i="3"/>
  <c r="AE140" i="3"/>
  <c r="AF140" i="3"/>
  <c r="AD141" i="3"/>
  <c r="AE141" i="3"/>
  <c r="AF141" i="3"/>
  <c r="AD142" i="3"/>
  <c r="AI141" i="3"/>
  <c r="AI142" i="3"/>
  <c r="AF142" i="3"/>
  <c r="AE142" i="3"/>
  <c r="AD143" i="3"/>
  <c r="AI143" i="3"/>
  <c r="AD144" i="3"/>
  <c r="AE143" i="3"/>
  <c r="AF143" i="3"/>
  <c r="AE144" i="3"/>
  <c r="AF144" i="3"/>
  <c r="AI144" i="3"/>
  <c r="AD145" i="3"/>
  <c r="AI145" i="3"/>
  <c r="AE145" i="3"/>
  <c r="AD146" i="3"/>
  <c r="AF145" i="3"/>
  <c r="AD147" i="3"/>
  <c r="AI146" i="3"/>
  <c r="AE146" i="3"/>
  <c r="AF146" i="3"/>
  <c r="AE147" i="3"/>
  <c r="AD148" i="3"/>
  <c r="AI147" i="3"/>
  <c r="AF147" i="3"/>
  <c r="AI148" i="3"/>
  <c r="AE148" i="3"/>
  <c r="AF148" i="3"/>
  <c r="AD149" i="3"/>
  <c r="AD150" i="3"/>
  <c r="AE149" i="3"/>
  <c r="AI149" i="3"/>
  <c r="AF149" i="3"/>
  <c r="AD151" i="3"/>
  <c r="AF150" i="3"/>
  <c r="AE150" i="3"/>
  <c r="AI150" i="3"/>
  <c r="AF151" i="3"/>
  <c r="AE151" i="3"/>
  <c r="AD152" i="3"/>
  <c r="AI151" i="3"/>
  <c r="AD153" i="3"/>
  <c r="AE152" i="3"/>
  <c r="AF152" i="3"/>
  <c r="AI152" i="3"/>
  <c r="AI153" i="3"/>
  <c r="AF153" i="3"/>
  <c r="AD154" i="3"/>
  <c r="AE153" i="3"/>
  <c r="AE154" i="3"/>
  <c r="AI154" i="3"/>
  <c r="AF154" i="3"/>
  <c r="AD155" i="3"/>
  <c r="AD156" i="3"/>
  <c r="AE155" i="3"/>
  <c r="AI155" i="3"/>
  <c r="AF155" i="3"/>
  <c r="AI156" i="3"/>
  <c r="AE156" i="3"/>
  <c r="AF156" i="3"/>
  <c r="AD157" i="3"/>
  <c r="AI157" i="3"/>
  <c r="AE157" i="3"/>
  <c r="AD158" i="3"/>
  <c r="AF157" i="3"/>
  <c r="AI158" i="3"/>
  <c r="AF158" i="3"/>
  <c r="AD159" i="3"/>
  <c r="AE158" i="3"/>
  <c r="AE159" i="3"/>
  <c r="AF159" i="3"/>
  <c r="AI159" i="3"/>
  <c r="AD160" i="3"/>
  <c r="AI160" i="3"/>
  <c r="AF160" i="3"/>
  <c r="AE160" i="3"/>
  <c r="AD161" i="3"/>
  <c r="AD162" i="3"/>
  <c r="AI161" i="3"/>
  <c r="AF161" i="3"/>
  <c r="AE161" i="3"/>
  <c r="AF162" i="3"/>
  <c r="AD163" i="3"/>
  <c r="AI162" i="3"/>
  <c r="AE162" i="3"/>
  <c r="AE163" i="3"/>
  <c r="AI163" i="3"/>
  <c r="AF163" i="3"/>
  <c r="AD164" i="3"/>
  <c r="AI164" i="3"/>
  <c r="AF164" i="3"/>
  <c r="AD165" i="3"/>
  <c r="AE164" i="3"/>
  <c r="AE165" i="3"/>
  <c r="AI165" i="3"/>
  <c r="AF165" i="3"/>
  <c r="AD166" i="3"/>
  <c r="AD167" i="3"/>
  <c r="AI166" i="3"/>
  <c r="AE166" i="3"/>
  <c r="AF166" i="3"/>
  <c r="AE167" i="3"/>
  <c r="AD168" i="3"/>
  <c r="AF167" i="3"/>
  <c r="AI167" i="3"/>
  <c r="AI168" i="3"/>
  <c r="AE168" i="3"/>
  <c r="AF168" i="3"/>
  <c r="AD169" i="3"/>
  <c r="AD170" i="3"/>
  <c r="AI169" i="3"/>
  <c r="AF169" i="3"/>
  <c r="AE169" i="3"/>
  <c r="AE170" i="3"/>
  <c r="AF170" i="3"/>
  <c r="AI170" i="3"/>
  <c r="AD171" i="3"/>
  <c r="AE171" i="3"/>
  <c r="AD172" i="3"/>
  <c r="AF171" i="3"/>
  <c r="AI171" i="3"/>
  <c r="AF172" i="3"/>
  <c r="AD173" i="3"/>
  <c r="AE172" i="3"/>
  <c r="AI172" i="3"/>
  <c r="AE173" i="3"/>
  <c r="AD174" i="3"/>
  <c r="AF173" i="3"/>
  <c r="AI173" i="3"/>
  <c r="AE174" i="3"/>
  <c r="AD175" i="3"/>
  <c r="AF174" i="3"/>
  <c r="AI174" i="3"/>
  <c r="AD176" i="3"/>
  <c r="AF175" i="3"/>
  <c r="AE175" i="3"/>
  <c r="AI175" i="3"/>
  <c r="AI176" i="3"/>
  <c r="AF176" i="3"/>
  <c r="AD177" i="3"/>
  <c r="AE176" i="3"/>
  <c r="AI177" i="3"/>
  <c r="AD178" i="3"/>
  <c r="AF177" i="3"/>
  <c r="AE177" i="3"/>
  <c r="AI178" i="3"/>
  <c r="AF178" i="3"/>
  <c r="AE178" i="3"/>
  <c r="AD179" i="3"/>
  <c r="AF179" i="3"/>
  <c r="AD180" i="3"/>
  <c r="AI179" i="3"/>
  <c r="AE179" i="3"/>
  <c r="AI180" i="3"/>
  <c r="AD181" i="3"/>
  <c r="AE180" i="3"/>
  <c r="AF180" i="3"/>
  <c r="AE181" i="3"/>
  <c r="AF181" i="3"/>
  <c r="AI181" i="3"/>
  <c r="AD182" i="3"/>
  <c r="AD183" i="3"/>
  <c r="AI182" i="3"/>
  <c r="AE182" i="3"/>
  <c r="AF182" i="3"/>
  <c r="AE183" i="3"/>
  <c r="AD184" i="3"/>
  <c r="AF183" i="3"/>
  <c r="AI183" i="3"/>
  <c r="AF184" i="3"/>
  <c r="AE184" i="3"/>
  <c r="AD185" i="3"/>
  <c r="AI184" i="3"/>
  <c r="AE185" i="3"/>
  <c r="AD186" i="3"/>
  <c r="AI185" i="3"/>
  <c r="AF185" i="3"/>
  <c r="AI186" i="3"/>
  <c r="AF186" i="3"/>
  <c r="AD187" i="3"/>
  <c r="AE186" i="3"/>
  <c r="AD188" i="3"/>
  <c r="AF187" i="3"/>
  <c r="AI187" i="3"/>
  <c r="AE187" i="3"/>
  <c r="AF188" i="3"/>
  <c r="AI188" i="3"/>
  <c r="AD189" i="3"/>
  <c r="AE188" i="3"/>
  <c r="AD190" i="3"/>
  <c r="AE189" i="3"/>
  <c r="AI189" i="3"/>
  <c r="AF189" i="3"/>
  <c r="AE190" i="3"/>
  <c r="AI190" i="3"/>
  <c r="AD191" i="3"/>
  <c r="AF190" i="3"/>
  <c r="AI191" i="3"/>
  <c r="AF191" i="3"/>
  <c r="AE191" i="3"/>
  <c r="AD192" i="3"/>
  <c r="AI192" i="3"/>
  <c r="AF192" i="3"/>
  <c r="AE192" i="3"/>
  <c r="AD193" i="3"/>
  <c r="AE193" i="3"/>
  <c r="AD194" i="3"/>
  <c r="AI193" i="3"/>
  <c r="AF193" i="3"/>
  <c r="AD195" i="3"/>
  <c r="AF194" i="3"/>
  <c r="AI194" i="3"/>
  <c r="AE194" i="3"/>
  <c r="AF195" i="3"/>
  <c r="AD196" i="3"/>
  <c r="AI195" i="3"/>
  <c r="AE195" i="3"/>
  <c r="AF196" i="3"/>
  <c r="AD197" i="3"/>
  <c r="AE196" i="3"/>
  <c r="AI196" i="3"/>
  <c r="AD198" i="3"/>
  <c r="AF197" i="3"/>
  <c r="AE197" i="3"/>
  <c r="AI197" i="3"/>
  <c r="AD199" i="3"/>
  <c r="AE198" i="3"/>
  <c r="AF198" i="3"/>
  <c r="AI198" i="3"/>
  <c r="AI199" i="3"/>
  <c r="AD200" i="3"/>
  <c r="AF199" i="3"/>
  <c r="AE199" i="3"/>
  <c r="AF200" i="3"/>
  <c r="AI200" i="3"/>
  <c r="AD201" i="3"/>
  <c r="AE200" i="3"/>
  <c r="AE201" i="3"/>
  <c r="AI201" i="3"/>
  <c r="AF201" i="3"/>
  <c r="AD202" i="3"/>
  <c r="AI202" i="3"/>
  <c r="AF202" i="3"/>
  <c r="AD203" i="3"/>
  <c r="AE202" i="3"/>
  <c r="AD204" i="3"/>
  <c r="AI203" i="3"/>
  <c r="AF203" i="3"/>
  <c r="AE203" i="3"/>
  <c r="AF204" i="3"/>
  <c r="AI204" i="3"/>
  <c r="AD205" i="3"/>
  <c r="AE204" i="3"/>
  <c r="AD206" i="3"/>
  <c r="AI205" i="3"/>
  <c r="AE205" i="3"/>
  <c r="AF205" i="3"/>
  <c r="AI206" i="3"/>
  <c r="AE206" i="3"/>
  <c r="AD207" i="3"/>
  <c r="AF206" i="3"/>
  <c r="AE207" i="3"/>
  <c r="AF207" i="3"/>
  <c r="AD208" i="3"/>
  <c r="AI207" i="3"/>
  <c r="AI208" i="3"/>
  <c r="AF208" i="3"/>
  <c r="AD209" i="3"/>
  <c r="AE208" i="3"/>
  <c r="AE209" i="3"/>
  <c r="AF209" i="3"/>
  <c r="AI209" i="3"/>
  <c r="AD210" i="3"/>
  <c r="AI210" i="3"/>
  <c r="AF210" i="3"/>
  <c r="AE210" i="3"/>
  <c r="AD211" i="3"/>
  <c r="AE211" i="3"/>
  <c r="AF211" i="3"/>
  <c r="AD212" i="3"/>
  <c r="AI211" i="3"/>
  <c r="AE212" i="3"/>
  <c r="AF212" i="3"/>
  <c r="AI212" i="3"/>
  <c r="AD213" i="3"/>
  <c r="AI213" i="3"/>
  <c r="AF213" i="3"/>
  <c r="AD214" i="3"/>
  <c r="AE213" i="3"/>
  <c r="AF214" i="3"/>
  <c r="AD215" i="3"/>
  <c r="AI214" i="3"/>
  <c r="AE214" i="3"/>
  <c r="AE215" i="3"/>
  <c r="AF215" i="3"/>
  <c r="AI215" i="3"/>
  <c r="AD216" i="3"/>
  <c r="AI216" i="3"/>
  <c r="AF216" i="3"/>
  <c r="AD217" i="3"/>
  <c r="AE216" i="3"/>
  <c r="AI217" i="3"/>
  <c r="AF217" i="3"/>
  <c r="AD218" i="3"/>
  <c r="AE217" i="3"/>
  <c r="AE218" i="3"/>
  <c r="AI218" i="3"/>
  <c r="AD219" i="3"/>
  <c r="AF218" i="3"/>
  <c r="AF219" i="3"/>
  <c r="AD220" i="3"/>
  <c r="AI219" i="3"/>
  <c r="AE219" i="3"/>
  <c r="AI220" i="3"/>
  <c r="AE220" i="3"/>
  <c r="AF220" i="3"/>
  <c r="AD221" i="3"/>
  <c r="AE221" i="3"/>
  <c r="AD222" i="3"/>
  <c r="AF221" i="3"/>
  <c r="AI221" i="3"/>
  <c r="AD223" i="3"/>
  <c r="AI222" i="3"/>
  <c r="AF222" i="3"/>
  <c r="AE222" i="3"/>
  <c r="AE223" i="3"/>
  <c r="AD224" i="3"/>
  <c r="AF223" i="3"/>
  <c r="AI223" i="3"/>
  <c r="AD225" i="3"/>
  <c r="AF224" i="3"/>
  <c r="AI224" i="3"/>
  <c r="AE224" i="3"/>
  <c r="AD226" i="3"/>
  <c r="AI225" i="3"/>
  <c r="AF225" i="3"/>
  <c r="AE225" i="3"/>
  <c r="AD227" i="3"/>
  <c r="AI226" i="3"/>
  <c r="AE226" i="3"/>
  <c r="AF226" i="3"/>
  <c r="AI227" i="3"/>
  <c r="AF227" i="3"/>
  <c r="AE227" i="3"/>
  <c r="AD228" i="3"/>
  <c r="AD229" i="3"/>
  <c r="AF228" i="3"/>
  <c r="AI228" i="3"/>
  <c r="AE228" i="3"/>
  <c r="AF229" i="3"/>
  <c r="AE229" i="3"/>
  <c r="AD230" i="3"/>
  <c r="AI229" i="3"/>
  <c r="AF230" i="3"/>
  <c r="AD231" i="3"/>
  <c r="AI230" i="3"/>
  <c r="AE230" i="3"/>
  <c r="AD232" i="3"/>
  <c r="AE231" i="3"/>
  <c r="AI231" i="3"/>
  <c r="AF231" i="3"/>
  <c r="AD233" i="3"/>
  <c r="AF232" i="3"/>
  <c r="AE232" i="3"/>
  <c r="AI232" i="3"/>
  <c r="AF233" i="3"/>
  <c r="AE233" i="3"/>
  <c r="AI233" i="3"/>
  <c r="AD234" i="3"/>
  <c r="AF234" i="3"/>
  <c r="AD235" i="3"/>
  <c r="AI234" i="3"/>
  <c r="AE234" i="3"/>
  <c r="AD236" i="3"/>
  <c r="AE235" i="3"/>
  <c r="AF235" i="3"/>
  <c r="AI235" i="3"/>
  <c r="AI236" i="3"/>
  <c r="AF236" i="3"/>
  <c r="AD237" i="3"/>
  <c r="AE236" i="3"/>
  <c r="AF237" i="3"/>
  <c r="AD238" i="3"/>
  <c r="AI237" i="3"/>
  <c r="AE237" i="3"/>
  <c r="AF238" i="3"/>
  <c r="AD239" i="3"/>
  <c r="AI238" i="3"/>
  <c r="AE238" i="3"/>
  <c r="AF239" i="3"/>
  <c r="AE239" i="3"/>
  <c r="AD240" i="3"/>
  <c r="AI239" i="3"/>
  <c r="AD241" i="3"/>
  <c r="AF240" i="3"/>
  <c r="AI240" i="3"/>
  <c r="AE240" i="3"/>
  <c r="AE241" i="3"/>
  <c r="AD242" i="3"/>
  <c r="AF241" i="3"/>
  <c r="AI241" i="3"/>
  <c r="AF242" i="3"/>
  <c r="AE242" i="3"/>
  <c r="AI242" i="3"/>
  <c r="AD243" i="3"/>
  <c r="AF243" i="3"/>
  <c r="AE243" i="3"/>
  <c r="AD244" i="3"/>
  <c r="AI243" i="3"/>
  <c r="AF244" i="3"/>
  <c r="AI244" i="3"/>
  <c r="AD245" i="3"/>
  <c r="AE244" i="3"/>
  <c r="AD246" i="3"/>
  <c r="AI245" i="3"/>
  <c r="AF245" i="3"/>
  <c r="AE245" i="3"/>
  <c r="AE246" i="3"/>
  <c r="AD247" i="3"/>
  <c r="AI246" i="3"/>
  <c r="AF246" i="3"/>
  <c r="AE247" i="3"/>
  <c r="AD248" i="3"/>
  <c r="AF247" i="3"/>
  <c r="AI247" i="3"/>
  <c r="AI248" i="3"/>
  <c r="AE248" i="3"/>
  <c r="AD249" i="3"/>
  <c r="AF248" i="3"/>
  <c r="AI249" i="3"/>
  <c r="AF249" i="3"/>
  <c r="AD250" i="3"/>
  <c r="AE249" i="3"/>
  <c r="AI250" i="3"/>
  <c r="AD251" i="3"/>
  <c r="AF250" i="3"/>
  <c r="AE250" i="3"/>
  <c r="AI251" i="3"/>
  <c r="AE251" i="3"/>
  <c r="AF251" i="3"/>
  <c r="AD252" i="3"/>
  <c r="AF252" i="3"/>
  <c r="AI252" i="3"/>
  <c r="AD253" i="3"/>
  <c r="AE252" i="3"/>
  <c r="AF253" i="3"/>
  <c r="AI253" i="3"/>
  <c r="AD254" i="3"/>
  <c r="AE253" i="3"/>
  <c r="AD255" i="3"/>
  <c r="AF254" i="3"/>
  <c r="AI254" i="3"/>
  <c r="AE254" i="3"/>
  <c r="AE255" i="3"/>
  <c r="AI255" i="3"/>
  <c r="AD256" i="3"/>
  <c r="AF255" i="3"/>
  <c r="AE256" i="3"/>
  <c r="AI256" i="3"/>
  <c r="AF256" i="3"/>
  <c r="AD257" i="3"/>
  <c r="AI257" i="3"/>
  <c r="AF257" i="3"/>
  <c r="AE257" i="3"/>
  <c r="AD258" i="3"/>
  <c r="AE258" i="3"/>
  <c r="AF258" i="3"/>
  <c r="AI258" i="3"/>
  <c r="AD259" i="3"/>
  <c r="AD260" i="3"/>
  <c r="AE259" i="3"/>
  <c r="AI259" i="3"/>
  <c r="AF259" i="3"/>
  <c r="AD261" i="3"/>
  <c r="AE260" i="3"/>
  <c r="AF260" i="3"/>
  <c r="AI260" i="3"/>
  <c r="AE261" i="3"/>
  <c r="AI261" i="3"/>
  <c r="AD262" i="3"/>
  <c r="AF261" i="3"/>
  <c r="AD263" i="3"/>
  <c r="AF262" i="3"/>
  <c r="AI262" i="3"/>
  <c r="AE262" i="3"/>
  <c r="AD264" i="3"/>
  <c r="AE263" i="3"/>
  <c r="AF263" i="3"/>
  <c r="AI263" i="3"/>
  <c r="AE264" i="3"/>
  <c r="AI264" i="3"/>
  <c r="AF264" i="3"/>
  <c r="AD265" i="3"/>
  <c r="AF265" i="3"/>
  <c r="AE265" i="3"/>
  <c r="AD266" i="3"/>
  <c r="AI265" i="3"/>
  <c r="AI266" i="3"/>
  <c r="AF266" i="3"/>
  <c r="AE266" i="3"/>
  <c r="AD267" i="3"/>
  <c r="AD268" i="3"/>
  <c r="AF267" i="3"/>
  <c r="AE267" i="3"/>
  <c r="AI267" i="3"/>
  <c r="AE268" i="3"/>
  <c r="AD269" i="3"/>
  <c r="AI268" i="3"/>
  <c r="AF268" i="3"/>
  <c r="AE269" i="3"/>
  <c r="AI269" i="3"/>
  <c r="AD270" i="3"/>
  <c r="AF269" i="3"/>
  <c r="AI270" i="3"/>
  <c r="AE270" i="3"/>
  <c r="AF270" i="3"/>
  <c r="AD271" i="3"/>
  <c r="AE271" i="3"/>
  <c r="AF271" i="3"/>
  <c r="AD272" i="3"/>
  <c r="AI271" i="3"/>
  <c r="AI272" i="3"/>
  <c r="AD273" i="3"/>
  <c r="AF272" i="3"/>
  <c r="AE272" i="3"/>
  <c r="AF273" i="3"/>
  <c r="AD274" i="3"/>
  <c r="AE273" i="3"/>
  <c r="AI273" i="3"/>
  <c r="AE274" i="3"/>
  <c r="AI274" i="3"/>
  <c r="AF274" i="3"/>
  <c r="AD275" i="3"/>
  <c r="AF275" i="3"/>
  <c r="AE275" i="3"/>
  <c r="AD276" i="3"/>
  <c r="AI275" i="3"/>
  <c r="AD277" i="3"/>
  <c r="AE276" i="3"/>
  <c r="AF276" i="3"/>
  <c r="AI276" i="3"/>
  <c r="AF277" i="3"/>
  <c r="AD278" i="3"/>
  <c r="AI277" i="3"/>
  <c r="AE277" i="3"/>
  <c r="AE278" i="3"/>
  <c r="AI278" i="3"/>
  <c r="AF278" i="3"/>
  <c r="AD279" i="3"/>
  <c r="AF279" i="3"/>
  <c r="AI279" i="3"/>
  <c r="AD280" i="3"/>
  <c r="AE279" i="3"/>
  <c r="AD281" i="3"/>
  <c r="AI280" i="3"/>
  <c r="AF280" i="3"/>
  <c r="AE280" i="3"/>
  <c r="AF281" i="3"/>
  <c r="AE281" i="3"/>
  <c r="AD282" i="3"/>
  <c r="AI281" i="3"/>
  <c r="AD283" i="3"/>
  <c r="AF282" i="3"/>
  <c r="AI282" i="3"/>
  <c r="AE282" i="3"/>
  <c r="AD284" i="3"/>
  <c r="AF283" i="3"/>
  <c r="AE283" i="3"/>
  <c r="AI283" i="3"/>
  <c r="AF284" i="3"/>
  <c r="AI284" i="3"/>
  <c r="AD285" i="3"/>
  <c r="AE284" i="3"/>
  <c r="AI285" i="3"/>
  <c r="AE285" i="3"/>
  <c r="AD286" i="3"/>
  <c r="AF285" i="3"/>
  <c r="AE286" i="3"/>
  <c r="AD287" i="3"/>
  <c r="AF286" i="3"/>
  <c r="AI286" i="3"/>
  <c r="AI287" i="3"/>
  <c r="AF287" i="3"/>
  <c r="AD288" i="3"/>
  <c r="AE287" i="3"/>
  <c r="AI288" i="3"/>
  <c r="AF288" i="3"/>
  <c r="AE288" i="3"/>
  <c r="AD289" i="3"/>
  <c r="AF289" i="3"/>
  <c r="AD290" i="3"/>
  <c r="AE289" i="3"/>
  <c r="AI289" i="3"/>
  <c r="AD291" i="3"/>
  <c r="AI290" i="3"/>
  <c r="AF290" i="3"/>
  <c r="AE290" i="3"/>
  <c r="AF291" i="3"/>
  <c r="AE291" i="3"/>
  <c r="AI291" i="3"/>
  <c r="AD292" i="3"/>
  <c r="AE292" i="3"/>
  <c r="AD293" i="3"/>
  <c r="AF292" i="3"/>
  <c r="AI292" i="3"/>
  <c r="AI293" i="3"/>
  <c r="AD294" i="3"/>
  <c r="AF293" i="3"/>
  <c r="AE293" i="3"/>
  <c r="AD295" i="3"/>
  <c r="AI294" i="3"/>
  <c r="AF294" i="3"/>
  <c r="AE294" i="3"/>
  <c r="AI295" i="3"/>
  <c r="AF295" i="3"/>
  <c r="AE295" i="3"/>
  <c r="AD296" i="3"/>
  <c r="AI296" i="3"/>
  <c r="AD297" i="3"/>
  <c r="AF296" i="3"/>
  <c r="AE296" i="3"/>
  <c r="AF297" i="3"/>
  <c r="AD298" i="3"/>
  <c r="AI297" i="3"/>
  <c r="AE297" i="3"/>
  <c r="AD299" i="3"/>
  <c r="AF298" i="3"/>
  <c r="AI298" i="3"/>
  <c r="AE298" i="3"/>
  <c r="AI299" i="3"/>
  <c r="AF299" i="3"/>
  <c r="AE299" i="3"/>
  <c r="AD300" i="3"/>
  <c r="AD301" i="3"/>
  <c r="AE300" i="3"/>
  <c r="AI300" i="3"/>
  <c r="AF300" i="3"/>
  <c r="AE301" i="3"/>
  <c r="AI301" i="3"/>
  <c r="AD302" i="3"/>
  <c r="AF301" i="3"/>
  <c r="AI302" i="3"/>
  <c r="AD303" i="3"/>
  <c r="AE302" i="3"/>
  <c r="AF302" i="3"/>
  <c r="AD304" i="3"/>
  <c r="AF303" i="3"/>
  <c r="AI303" i="3"/>
  <c r="AE303" i="3"/>
  <c r="AI304" i="3"/>
  <c r="AE304" i="3"/>
  <c r="AD305" i="3"/>
  <c r="AF304" i="3"/>
  <c r="AF305" i="3"/>
  <c r="AI305" i="3"/>
  <c r="AE305" i="3"/>
  <c r="AD306" i="3"/>
  <c r="AD307" i="3"/>
  <c r="AI306" i="3"/>
  <c r="AE306" i="3"/>
  <c r="AF306" i="3"/>
  <c r="AF307" i="3"/>
  <c r="AD308" i="3"/>
  <c r="AE307" i="3"/>
  <c r="AI307" i="3"/>
  <c r="AE308" i="3"/>
  <c r="AD309" i="3"/>
  <c r="AF308" i="3"/>
  <c r="AI308" i="3"/>
  <c r="AE309" i="3"/>
  <c r="AD310" i="3"/>
  <c r="AF309" i="3"/>
  <c r="AI309" i="3"/>
  <c r="AI310" i="3"/>
  <c r="AD311" i="3"/>
  <c r="AF310" i="3"/>
  <c r="AE310" i="3"/>
  <c r="AF311" i="3"/>
  <c r="AD312" i="3"/>
  <c r="AE311" i="3"/>
  <c r="AI311" i="3"/>
  <c r="AE312" i="3"/>
  <c r="AI312" i="3"/>
  <c r="AF312" i="3"/>
  <c r="AD313" i="3"/>
  <c r="AD314" i="3"/>
  <c r="AE313" i="3"/>
  <c r="AF313" i="3"/>
  <c r="AI313" i="3"/>
  <c r="AI314" i="3"/>
  <c r="AF314" i="3"/>
  <c r="AE314" i="3"/>
  <c r="AD315" i="3"/>
  <c r="AF315" i="3"/>
  <c r="AI315" i="3"/>
  <c r="AE315" i="3"/>
  <c r="AD316" i="3"/>
  <c r="AI316" i="3"/>
  <c r="AD317" i="3"/>
  <c r="AE316" i="3"/>
  <c r="AF316" i="3"/>
  <c r="AI317" i="3"/>
  <c r="AD318" i="3"/>
  <c r="AE317" i="3"/>
  <c r="AF317" i="3"/>
  <c r="AI318" i="3"/>
  <c r="AE318" i="3"/>
  <c r="AF318" i="3"/>
  <c r="AD319" i="3"/>
  <c r="AD320" i="3"/>
  <c r="AF319" i="3"/>
  <c r="AI319" i="3"/>
  <c r="AE319" i="3"/>
  <c r="AE320" i="3"/>
  <c r="AI320" i="3"/>
  <c r="AF320" i="3"/>
  <c r="AD321" i="3"/>
  <c r="AF321" i="3"/>
  <c r="AE321" i="3"/>
  <c r="AI321" i="3"/>
  <c r="AD322" i="3"/>
  <c r="AI322" i="3"/>
  <c r="AD323" i="3"/>
  <c r="AF322" i="3"/>
  <c r="AE322" i="3"/>
  <c r="AE323" i="3"/>
  <c r="AF323" i="3"/>
  <c r="AI323" i="3"/>
  <c r="AD324" i="3"/>
  <c r="AD325" i="3"/>
  <c r="AF324" i="3"/>
  <c r="AE324" i="3"/>
  <c r="AI324" i="3"/>
  <c r="AE325" i="3"/>
  <c r="AI325" i="3"/>
  <c r="AD326" i="3"/>
  <c r="AF325" i="3"/>
  <c r="AI326" i="3"/>
  <c r="AF326" i="3"/>
  <c r="AD327" i="3"/>
  <c r="AE326" i="3"/>
  <c r="AI327" i="3"/>
  <c r="AF327" i="3"/>
  <c r="AD328" i="3"/>
  <c r="AE327" i="3"/>
  <c r="AE328" i="3"/>
  <c r="AF328" i="3"/>
  <c r="AD329" i="3"/>
  <c r="AI328" i="3"/>
  <c r="AI329" i="3"/>
  <c r="AD330" i="3"/>
  <c r="AE329" i="3"/>
  <c r="AF329" i="3"/>
  <c r="AF330" i="3"/>
  <c r="AE330" i="3"/>
  <c r="AD331" i="3"/>
  <c r="AI330" i="3"/>
  <c r="AE331" i="3"/>
  <c r="AI331" i="3"/>
  <c r="AD332" i="3"/>
  <c r="AF331" i="3"/>
  <c r="AI332" i="3"/>
  <c r="AF332" i="3"/>
  <c r="AE332" i="3"/>
  <c r="AD333" i="3"/>
  <c r="AD334" i="3"/>
  <c r="AF333" i="3"/>
  <c r="AI333" i="3"/>
  <c r="AE333" i="3"/>
  <c r="AF334" i="3"/>
  <c r="AD335" i="3"/>
  <c r="AI334" i="3"/>
  <c r="AE334" i="3"/>
  <c r="AF335" i="3"/>
  <c r="AE335" i="3"/>
  <c r="AI335" i="3"/>
  <c r="AD336" i="3"/>
  <c r="AE336" i="3"/>
  <c r="AI336" i="3"/>
  <c r="AF336" i="3"/>
  <c r="AD337" i="3"/>
  <c r="AI337" i="3"/>
  <c r="AF337" i="3"/>
  <c r="AD338" i="3"/>
  <c r="AE337" i="3"/>
  <c r="AI338" i="3"/>
  <c r="AD339" i="3"/>
  <c r="AF338" i="3"/>
  <c r="AE338" i="3"/>
  <c r="AI339" i="3"/>
  <c r="AF339" i="3"/>
  <c r="AE339" i="3"/>
  <c r="AD340" i="3"/>
  <c r="AI340" i="3"/>
  <c r="AD341" i="3"/>
  <c r="AF340" i="3"/>
  <c r="AE340" i="3"/>
  <c r="AD342" i="3"/>
  <c r="AI341" i="3"/>
  <c r="AE341" i="3"/>
  <c r="AF341" i="3"/>
  <c r="AE342" i="3"/>
  <c r="AD343" i="3"/>
  <c r="AF342" i="3"/>
  <c r="AI342" i="3"/>
  <c r="AF343" i="3"/>
  <c r="AI343" i="3"/>
  <c r="AE343" i="3"/>
  <c r="AD344" i="3"/>
  <c r="AD345" i="3"/>
  <c r="AE344" i="3"/>
  <c r="AF344" i="3"/>
  <c r="AI344" i="3"/>
  <c r="AF345" i="3"/>
  <c r="AD346" i="3"/>
  <c r="AE345" i="3"/>
  <c r="AI345" i="3"/>
  <c r="AD347" i="3"/>
  <c r="AE346" i="3"/>
  <c r="AF346" i="3"/>
  <c r="AI346" i="3"/>
  <c r="AF347" i="3"/>
  <c r="AD348" i="3"/>
  <c r="AE347" i="3"/>
  <c r="AI347" i="3"/>
  <c r="AE348" i="3"/>
  <c r="AI348" i="3"/>
  <c r="AF348" i="3"/>
  <c r="AD349" i="3"/>
  <c r="AF349" i="3"/>
  <c r="AE349" i="3"/>
  <c r="AD350" i="3"/>
  <c r="AI349" i="3"/>
  <c r="AE350" i="3"/>
  <c r="AI350" i="3"/>
  <c r="AF350" i="3"/>
  <c r="AD351" i="3"/>
  <c r="AI351" i="3"/>
  <c r="AF351" i="3"/>
  <c r="AD352" i="3"/>
  <c r="AE351" i="3"/>
  <c r="AE352" i="3"/>
  <c r="AD353" i="3"/>
  <c r="AF352" i="3"/>
  <c r="AI352" i="3"/>
  <c r="AI353" i="3"/>
  <c r="AF353" i="3"/>
  <c r="AD354" i="3"/>
  <c r="AE353" i="3"/>
  <c r="AI354" i="3"/>
  <c r="AD355" i="3"/>
  <c r="AF354" i="3"/>
  <c r="AE354" i="3"/>
  <c r="AD356" i="3"/>
  <c r="AI355" i="3"/>
  <c r="AF355" i="3"/>
  <c r="AE355" i="3"/>
  <c r="AI356" i="3"/>
  <c r="AD357" i="3"/>
  <c r="AE356" i="3"/>
  <c r="AF356" i="3"/>
  <c r="AE357" i="3"/>
  <c r="AF357" i="3"/>
  <c r="AI357" i="3"/>
  <c r="AD358" i="3"/>
  <c r="AF358" i="3"/>
  <c r="AI358" i="3"/>
  <c r="AD359" i="3"/>
  <c r="AE358" i="3"/>
  <c r="AI359" i="3"/>
  <c r="AD360" i="3"/>
  <c r="AF359" i="3"/>
  <c r="AE359" i="3"/>
  <c r="AI360" i="3"/>
  <c r="AD361" i="3"/>
  <c r="AE360" i="3"/>
  <c r="AF360" i="3"/>
  <c r="AF361" i="3"/>
  <c r="AE361" i="3"/>
  <c r="AD362" i="3"/>
  <c r="AI361" i="3"/>
  <c r="AD363" i="3"/>
  <c r="AE362" i="3"/>
  <c r="AI362" i="3"/>
  <c r="AF362" i="3"/>
  <c r="AI363" i="3"/>
  <c r="AD364" i="3"/>
  <c r="AF363" i="3"/>
  <c r="AE363" i="3"/>
  <c r="AE364" i="3"/>
  <c r="AI364" i="3"/>
  <c r="AD365" i="3"/>
  <c r="AF364" i="3"/>
  <c r="AI365" i="3"/>
  <c r="AE365" i="3"/>
  <c r="AF365" i="3"/>
  <c r="AD366" i="3"/>
  <c r="AI366" i="3"/>
  <c r="AD367" i="3"/>
  <c r="AE366" i="3"/>
  <c r="AF366" i="3"/>
  <c r="AE367" i="3"/>
  <c r="AD368" i="3"/>
  <c r="AF367" i="3"/>
  <c r="AI367" i="3"/>
  <c r="AE368" i="3"/>
  <c r="AI368" i="3"/>
  <c r="AD369" i="3"/>
  <c r="AF368" i="3"/>
  <c r="AF369" i="3"/>
  <c r="AE369" i="3"/>
  <c r="AD370" i="3"/>
  <c r="AI369" i="3"/>
  <c r="AD371" i="3"/>
  <c r="AF370" i="3"/>
  <c r="AE370" i="3"/>
  <c r="AI370" i="3"/>
  <c r="AF371" i="3"/>
  <c r="AI371" i="3"/>
  <c r="AE371" i="3"/>
  <c r="AD372" i="3"/>
  <c r="AE372" i="3"/>
  <c r="AF372" i="3"/>
  <c r="AD373" i="3"/>
  <c r="AI372" i="3"/>
  <c r="AI373" i="3"/>
  <c r="AE373" i="3"/>
  <c r="AF373" i="3"/>
  <c r="AD374" i="3"/>
  <c r="AD375" i="3"/>
  <c r="AF374" i="3"/>
  <c r="AI374" i="3"/>
  <c r="AE374" i="3"/>
  <c r="AD376" i="3"/>
  <c r="AE375" i="3"/>
  <c r="AI375" i="3"/>
  <c r="AF375" i="3"/>
  <c r="AI376" i="3"/>
  <c r="AF376" i="3"/>
  <c r="AE376" i="3"/>
  <c r="AD377" i="3"/>
  <c r="AI377" i="3"/>
  <c r="AD378" i="3"/>
  <c r="AE377" i="3"/>
  <c r="AF377" i="3"/>
  <c r="AD379" i="3"/>
  <c r="AF378" i="3"/>
  <c r="AE378" i="3"/>
  <c r="AI378" i="3"/>
  <c r="AF379" i="3"/>
  <c r="AI379" i="3"/>
  <c r="AE379" i="3"/>
  <c r="AD380" i="3"/>
  <c r="AE380" i="3"/>
  <c r="AF380" i="3"/>
  <c r="AD381" i="3"/>
  <c r="AI380" i="3"/>
  <c r="AE381" i="3"/>
  <c r="AI381" i="3"/>
  <c r="AD382" i="3"/>
  <c r="AF381" i="3"/>
  <c r="AE382" i="3"/>
  <c r="AF382" i="3"/>
  <c r="AD383" i="3"/>
  <c r="AI382" i="3"/>
  <c r="AF383" i="3"/>
  <c r="AE383" i="3"/>
  <c r="AI383" i="3"/>
  <c r="AD384" i="3"/>
  <c r="AI384" i="3"/>
  <c r="AF384" i="3"/>
  <c r="AE384" i="3"/>
  <c r="AD385" i="3"/>
  <c r="AF385" i="3"/>
  <c r="AI385" i="3"/>
  <c r="AD386" i="3"/>
  <c r="AE385" i="3"/>
  <c r="AI386" i="3"/>
  <c r="AF386" i="3"/>
  <c r="AE386" i="3"/>
  <c r="AD387" i="3"/>
  <c r="AI387" i="3"/>
  <c r="AD388" i="3"/>
  <c r="AE387" i="3"/>
  <c r="AF387" i="3"/>
  <c r="AI388" i="3"/>
  <c r="AF388" i="3"/>
  <c r="AD389" i="3"/>
  <c r="AE388" i="3"/>
  <c r="AE389" i="3"/>
  <c r="AI389" i="3"/>
  <c r="AD390" i="3"/>
  <c r="AF389" i="3"/>
  <c r="AE390" i="3"/>
  <c r="AF390" i="3"/>
  <c r="AI390" i="3"/>
  <c r="AD391" i="3"/>
  <c r="AI391" i="3"/>
  <c r="AD392" i="3"/>
  <c r="AF391" i="3"/>
  <c r="AE391" i="3"/>
  <c r="AE392" i="3"/>
  <c r="AF392" i="3"/>
  <c r="AD393" i="3"/>
  <c r="AI392" i="3"/>
  <c r="AF393" i="3"/>
  <c r="AD394" i="3"/>
  <c r="AI393" i="3"/>
  <c r="AE393" i="3"/>
  <c r="AI394" i="3"/>
  <c r="AE394" i="3"/>
  <c r="AF394" i="3"/>
  <c r="AD395" i="3"/>
  <c r="AF395" i="3"/>
  <c r="AE395" i="3"/>
  <c r="AD396" i="3"/>
  <c r="AI395" i="3"/>
  <c r="AE396" i="3"/>
  <c r="AD397" i="3"/>
  <c r="AF396" i="3"/>
  <c r="AI396" i="3"/>
  <c r="AI397" i="3"/>
  <c r="AF397" i="3"/>
  <c r="AD398" i="3"/>
  <c r="AE397" i="3"/>
  <c r="AI398" i="3"/>
  <c r="AD399" i="3"/>
  <c r="AF398" i="3"/>
  <c r="AE398" i="3"/>
  <c r="AI399" i="3"/>
  <c r="AF399" i="3"/>
  <c r="AE399" i="3"/>
  <c r="AD400" i="3"/>
  <c r="AD401" i="3"/>
  <c r="AI400" i="3"/>
  <c r="AF400" i="3"/>
  <c r="AE400" i="3"/>
  <c r="AF401" i="3"/>
  <c r="AD402" i="3"/>
  <c r="AE401" i="3"/>
  <c r="AI401" i="3"/>
  <c r="AI402" i="3"/>
  <c r="AD403" i="3"/>
  <c r="AF402" i="3"/>
  <c r="AE402" i="3"/>
  <c r="AE403" i="3"/>
  <c r="AF403" i="3"/>
  <c r="AD404" i="3"/>
  <c r="AI403" i="3"/>
  <c r="AE404" i="3"/>
  <c r="AD405" i="3"/>
  <c r="AF404" i="3"/>
  <c r="AI404" i="3"/>
  <c r="AI405" i="3"/>
  <c r="AE405" i="3"/>
  <c r="AD406" i="3"/>
  <c r="AF405" i="3"/>
  <c r="AI406" i="3"/>
  <c r="AE406" i="3"/>
  <c r="AF406" i="3"/>
  <c r="AD407" i="3"/>
  <c r="AE407" i="3"/>
  <c r="AD408" i="3"/>
  <c r="AI407" i="3"/>
  <c r="AF407" i="3"/>
  <c r="AI408" i="3"/>
  <c r="AE408" i="3"/>
  <c r="AF408" i="3"/>
  <c r="AD409" i="3"/>
  <c r="AI409" i="3"/>
  <c r="AF409" i="3"/>
  <c r="AE409" i="3"/>
  <c r="AD410" i="3"/>
  <c r="AD411" i="3"/>
  <c r="AE410" i="3"/>
  <c r="AF410" i="3"/>
  <c r="AI410" i="3"/>
  <c r="AF411" i="3"/>
  <c r="AD412" i="3"/>
  <c r="AE411" i="3"/>
  <c r="AI411" i="3"/>
  <c r="AE412" i="3"/>
  <c r="AI412" i="3"/>
  <c r="AF412" i="3"/>
  <c r="AD413" i="3"/>
  <c r="AE413" i="3"/>
  <c r="AF413" i="3"/>
  <c r="AI413" i="3"/>
  <c r="AD414" i="3"/>
  <c r="AD415" i="3"/>
  <c r="AE414" i="3"/>
  <c r="AF414" i="3"/>
  <c r="AI414" i="3"/>
  <c r="AF415" i="3"/>
  <c r="AE415" i="3"/>
  <c r="AD416" i="3"/>
  <c r="AI415" i="3"/>
  <c r="AI416" i="3"/>
  <c r="AD417" i="3"/>
  <c r="AF416" i="3"/>
  <c r="AE416" i="3"/>
  <c r="AF417" i="3"/>
  <c r="AE417" i="3"/>
  <c r="AI417" i="3"/>
  <c r="AD418" i="3"/>
  <c r="AI418" i="3"/>
  <c r="AD419" i="3"/>
  <c r="AF418" i="3"/>
  <c r="AE418" i="3"/>
  <c r="AF419" i="3"/>
  <c r="AI419" i="3"/>
  <c r="AD420" i="3"/>
  <c r="AE419" i="3"/>
  <c r="AE420" i="3"/>
  <c r="AF420" i="3"/>
  <c r="AD421" i="3"/>
  <c r="AI420" i="3"/>
  <c r="AI421" i="3"/>
  <c r="AD422" i="3"/>
  <c r="AE421" i="3"/>
  <c r="AF421" i="3"/>
  <c r="AI422" i="3"/>
  <c r="AE422" i="3"/>
  <c r="AD423" i="3"/>
  <c r="AF422" i="3"/>
  <c r="AE423" i="3"/>
  <c r="AD424" i="3"/>
  <c r="AI423" i="3"/>
  <c r="AF423" i="3"/>
  <c r="AE424" i="3"/>
  <c r="AD425" i="3"/>
  <c r="AF424" i="3"/>
  <c r="AI424" i="3"/>
  <c r="AD426" i="3"/>
  <c r="AF425" i="3"/>
  <c r="AE425" i="3"/>
  <c r="AI425" i="3"/>
  <c r="AE426" i="3"/>
  <c r="AD427" i="3"/>
  <c r="AF426" i="3"/>
  <c r="AI426" i="3"/>
  <c r="AE427" i="3"/>
  <c r="AI427" i="3"/>
  <c r="AD428" i="3"/>
  <c r="AF427" i="3"/>
  <c r="AF428" i="3"/>
  <c r="AI428" i="3"/>
  <c r="AD429" i="3"/>
  <c r="AE428" i="3"/>
  <c r="AE429" i="3"/>
  <c r="AF429" i="3"/>
  <c r="AI429" i="3"/>
  <c r="AD430" i="3"/>
  <c r="AE430" i="3"/>
  <c r="AI430" i="3"/>
  <c r="AD431" i="3"/>
  <c r="AF430" i="3"/>
  <c r="AD432" i="3"/>
  <c r="AF431" i="3"/>
  <c r="AE431" i="3"/>
  <c r="AI431" i="3"/>
  <c r="AD433" i="3"/>
  <c r="AE432" i="3"/>
  <c r="AF432" i="3"/>
  <c r="AI432" i="3"/>
  <c r="AF433" i="3"/>
  <c r="AI433" i="3"/>
  <c r="AD434" i="3"/>
  <c r="AE433" i="3"/>
  <c r="AE434" i="3"/>
  <c r="AD435" i="3"/>
  <c r="AF434" i="3"/>
  <c r="AI434" i="3"/>
  <c r="AF435" i="3"/>
  <c r="AE435" i="3"/>
  <c r="AI435" i="3"/>
  <c r="AD436" i="3"/>
  <c r="AI436" i="3"/>
  <c r="AF436" i="3"/>
  <c r="AE436" i="3"/>
  <c r="AD437" i="3"/>
  <c r="AD438" i="3"/>
  <c r="AE437" i="3"/>
  <c r="AI437" i="3"/>
  <c r="AF437" i="3"/>
  <c r="AI438" i="3"/>
  <c r="AE438" i="3"/>
  <c r="AD439" i="3"/>
  <c r="AF438" i="3"/>
  <c r="AD440" i="3"/>
  <c r="AI439" i="3"/>
  <c r="AE439" i="3"/>
  <c r="AF439" i="3"/>
  <c r="AD441" i="3"/>
  <c r="AI440" i="3"/>
  <c r="AF440" i="3"/>
  <c r="AE440" i="3"/>
  <c r="AI441" i="3"/>
  <c r="AD442" i="3"/>
  <c r="AE441" i="3"/>
  <c r="AF441" i="3"/>
  <c r="AD443" i="3"/>
  <c r="AE442" i="3"/>
  <c r="AF442" i="3"/>
  <c r="AI442" i="3"/>
  <c r="AF443" i="3"/>
  <c r="AE443" i="3"/>
  <c r="AD444" i="3"/>
  <c r="AI443" i="3"/>
  <c r="AE444" i="3"/>
  <c r="AF444" i="3"/>
  <c r="AI444" i="3"/>
  <c r="AD445" i="3"/>
  <c r="AI445" i="3"/>
  <c r="AF445" i="3"/>
  <c r="AE445" i="3"/>
  <c r="AD446" i="3"/>
  <c r="AD447" i="3"/>
  <c r="AE446" i="3"/>
  <c r="AI446" i="3"/>
  <c r="AF446" i="3"/>
  <c r="AD448" i="3"/>
  <c r="AF447" i="3"/>
  <c r="AE447" i="3"/>
  <c r="AI447" i="3"/>
  <c r="AI448" i="3"/>
  <c r="AE448" i="3"/>
  <c r="AF448" i="3"/>
  <c r="AD449" i="3"/>
  <c r="AF449" i="3"/>
  <c r="AI449" i="3"/>
  <c r="AE449" i="3"/>
  <c r="AD450" i="3"/>
  <c r="AD451" i="3"/>
  <c r="AI450" i="3"/>
  <c r="AE450" i="3"/>
  <c r="AF450" i="3"/>
  <c r="AF451" i="3"/>
  <c r="AD452" i="3"/>
  <c r="AE451" i="3"/>
  <c r="AI451" i="3"/>
  <c r="AE452" i="3"/>
  <c r="AF452" i="3"/>
  <c r="AD453" i="3"/>
  <c r="AI452" i="3"/>
  <c r="AE453" i="3"/>
  <c r="AD454" i="3"/>
  <c r="AI453" i="3"/>
  <c r="AF453" i="3"/>
  <c r="AI454" i="3"/>
  <c r="AD455" i="3"/>
  <c r="AE454" i="3"/>
  <c r="AF454" i="3"/>
  <c r="AI455" i="3"/>
  <c r="AD456" i="3"/>
  <c r="AE455" i="3"/>
  <c r="AF455" i="3"/>
  <c r="AI456" i="3"/>
  <c r="AD457" i="3"/>
  <c r="AF456" i="3"/>
  <c r="AE456" i="3"/>
  <c r="AI457" i="3"/>
  <c r="AD458" i="3"/>
  <c r="AE457" i="3"/>
  <c r="AF457" i="3"/>
  <c r="AI458" i="3"/>
  <c r="AE458" i="3"/>
  <c r="AF458" i="3"/>
  <c r="AD459" i="3"/>
  <c r="AD460" i="3"/>
  <c r="AE459" i="3"/>
  <c r="AI459" i="3"/>
  <c r="AF459" i="3"/>
  <c r="AE460" i="3"/>
  <c r="AF460" i="3"/>
  <c r="AI460" i="3"/>
  <c r="AD461" i="3"/>
  <c r="AI461" i="3"/>
  <c r="AF461" i="3"/>
  <c r="AD462" i="3"/>
  <c r="AE461" i="3"/>
  <c r="AE462" i="3"/>
  <c r="AI462" i="3"/>
  <c r="AD463" i="3"/>
  <c r="AF462" i="3"/>
  <c r="AD464" i="3"/>
  <c r="AF463" i="3"/>
  <c r="AI463" i="3"/>
  <c r="AE463" i="3"/>
  <c r="AI464" i="3"/>
  <c r="AD465" i="3"/>
  <c r="AF464" i="3"/>
  <c r="AE464" i="3"/>
  <c r="AI465" i="3"/>
  <c r="AF465" i="3"/>
  <c r="AE465" i="3"/>
  <c r="AD466" i="3"/>
  <c r="AD467" i="3"/>
  <c r="AE466" i="3"/>
  <c r="AI466" i="3"/>
  <c r="AF466" i="3"/>
  <c r="AE467" i="3"/>
  <c r="AF467" i="3"/>
  <c r="AI467" i="3"/>
  <c r="AD468" i="3"/>
  <c r="AE468" i="3"/>
  <c r="AI468" i="3"/>
  <c r="AD469" i="3"/>
  <c r="AF468" i="3"/>
  <c r="AE469" i="3"/>
  <c r="AF469" i="3"/>
  <c r="AI469" i="3"/>
  <c r="AD470" i="3"/>
  <c r="AI470" i="3"/>
  <c r="AF470" i="3"/>
  <c r="AE470" i="3"/>
  <c r="AD471" i="3"/>
  <c r="AD472" i="3"/>
  <c r="AF471" i="3"/>
  <c r="AE471" i="3"/>
  <c r="AI471" i="3"/>
  <c r="AI472" i="3"/>
  <c r="AE472" i="3"/>
  <c r="AF472" i="3"/>
  <c r="AD473" i="3"/>
  <c r="AI473" i="3"/>
  <c r="AE473" i="3"/>
  <c r="AF473" i="3"/>
  <c r="AD474" i="3"/>
  <c r="AF474" i="3"/>
  <c r="AE474" i="3"/>
  <c r="AI474" i="3"/>
  <c r="AD475" i="3"/>
  <c r="AF475" i="3"/>
  <c r="AD476" i="3"/>
  <c r="AI475" i="3"/>
  <c r="AE475" i="3"/>
  <c r="AI476" i="3"/>
  <c r="AE476" i="3"/>
  <c r="AD477" i="3"/>
  <c r="AF476" i="3"/>
  <c r="AF477" i="3"/>
  <c r="AI477" i="3"/>
  <c r="AE477" i="3"/>
  <c r="AD478" i="3"/>
  <c r="AD479" i="3"/>
  <c r="AF478" i="3"/>
  <c r="AI478" i="3"/>
  <c r="AE478" i="3"/>
  <c r="AF479" i="3"/>
  <c r="AE479" i="3"/>
  <c r="AI479" i="3"/>
  <c r="AD480" i="3"/>
  <c r="AI480" i="3"/>
  <c r="AD481" i="3"/>
  <c r="AF480" i="3"/>
  <c r="AE480" i="3"/>
  <c r="AI481" i="3"/>
  <c r="AE481" i="3"/>
  <c r="AD482" i="3"/>
  <c r="AF481" i="3"/>
  <c r="AE482" i="3"/>
  <c r="AF482" i="3"/>
  <c r="AI482" i="3"/>
  <c r="AD483" i="3"/>
  <c r="AE483" i="3"/>
  <c r="AI483" i="3"/>
  <c r="AD484" i="3"/>
  <c r="AF483" i="3"/>
  <c r="AD485" i="3"/>
  <c r="AF484" i="3"/>
  <c r="AE484" i="3"/>
  <c r="AI484" i="3"/>
  <c r="AF485" i="3"/>
  <c r="AI485" i="3"/>
  <c r="AE485" i="3"/>
  <c r="AD486" i="3"/>
  <c r="AD487" i="3"/>
  <c r="AI486" i="3"/>
  <c r="AF486" i="3"/>
  <c r="AE486" i="3"/>
  <c r="AI487" i="3"/>
  <c r="AD488" i="3"/>
  <c r="AE487" i="3"/>
  <c r="AF487" i="3"/>
  <c r="AE488" i="3"/>
  <c r="AI488" i="3"/>
  <c r="AF488" i="3"/>
  <c r="AD489" i="3"/>
  <c r="AD490" i="3"/>
  <c r="AF489" i="3"/>
  <c r="AE489" i="3"/>
  <c r="AI489" i="3"/>
  <c r="AE490" i="3"/>
  <c r="AI490" i="3"/>
  <c r="AF490" i="3"/>
  <c r="AD491" i="3"/>
  <c r="AD492" i="3"/>
  <c r="AI491" i="3"/>
  <c r="AF491" i="3"/>
  <c r="AE491" i="3"/>
  <c r="AI492" i="3"/>
  <c r="AE492" i="3"/>
  <c r="AD493" i="3"/>
  <c r="AF492" i="3"/>
  <c r="AD494" i="3"/>
  <c r="AE493" i="3"/>
  <c r="AF493" i="3"/>
  <c r="AI493" i="3"/>
  <c r="AF494" i="3"/>
  <c r="AI494" i="3"/>
  <c r="AE494" i="3"/>
  <c r="AD495" i="3"/>
  <c r="AD496" i="3"/>
  <c r="AE495" i="3"/>
  <c r="AI495" i="3"/>
  <c r="AF495" i="3"/>
  <c r="AI496" i="3"/>
  <c r="AD497" i="3"/>
  <c r="AE496" i="3"/>
  <c r="AF496" i="3"/>
  <c r="AE497" i="3"/>
  <c r="AI497" i="3"/>
  <c r="AF497" i="3"/>
  <c r="AD498" i="3"/>
  <c r="AF498" i="3"/>
  <c r="AE498" i="3"/>
  <c r="AI498" i="3"/>
  <c r="AD499" i="3"/>
  <c r="AI499" i="3"/>
  <c r="AE499" i="3"/>
  <c r="AD500" i="3"/>
  <c r="AF499" i="3"/>
  <c r="AD501" i="3"/>
  <c r="AI500" i="3"/>
  <c r="AE500" i="3"/>
  <c r="AF500" i="3"/>
  <c r="AE501" i="3"/>
  <c r="AD502" i="3"/>
  <c r="AI501" i="3"/>
  <c r="AF501" i="3"/>
  <c r="AF502" i="3"/>
  <c r="AD503" i="3"/>
  <c r="AE502" i="3"/>
  <c r="AI502" i="3"/>
  <c r="AI503" i="3"/>
  <c r="AE503" i="3"/>
  <c r="AF503" i="3"/>
  <c r="AD504" i="3"/>
  <c r="AI504" i="3"/>
  <c r="AF504" i="3"/>
  <c r="AE504" i="3"/>
  <c r="AD505" i="3"/>
  <c r="AF505" i="3"/>
  <c r="AI505" i="3"/>
  <c r="AD506" i="3"/>
  <c r="AE505" i="3"/>
  <c r="AE506" i="3"/>
  <c r="AI506" i="3"/>
  <c r="AF506" i="3"/>
  <c r="AD507" i="3"/>
  <c r="AD508" i="3"/>
  <c r="AI507" i="3"/>
  <c r="AE507" i="3"/>
  <c r="AF507" i="3"/>
  <c r="AI508" i="3"/>
  <c r="AF508" i="3"/>
  <c r="AD509" i="3"/>
  <c r="AE508" i="3"/>
  <c r="AI509" i="3"/>
  <c r="AF509" i="3"/>
  <c r="AE509" i="3"/>
  <c r="AD510" i="3"/>
  <c r="AF510" i="3"/>
  <c r="AI510" i="3"/>
  <c r="AD511" i="3"/>
  <c r="AE510" i="3"/>
  <c r="AF511" i="3"/>
  <c r="AD512" i="3"/>
  <c r="AE511" i="3"/>
  <c r="AI511" i="3"/>
  <c r="AE512" i="3"/>
  <c r="AF512" i="3"/>
  <c r="AD513" i="3"/>
  <c r="AI512" i="3"/>
  <c r="AI513" i="3"/>
  <c r="AE513" i="3"/>
  <c r="AF513" i="3"/>
  <c r="AD514" i="3"/>
  <c r="AF514" i="3"/>
  <c r="AI514" i="3"/>
  <c r="AE514" i="3"/>
  <c r="AD515" i="3"/>
  <c r="AI515" i="3"/>
  <c r="AD516" i="3"/>
  <c r="AF515" i="3"/>
  <c r="AE515" i="3"/>
  <c r="AF516" i="3"/>
  <c r="AE516" i="3"/>
  <c r="AI516" i="3"/>
  <c r="AD517" i="3"/>
  <c r="AD518" i="3"/>
  <c r="AE517" i="3"/>
  <c r="AF517" i="3"/>
  <c r="AI517" i="3"/>
  <c r="AE518" i="3"/>
  <c r="AD519" i="3"/>
  <c r="AF518" i="3"/>
  <c r="AI518" i="3"/>
  <c r="AI519" i="3"/>
  <c r="AE519" i="3"/>
  <c r="AD520" i="3"/>
  <c r="AF519" i="3"/>
  <c r="AI520" i="3"/>
  <c r="AD521" i="3"/>
  <c r="AF520" i="3"/>
  <c r="AE520" i="3"/>
  <c r="AI521" i="3"/>
  <c r="AF521" i="3"/>
  <c r="AD522" i="3"/>
  <c r="AE521" i="3"/>
  <c r="AI522" i="3"/>
  <c r="AF522" i="3"/>
  <c r="AE522" i="3"/>
  <c r="AD523" i="3"/>
  <c r="AE523" i="3"/>
  <c r="AD524" i="3"/>
  <c r="AI523" i="3"/>
  <c r="AF523" i="3"/>
  <c r="AI524" i="3"/>
  <c r="AF524" i="3"/>
  <c r="AE524" i="3"/>
  <c r="AD525" i="3"/>
  <c r="AD526" i="3"/>
  <c r="AE525" i="3"/>
  <c r="AF525" i="3"/>
  <c r="AI525" i="3"/>
  <c r="AE526" i="3"/>
  <c r="AI526" i="3"/>
  <c r="AD527" i="3"/>
  <c r="AF526" i="3"/>
  <c r="AI527" i="3"/>
  <c r="AD528" i="3"/>
  <c r="AE527" i="3"/>
  <c r="AF527" i="3"/>
  <c r="AD529" i="3"/>
  <c r="AF528" i="3"/>
  <c r="AI528" i="3"/>
  <c r="AE528" i="3"/>
  <c r="AI529" i="3"/>
  <c r="AE529" i="3"/>
  <c r="AF529" i="3"/>
  <c r="AD530" i="3"/>
  <c r="AD531" i="3"/>
  <c r="AE530" i="3"/>
  <c r="AF530" i="3"/>
  <c r="AI530" i="3"/>
  <c r="AI531" i="3"/>
  <c r="AE531" i="3"/>
  <c r="AD532" i="3"/>
  <c r="AF531" i="3"/>
  <c r="AF532" i="3"/>
  <c r="AE532" i="3"/>
  <c r="AD533" i="3"/>
  <c r="AI532" i="3"/>
  <c r="AD534" i="3"/>
  <c r="AF533" i="3"/>
  <c r="AE533" i="3"/>
  <c r="AI533" i="3"/>
  <c r="AD535" i="3"/>
  <c r="AI534" i="3"/>
  <c r="AE534" i="3"/>
  <c r="AF534" i="3"/>
  <c r="AE535" i="3"/>
  <c r="AD536" i="3"/>
  <c r="AI535" i="3"/>
  <c r="AF535" i="3"/>
  <c r="AF536" i="3"/>
  <c r="AI536" i="3"/>
  <c r="AE536" i="3"/>
  <c r="AD537" i="3"/>
  <c r="AF537" i="3"/>
  <c r="AI537" i="3"/>
  <c r="AE537" i="3"/>
  <c r="AD538" i="3"/>
  <c r="AI538" i="3"/>
  <c r="AF538" i="3"/>
  <c r="AD539" i="3"/>
  <c r="AE538" i="3"/>
  <c r="AI539" i="3"/>
  <c r="AF539" i="3"/>
  <c r="AE539" i="3"/>
  <c r="AD540" i="3"/>
  <c r="AI540" i="3"/>
  <c r="AF540" i="3"/>
  <c r="AD541" i="3"/>
  <c r="AE540" i="3"/>
  <c r="AD542" i="3"/>
  <c r="AI541" i="3"/>
  <c r="AE541" i="3"/>
  <c r="AF541" i="3"/>
  <c r="AD543" i="3"/>
  <c r="AI542" i="3"/>
  <c r="AF542" i="3"/>
  <c r="AE542" i="3"/>
  <c r="AI543" i="3"/>
  <c r="AE543" i="3"/>
  <c r="AD544" i="3"/>
  <c r="AF543" i="3"/>
  <c r="AD545" i="3"/>
  <c r="AE544" i="3"/>
  <c r="AF544" i="3"/>
  <c r="AI544" i="3"/>
  <c r="AD546" i="3"/>
  <c r="AE545" i="3"/>
  <c r="AF545" i="3"/>
  <c r="AI545" i="3"/>
  <c r="AF546" i="3"/>
  <c r="AE546" i="3"/>
  <c r="AD547" i="3"/>
  <c r="AI546" i="3"/>
  <c r="AI547" i="3"/>
  <c r="AD548" i="3"/>
  <c r="AE547" i="3"/>
  <c r="AF547" i="3"/>
  <c r="AE548" i="3"/>
  <c r="AD549" i="3"/>
  <c r="AI548" i="3"/>
  <c r="AF548" i="3"/>
  <c r="AF549" i="3"/>
  <c r="AE549" i="3"/>
  <c r="AI549" i="3"/>
  <c r="AD550" i="3"/>
  <c r="AI550" i="3"/>
  <c r="AE550" i="3"/>
  <c r="AF550" i="3"/>
  <c r="AD551" i="3"/>
  <c r="AI551" i="3"/>
  <c r="AE551" i="3"/>
  <c r="AD552" i="3"/>
  <c r="AF551" i="3"/>
  <c r="AE552" i="3"/>
  <c r="AI552" i="3"/>
  <c r="AD553" i="3"/>
  <c r="AF552" i="3"/>
  <c r="AD554" i="3"/>
  <c r="AI553" i="3"/>
  <c r="AE553" i="3"/>
  <c r="AF553" i="3"/>
  <c r="AE554" i="3"/>
  <c r="AF554" i="3"/>
  <c r="AI554" i="3"/>
  <c r="AD555" i="3"/>
  <c r="AD556" i="3"/>
  <c r="AE555" i="3"/>
  <c r="AF555" i="3"/>
  <c r="AI555" i="3"/>
  <c r="AI556" i="3"/>
  <c r="AD557" i="3"/>
  <c r="AE556" i="3"/>
  <c r="AF556" i="3"/>
  <c r="AI557" i="3"/>
  <c r="AD558" i="3"/>
  <c r="AE557" i="3"/>
  <c r="AF557" i="3"/>
  <c r="AF558" i="3"/>
  <c r="AE558" i="3"/>
  <c r="AI558" i="3"/>
  <c r="AD559" i="3"/>
  <c r="AF559" i="3"/>
  <c r="AI559" i="3"/>
  <c r="AD560" i="3"/>
  <c r="AE559" i="3"/>
  <c r="AI560" i="3"/>
  <c r="AE560" i="3"/>
  <c r="AF560" i="3"/>
  <c r="AD561" i="3"/>
  <c r="AE561" i="3"/>
  <c r="AI561" i="3"/>
  <c r="AF561" i="3"/>
  <c r="AD562" i="3"/>
  <c r="AF562" i="3"/>
  <c r="AI562" i="3"/>
  <c r="AE562" i="3"/>
  <c r="AD563" i="3"/>
  <c r="AD564" i="3"/>
  <c r="AF563" i="3"/>
  <c r="AI563" i="3"/>
  <c r="AE563" i="3"/>
  <c r="AF564" i="3"/>
  <c r="AE564" i="3"/>
  <c r="AI564" i="3"/>
  <c r="AD565" i="3"/>
  <c r="AE565" i="3"/>
  <c r="AD566" i="3"/>
  <c r="AF565" i="3"/>
  <c r="AI565" i="3"/>
  <c r="AF566" i="3"/>
  <c r="AD567" i="3"/>
  <c r="AI566" i="3"/>
  <c r="AE566" i="3"/>
  <c r="AF567" i="3"/>
  <c r="AE567" i="3"/>
  <c r="AI567" i="3"/>
  <c r="AD568" i="3"/>
  <c r="AI568" i="3"/>
  <c r="AD569" i="3"/>
  <c r="AF568" i="3"/>
  <c r="AE568" i="3"/>
  <c r="AD570" i="3"/>
  <c r="AE569" i="3"/>
  <c r="AF569" i="3"/>
  <c r="AI569" i="3"/>
  <c r="AI570" i="3"/>
  <c r="AF570" i="3"/>
  <c r="AE570" i="3"/>
  <c r="AD571" i="3"/>
  <c r="AF571" i="3"/>
  <c r="AI571" i="3"/>
  <c r="AE571" i="3"/>
  <c r="AD572" i="3"/>
  <c r="AD573" i="3"/>
  <c r="AE572" i="3"/>
  <c r="AI572" i="3"/>
  <c r="AF572" i="3"/>
  <c r="AF573" i="3"/>
  <c r="AD574" i="3"/>
  <c r="AE573" i="3"/>
  <c r="AI573" i="3"/>
  <c r="AF574" i="3"/>
  <c r="AD575" i="3"/>
  <c r="AI574" i="3"/>
  <c r="AE574" i="3"/>
  <c r="AI575" i="3"/>
  <c r="AE575" i="3"/>
  <c r="AD576" i="3"/>
  <c r="AF575" i="3"/>
  <c r="AF576" i="3"/>
  <c r="AD577" i="3"/>
  <c r="AI576" i="3"/>
  <c r="AE576" i="3"/>
  <c r="AD578" i="3"/>
  <c r="AE577" i="3"/>
  <c r="AF577" i="3"/>
  <c r="AI577" i="3"/>
  <c r="AF578" i="3"/>
  <c r="AI578" i="3"/>
  <c r="AE578" i="3"/>
  <c r="AD579" i="3"/>
  <c r="AE579" i="3"/>
  <c r="AD580" i="3"/>
  <c r="AF579" i="3"/>
  <c r="AI579" i="3"/>
  <c r="AE580" i="3"/>
  <c r="AD581" i="3"/>
  <c r="AI580" i="3"/>
  <c r="AF580" i="3"/>
  <c r="AE581" i="3"/>
  <c r="AI581" i="3"/>
  <c r="AD582" i="3"/>
  <c r="AF581" i="3"/>
  <c r="AI582" i="3"/>
  <c r="AE582" i="3"/>
  <c r="AF582" i="3"/>
  <c r="AD583" i="3"/>
  <c r="AF583" i="3"/>
  <c r="AD584" i="3"/>
  <c r="AI583" i="3"/>
  <c r="AE583" i="3"/>
  <c r="AI584" i="3"/>
  <c r="AD585" i="3"/>
  <c r="AE584" i="3"/>
  <c r="AF584" i="3"/>
  <c r="AE585" i="3"/>
  <c r="AI585" i="3"/>
  <c r="AF585" i="3"/>
  <c r="AD586" i="3"/>
  <c r="AD587" i="3"/>
  <c r="AF586" i="3"/>
  <c r="AE586" i="3"/>
  <c r="AI586" i="3"/>
  <c r="AE587" i="3"/>
  <c r="AD588" i="3"/>
  <c r="AI587" i="3"/>
  <c r="AF587" i="3"/>
  <c r="AI588" i="3"/>
  <c r="AE588" i="3"/>
  <c r="AD589" i="3"/>
  <c r="AF588" i="3"/>
  <c r="AE589" i="3"/>
  <c r="AD590" i="3"/>
  <c r="AI589" i="3"/>
  <c r="AF589" i="3"/>
  <c r="AE590" i="3"/>
  <c r="AI590" i="3"/>
  <c r="AF590" i="3"/>
  <c r="AD591" i="3"/>
  <c r="AI591" i="3"/>
  <c r="AD592" i="3"/>
  <c r="AE591" i="3"/>
  <c r="AF591" i="3"/>
  <c r="AD593" i="3"/>
  <c r="AF592" i="3"/>
  <c r="AI592" i="3"/>
  <c r="AE592" i="3"/>
  <c r="AE593" i="3"/>
  <c r="AD594" i="3"/>
  <c r="AF593" i="3"/>
  <c r="AI593" i="3"/>
  <c r="AF594" i="3"/>
  <c r="AI594" i="3"/>
  <c r="AD595" i="3"/>
  <c r="AE594" i="3"/>
  <c r="AF595" i="3"/>
  <c r="AD596" i="3"/>
  <c r="AE595" i="3"/>
  <c r="AI595" i="3"/>
  <c r="AF596" i="3"/>
  <c r="AE596" i="3"/>
  <c r="AD597" i="3"/>
  <c r="AI596" i="3"/>
  <c r="AI597" i="3"/>
  <c r="AE597" i="3"/>
  <c r="AD598" i="3"/>
  <c r="AF597" i="3"/>
  <c r="AD599" i="3"/>
  <c r="AI598" i="3"/>
  <c r="AF598" i="3"/>
  <c r="AE598" i="3"/>
  <c r="AI599" i="3"/>
  <c r="AE599" i="3"/>
  <c r="AD600" i="3"/>
  <c r="AF599" i="3"/>
  <c r="AI600" i="3"/>
  <c r="AF600" i="3"/>
  <c r="AD601" i="3"/>
  <c r="AE600" i="3"/>
  <c r="AF601" i="3"/>
  <c r="AD602" i="3"/>
  <c r="AE601" i="3"/>
  <c r="AI601" i="3"/>
  <c r="AI602" i="3"/>
  <c r="AD603" i="3"/>
  <c r="AE602" i="3"/>
  <c r="AF602" i="3"/>
  <c r="AD604" i="3"/>
  <c r="AI603" i="3"/>
  <c r="AE603" i="3"/>
  <c r="AF603" i="3"/>
  <c r="AF604" i="3"/>
  <c r="AE604" i="3"/>
  <c r="AD605" i="3"/>
  <c r="AI604" i="3"/>
  <c r="AE605" i="3"/>
  <c r="AI605" i="3"/>
  <c r="AF605" i="3"/>
  <c r="AD606" i="3"/>
  <c r="AD607" i="3"/>
  <c r="AE606" i="3"/>
  <c r="AF606" i="3"/>
  <c r="AI606" i="3"/>
  <c r="AF607" i="3"/>
  <c r="AI607" i="3"/>
  <c r="AD608" i="3"/>
  <c r="AE607" i="3"/>
  <c r="AF608" i="3"/>
  <c r="AE608" i="3"/>
  <c r="AI608" i="3"/>
  <c r="AD609" i="3"/>
  <c r="AD610" i="3"/>
  <c r="AI609" i="3"/>
  <c r="AF609" i="3"/>
  <c r="AE609" i="3"/>
  <c r="AI610" i="3"/>
  <c r="AF610" i="3"/>
  <c r="AE610" i="3"/>
  <c r="AD611" i="3"/>
  <c r="AI611" i="3"/>
  <c r="AE611" i="3"/>
  <c r="AF611" i="3"/>
  <c r="AD612" i="3"/>
  <c r="AD613" i="3"/>
  <c r="AI612" i="3"/>
  <c r="AE612" i="3"/>
  <c r="AF612" i="3"/>
  <c r="AE613" i="3"/>
  <c r="AI613" i="3"/>
  <c r="AF613" i="3"/>
  <c r="AD614" i="3"/>
  <c r="AE614" i="3"/>
  <c r="AI614" i="3"/>
  <c r="AD615" i="3"/>
  <c r="AF614" i="3"/>
  <c r="AI615" i="3"/>
  <c r="AD616" i="3"/>
  <c r="AE615" i="3"/>
  <c r="AF615" i="3"/>
  <c r="AF616" i="3"/>
  <c r="AE616" i="3"/>
  <c r="AI616" i="3"/>
  <c r="AD617" i="3"/>
  <c r="AE617" i="3"/>
  <c r="AI617" i="3"/>
  <c r="AD618" i="3"/>
  <c r="AF617" i="3"/>
  <c r="AI618" i="3"/>
  <c r="AD619" i="3"/>
  <c r="AF618" i="3"/>
  <c r="AE618" i="3"/>
  <c r="AD620" i="3"/>
  <c r="AE619" i="3"/>
  <c r="AF619" i="3"/>
  <c r="AI619" i="3"/>
  <c r="AE620" i="3"/>
  <c r="AD621" i="3"/>
  <c r="AI620" i="3"/>
  <c r="AF620" i="3"/>
  <c r="AI621" i="3"/>
  <c r="AD622" i="3"/>
  <c r="AE621" i="3"/>
  <c r="AF621" i="3"/>
  <c r="AE622" i="3"/>
  <c r="AI622" i="3"/>
  <c r="AD623" i="3"/>
  <c r="AF622" i="3"/>
  <c r="AD624" i="3"/>
  <c r="AI623" i="3"/>
  <c r="AE623" i="3"/>
  <c r="AF623" i="3"/>
  <c r="AF624" i="3"/>
  <c r="AD625" i="3"/>
  <c r="AE624" i="3"/>
  <c r="AI624" i="3"/>
  <c r="AD626" i="3"/>
  <c r="AE625" i="3"/>
  <c r="AF625" i="3"/>
  <c r="AI625" i="3"/>
  <c r="AE626" i="3"/>
  <c r="AD627" i="3"/>
  <c r="AF626" i="3"/>
  <c r="AI626" i="3"/>
  <c r="AI627" i="3"/>
  <c r="AD628" i="3"/>
  <c r="AE627" i="3"/>
  <c r="AF627" i="3"/>
  <c r="AD629" i="3"/>
  <c r="AI628" i="3"/>
  <c r="AF628" i="3"/>
  <c r="AE628" i="3"/>
  <c r="AF629" i="3"/>
  <c r="AD630" i="3"/>
  <c r="AE629" i="3"/>
  <c r="AI629" i="3"/>
  <c r="AI630" i="3"/>
  <c r="AF630" i="3"/>
  <c r="AE630" i="3"/>
  <c r="AD631" i="3"/>
  <c r="AE631" i="3"/>
  <c r="AI631" i="3"/>
  <c r="AF631" i="3"/>
  <c r="AD632" i="3"/>
  <c r="AD633" i="3"/>
  <c r="AF632" i="3"/>
  <c r="AE632" i="3"/>
  <c r="AI632" i="3"/>
  <c r="AF633" i="3"/>
  <c r="AI633" i="3"/>
  <c r="AE633" i="3"/>
  <c r="AD634" i="3"/>
  <c r="AD635" i="3"/>
  <c r="AF634" i="3"/>
  <c r="AI634" i="3"/>
  <c r="AE634" i="3"/>
  <c r="AD636" i="3"/>
  <c r="AF635" i="3"/>
  <c r="AI635" i="3"/>
  <c r="AE635" i="3"/>
  <c r="AD637" i="3"/>
  <c r="AE636" i="3"/>
  <c r="AI636" i="3"/>
  <c r="AF636" i="3"/>
  <c r="AF637" i="3"/>
  <c r="AI637" i="3"/>
  <c r="AE637" i="3"/>
  <c r="AD638" i="3"/>
  <c r="AF638" i="3"/>
  <c r="AI638" i="3"/>
  <c r="AD639" i="3"/>
  <c r="AE638" i="3"/>
  <c r="AE639" i="3"/>
  <c r="AD640" i="3"/>
  <c r="AI639" i="3"/>
  <c r="AF639" i="3"/>
  <c r="AI640" i="3"/>
  <c r="AD641" i="3"/>
  <c r="AF640" i="3"/>
  <c r="AE640" i="3"/>
  <c r="AI641" i="3"/>
  <c r="AD642" i="3"/>
  <c r="AF641" i="3"/>
  <c r="AE641" i="3"/>
  <c r="AF642" i="3"/>
  <c r="AD643" i="3"/>
  <c r="AI642" i="3"/>
  <c r="AE642" i="3"/>
  <c r="AF643" i="3"/>
  <c r="AI643" i="3"/>
  <c r="AD644" i="3"/>
  <c r="AE643" i="3"/>
  <c r="AI644" i="3"/>
  <c r="AF644" i="3"/>
  <c r="AE644" i="3"/>
  <c r="AD645" i="3"/>
  <c r="AF645" i="3"/>
  <c r="AE645" i="3"/>
  <c r="AD646" i="3"/>
  <c r="AI645" i="3"/>
  <c r="AF646" i="3"/>
  <c r="AI646" i="3"/>
  <c r="AE646" i="3"/>
  <c r="AD647" i="3"/>
  <c r="AE647" i="3"/>
  <c r="AD648" i="3"/>
  <c r="AF647" i="3"/>
  <c r="AI647" i="3"/>
  <c r="AI648" i="3"/>
  <c r="AE648" i="3"/>
  <c r="AD649" i="3"/>
  <c r="AF648" i="3"/>
  <c r="AF649" i="3"/>
  <c r="AE649" i="3"/>
  <c r="AI649" i="3"/>
  <c r="AD650" i="3"/>
  <c r="AD651" i="3"/>
  <c r="AI650" i="3"/>
  <c r="AF650" i="3"/>
  <c r="AE650" i="3"/>
  <c r="AE651" i="3"/>
  <c r="AI651" i="3"/>
  <c r="AD652" i="3"/>
  <c r="AF651" i="3"/>
  <c r="AI652" i="3"/>
  <c r="AE652" i="3"/>
  <c r="AD653" i="3"/>
  <c r="AF652" i="3"/>
  <c r="AE653" i="3"/>
  <c r="AF653" i="3"/>
  <c r="AD654" i="3"/>
  <c r="AI653" i="3"/>
  <c r="AI654" i="3"/>
  <c r="AF654" i="3"/>
  <c r="AE654" i="3"/>
  <c r="AD655" i="3"/>
  <c r="AF655" i="3"/>
  <c r="AI655" i="3"/>
  <c r="AE655" i="3"/>
  <c r="AD656" i="3"/>
  <c r="AF656" i="3"/>
  <c r="AI656" i="3"/>
  <c r="AE656" i="3"/>
  <c r="AD657" i="3"/>
  <c r="AF657" i="3"/>
  <c r="AE657" i="3"/>
  <c r="AI657" i="3"/>
  <c r="AD658" i="3"/>
  <c r="AF658" i="3"/>
  <c r="AE658" i="3"/>
  <c r="AI658" i="3"/>
  <c r="AD659" i="3"/>
  <c r="AI659" i="3"/>
  <c r="AF659" i="3"/>
  <c r="AE659" i="3"/>
  <c r="AD660" i="3"/>
  <c r="AF660" i="3"/>
  <c r="AD661" i="3"/>
  <c r="AI660" i="3"/>
  <c r="AE660" i="3"/>
  <c r="AE661" i="3"/>
  <c r="AI661" i="3"/>
  <c r="AD662" i="3"/>
  <c r="AF661" i="3"/>
  <c r="AF662" i="3"/>
  <c r="AE662" i="3"/>
  <c r="AI662" i="3"/>
  <c r="AD663" i="3"/>
  <c r="AF663" i="3"/>
  <c r="AE663" i="3"/>
  <c r="AI663" i="3"/>
  <c r="AD664" i="3"/>
  <c r="AE664" i="3"/>
  <c r="AI664" i="3"/>
  <c r="AD665" i="3"/>
  <c r="AF664" i="3"/>
  <c r="AD666" i="3"/>
  <c r="AE665" i="3"/>
  <c r="AF665" i="3"/>
  <c r="AI665" i="3"/>
  <c r="AI666" i="3"/>
  <c r="AE666" i="3"/>
  <c r="AF666" i="3"/>
  <c r="AD667" i="3"/>
  <c r="AI667" i="3"/>
  <c r="AD668" i="3"/>
  <c r="AE667" i="3"/>
  <c r="AF667" i="3"/>
  <c r="AI668" i="3"/>
  <c r="AF668" i="3"/>
  <c r="AE668" i="3"/>
  <c r="AD669" i="3"/>
  <c r="AF669" i="3"/>
  <c r="AE669" i="3"/>
  <c r="AD670" i="3"/>
  <c r="AI669" i="3"/>
  <c r="AE670" i="3"/>
  <c r="AI670" i="3"/>
  <c r="AD671" i="3"/>
  <c r="AF670" i="3"/>
  <c r="AF671" i="3"/>
  <c r="AI671" i="3"/>
  <c r="AE671" i="3"/>
  <c r="AD672" i="3"/>
  <c r="AD673" i="3"/>
  <c r="AI672" i="3"/>
  <c r="AF672" i="3"/>
  <c r="AE672" i="3"/>
  <c r="AF673" i="3"/>
  <c r="AD674" i="3"/>
  <c r="AE673" i="3"/>
  <c r="AI673" i="3"/>
  <c r="AF674" i="3"/>
  <c r="AD675" i="3"/>
  <c r="AE674" i="3"/>
  <c r="AI674" i="3"/>
  <c r="AE675" i="3"/>
  <c r="AF675" i="3"/>
  <c r="AD676" i="3"/>
  <c r="AI675" i="3"/>
  <c r="AI676" i="3"/>
  <c r="AE676" i="3"/>
  <c r="AD677" i="3"/>
  <c r="AF676" i="3"/>
  <c r="AI677" i="3"/>
  <c r="AE677" i="3"/>
  <c r="AF677" i="3"/>
  <c r="AD678" i="3"/>
  <c r="AI678" i="3"/>
  <c r="AD679" i="3"/>
  <c r="AE678" i="3"/>
  <c r="AF678" i="3"/>
  <c r="AI679" i="3"/>
  <c r="AF679" i="3"/>
  <c r="AD680" i="3"/>
  <c r="AE679" i="3"/>
  <c r="AI680" i="3"/>
  <c r="AD681" i="3"/>
  <c r="AF680" i="3"/>
  <c r="AE680" i="3"/>
  <c r="AI681" i="3"/>
  <c r="AF681" i="3"/>
  <c r="AD682" i="3"/>
  <c r="AE681" i="3"/>
  <c r="AI682" i="3"/>
  <c r="AF682" i="3"/>
  <c r="AE682" i="3"/>
  <c r="AD683" i="3"/>
  <c r="AE683" i="3"/>
  <c r="AI683" i="3"/>
  <c r="AD684" i="3"/>
  <c r="AF683" i="3"/>
  <c r="AF684" i="3"/>
  <c r="AE684" i="3"/>
  <c r="AI684" i="3"/>
  <c r="AD685" i="3"/>
  <c r="AD686" i="3"/>
  <c r="AF685" i="3"/>
  <c r="AI685" i="3"/>
  <c r="AE685" i="3"/>
  <c r="AF686" i="3"/>
  <c r="AI686" i="3"/>
  <c r="AE686" i="3"/>
  <c r="AD687" i="3"/>
  <c r="AE687" i="3"/>
  <c r="AF687" i="3"/>
  <c r="AD688" i="3"/>
  <c r="AI687" i="3"/>
  <c r="AE688" i="3"/>
  <c r="AF688" i="3"/>
  <c r="AD689" i="3"/>
  <c r="AI688" i="3"/>
  <c r="AE689" i="3"/>
  <c r="AI689" i="3"/>
  <c r="AF689" i="3"/>
  <c r="AD690" i="3"/>
  <c r="AE690" i="3"/>
  <c r="AI690" i="3"/>
  <c r="AF690" i="3"/>
  <c r="AD691" i="3"/>
  <c r="AF691" i="3"/>
  <c r="AI691" i="3"/>
  <c r="AD692" i="3"/>
  <c r="AE691" i="3"/>
  <c r="AE692" i="3"/>
  <c r="AD693" i="3"/>
  <c r="AF692" i="3"/>
  <c r="AI692" i="3"/>
  <c r="AE693" i="3"/>
  <c r="AF693" i="3"/>
  <c r="AI693" i="3"/>
  <c r="AD694" i="3"/>
  <c r="AE694" i="3"/>
  <c r="AI694" i="3"/>
  <c r="AF694" i="3"/>
  <c r="AE3" i="1"/>
  <c r="AC3" i="1"/>
  <c r="AC10" i="1"/>
  <c r="AE10" i="1"/>
  <c r="AC13" i="1"/>
  <c r="AE13" i="1"/>
  <c r="AC11" i="1"/>
  <c r="AE11" i="1"/>
  <c r="AC7" i="1"/>
  <c r="AE7" i="1"/>
  <c r="AC12" i="1"/>
  <c r="AE12" i="1"/>
  <c r="AC15" i="1"/>
  <c r="AE15" i="1"/>
  <c r="AC14" i="1"/>
  <c r="AE14" i="1"/>
  <c r="AC16" i="1"/>
  <c r="AE16" i="1"/>
  <c r="AC5" i="1"/>
  <c r="AE5" i="1"/>
  <c r="AC6" i="1"/>
  <c r="AE6" i="1"/>
  <c r="AC17" i="1"/>
  <c r="AE17" i="1"/>
  <c r="AC9" i="1"/>
  <c r="AE9" i="1"/>
  <c r="AC8" i="1"/>
  <c r="AE8" i="1"/>
  <c r="AC4" i="1"/>
  <c r="AE4" i="1"/>
  <c r="CB15" i="1" l="1"/>
  <c r="CB14" i="1"/>
  <c r="CB12" i="1"/>
  <c r="CB20" i="1"/>
  <c r="CB16" i="1"/>
  <c r="CB18" i="1"/>
  <c r="BK7" i="3"/>
  <c r="BK9" i="3"/>
  <c r="BK4" i="3"/>
  <c r="O42" i="1"/>
  <c r="O11" i="1"/>
  <c r="O5" i="1"/>
  <c r="O47" i="1"/>
  <c r="O56" i="1"/>
  <c r="O45" i="1"/>
  <c r="O31" i="1"/>
  <c r="O30" i="1"/>
  <c r="O58" i="1"/>
  <c r="O66" i="1"/>
  <c r="O8" i="1"/>
  <c r="O20" i="1"/>
  <c r="O7" i="1"/>
  <c r="O69" i="1"/>
  <c r="O22" i="1"/>
  <c r="O72" i="1"/>
  <c r="O18" i="1"/>
  <c r="O19" i="1"/>
  <c r="O59" i="1"/>
  <c r="O12" i="1"/>
  <c r="O25" i="1"/>
  <c r="O50" i="1"/>
  <c r="O65" i="1"/>
  <c r="O23" i="1"/>
  <c r="O34" i="1"/>
  <c r="O35" i="1"/>
  <c r="O53" i="1"/>
  <c r="O67" i="1"/>
  <c r="O63" i="1"/>
  <c r="O26" i="1"/>
  <c r="O24" i="1"/>
  <c r="O10" i="1"/>
  <c r="O27" i="1"/>
  <c r="O48" i="1"/>
  <c r="O16" i="1"/>
  <c r="O40" i="1"/>
  <c r="O71" i="1"/>
  <c r="O52" i="1"/>
  <c r="O43" i="1"/>
  <c r="O49" i="1"/>
  <c r="O61" i="1"/>
  <c r="O44" i="1"/>
  <c r="O4" i="1"/>
  <c r="O54" i="1"/>
  <c r="O6" i="1"/>
  <c r="O68" i="1"/>
  <c r="O57" i="1"/>
  <c r="O70" i="1"/>
  <c r="O14" i="1"/>
  <c r="O39" i="1"/>
  <c r="O15" i="1"/>
  <c r="O9" i="1"/>
  <c r="O38" i="1"/>
  <c r="O55" i="1"/>
  <c r="O32" i="1"/>
  <c r="O51" i="1"/>
  <c r="O37" i="1"/>
  <c r="O64" i="1"/>
  <c r="O36" i="1"/>
  <c r="O28" i="1"/>
  <c r="O46" i="1"/>
  <c r="O60" i="1"/>
  <c r="O21" i="1"/>
  <c r="O13" i="1"/>
  <c r="O29" i="1"/>
  <c r="O41" i="1"/>
  <c r="O62" i="1"/>
  <c r="O33" i="1"/>
  <c r="O17" i="1"/>
  <c r="CB13" i="1"/>
  <c r="BK8" i="3"/>
  <c r="CB17" i="1"/>
  <c r="BK6" i="3"/>
  <c r="CB11" i="1"/>
  <c r="CB19" i="1"/>
  <c r="BK5" i="3"/>
  <c r="C19" i="3"/>
  <c r="G19" i="3" s="1"/>
  <c r="C27" i="3"/>
  <c r="G27" i="3" s="1"/>
  <c r="C24" i="3"/>
  <c r="G24" i="3" s="1"/>
  <c r="C22" i="3"/>
  <c r="G22" i="3" s="1"/>
  <c r="C16" i="3"/>
  <c r="G16" i="3" s="1"/>
  <c r="C25" i="3"/>
  <c r="G25" i="3" s="1"/>
  <c r="C18" i="3"/>
  <c r="G18" i="3" s="1"/>
  <c r="C26" i="3"/>
  <c r="G26" i="3" s="1"/>
  <c r="C20" i="3"/>
  <c r="G20" i="3" s="1"/>
  <c r="C23" i="3"/>
  <c r="G23" i="3" s="1"/>
  <c r="C21" i="3"/>
  <c r="G21" i="3" s="1"/>
  <c r="C17" i="3"/>
  <c r="G17" i="3" s="1"/>
  <c r="BK3" i="3"/>
  <c r="AA19" i="1"/>
  <c r="AB18" i="1"/>
  <c r="R11" i="1"/>
  <c r="S11" i="1"/>
  <c r="Q11" i="1"/>
  <c r="P11" i="1"/>
  <c r="P45" i="1"/>
  <c r="R45" i="1"/>
  <c r="S45" i="1"/>
  <c r="Q45" i="1"/>
  <c r="S66" i="1"/>
  <c r="Q66" i="1"/>
  <c r="P66" i="1"/>
  <c r="R66" i="1"/>
  <c r="R69" i="1"/>
  <c r="Q69" i="1"/>
  <c r="S69" i="1"/>
  <c r="P69" i="1"/>
  <c r="Q19" i="1"/>
  <c r="P19" i="1"/>
  <c r="S19" i="1"/>
  <c r="R19" i="1"/>
  <c r="Q50" i="1"/>
  <c r="R50" i="1"/>
  <c r="P50" i="1"/>
  <c r="S50" i="1"/>
  <c r="S35" i="1"/>
  <c r="P35" i="1"/>
  <c r="Q35" i="1"/>
  <c r="R35" i="1"/>
  <c r="Q26" i="1"/>
  <c r="S26" i="1"/>
  <c r="R26" i="1"/>
  <c r="P26" i="1"/>
  <c r="S48" i="1"/>
  <c r="P48" i="1"/>
  <c r="Q48" i="1"/>
  <c r="R48" i="1"/>
  <c r="S52" i="1"/>
  <c r="P52" i="1"/>
  <c r="R52" i="1"/>
  <c r="Q52" i="1"/>
  <c r="Q44" i="1"/>
  <c r="R44" i="1"/>
  <c r="S44" i="1"/>
  <c r="P44" i="1"/>
  <c r="S68" i="1"/>
  <c r="R68" i="1"/>
  <c r="Q68" i="1"/>
  <c r="P68" i="1"/>
  <c r="Q39" i="1"/>
  <c r="S39" i="1"/>
  <c r="R39" i="1"/>
  <c r="P39" i="1"/>
  <c r="P55" i="1"/>
  <c r="R55" i="1"/>
  <c r="Q55" i="1"/>
  <c r="S55" i="1"/>
  <c r="P64" i="1"/>
  <c r="S64" i="1"/>
  <c r="R64" i="1"/>
  <c r="Q64" i="1"/>
  <c r="Q60" i="1"/>
  <c r="R60" i="1"/>
  <c r="P60" i="1"/>
  <c r="S60" i="1"/>
  <c r="R41" i="1"/>
  <c r="Q41" i="1"/>
  <c r="P41" i="1"/>
  <c r="S41" i="1"/>
  <c r="H19" i="3"/>
  <c r="H16" i="3"/>
  <c r="H20" i="3"/>
  <c r="T19" i="1"/>
  <c r="BC12" i="1"/>
  <c r="BF12" i="1"/>
  <c r="T11" i="1"/>
  <c r="S5" i="1"/>
  <c r="Q5" i="1"/>
  <c r="P5" i="1"/>
  <c r="R5" i="1"/>
  <c r="S31" i="1"/>
  <c r="T31" i="1" s="1"/>
  <c r="P31" i="1"/>
  <c r="Q31" i="1"/>
  <c r="R31" i="1"/>
  <c r="S8" i="1"/>
  <c r="R8" i="1"/>
  <c r="Q8" i="1"/>
  <c r="P8" i="1"/>
  <c r="Q22" i="1"/>
  <c r="S22" i="1"/>
  <c r="T22" i="1" s="1"/>
  <c r="P22" i="1"/>
  <c r="R22" i="1"/>
  <c r="P59" i="1"/>
  <c r="R59" i="1"/>
  <c r="Q59" i="1"/>
  <c r="S59" i="1"/>
  <c r="Q65" i="1"/>
  <c r="S65" i="1"/>
  <c r="R65" i="1"/>
  <c r="P65" i="1"/>
  <c r="Q53" i="1"/>
  <c r="S53" i="1"/>
  <c r="R53" i="1"/>
  <c r="P53" i="1"/>
  <c r="Q24" i="1"/>
  <c r="R24" i="1"/>
  <c r="P24" i="1"/>
  <c r="S24" i="1"/>
  <c r="R16" i="1"/>
  <c r="Q16" i="1"/>
  <c r="P16" i="1"/>
  <c r="S16" i="1"/>
  <c r="Q43" i="1"/>
  <c r="P43" i="1"/>
  <c r="S43" i="1"/>
  <c r="R43" i="1"/>
  <c r="P4" i="1"/>
  <c r="Q4" i="1"/>
  <c r="R4" i="1"/>
  <c r="S4" i="1"/>
  <c r="Q57" i="1"/>
  <c r="S57" i="1"/>
  <c r="P57" i="1"/>
  <c r="R57" i="1"/>
  <c r="S15" i="1"/>
  <c r="P15" i="1"/>
  <c r="Q15" i="1"/>
  <c r="R15" i="1"/>
  <c r="S32" i="1"/>
  <c r="R32" i="1"/>
  <c r="P32" i="1"/>
  <c r="Q32" i="1"/>
  <c r="P36" i="1"/>
  <c r="Q36" i="1"/>
  <c r="S36" i="1"/>
  <c r="R36" i="1"/>
  <c r="P21" i="1"/>
  <c r="Q21" i="1"/>
  <c r="R21" i="1"/>
  <c r="S21" i="1"/>
  <c r="P62" i="1"/>
  <c r="Q62" i="1"/>
  <c r="R62" i="1"/>
  <c r="S62" i="1"/>
  <c r="H27" i="3"/>
  <c r="H25" i="3"/>
  <c r="H23" i="3"/>
  <c r="T5" i="1"/>
  <c r="T16" i="1"/>
  <c r="AD18" i="1"/>
  <c r="R47" i="1"/>
  <c r="P47" i="1"/>
  <c r="S47" i="1"/>
  <c r="T47" i="1" s="1"/>
  <c r="Q47" i="1"/>
  <c r="Q30" i="1"/>
  <c r="P30" i="1"/>
  <c r="R30" i="1"/>
  <c r="S30" i="1"/>
  <c r="P20" i="1"/>
  <c r="Q20" i="1"/>
  <c r="S20" i="1"/>
  <c r="R20" i="1"/>
  <c r="P72" i="1"/>
  <c r="Q72" i="1"/>
  <c r="R72" i="1"/>
  <c r="S72" i="1"/>
  <c r="P12" i="1"/>
  <c r="R12" i="1"/>
  <c r="S12" i="1"/>
  <c r="Q12" i="1"/>
  <c r="P23" i="1"/>
  <c r="R23" i="1"/>
  <c r="S23" i="1"/>
  <c r="Q23" i="1"/>
  <c r="R67" i="1"/>
  <c r="S67" i="1"/>
  <c r="Q67" i="1"/>
  <c r="P67" i="1"/>
  <c r="Q10" i="1"/>
  <c r="R10" i="1"/>
  <c r="S10" i="1"/>
  <c r="P10" i="1"/>
  <c r="R40" i="1"/>
  <c r="S40" i="1"/>
  <c r="P40" i="1"/>
  <c r="Q40" i="1"/>
  <c r="S49" i="1"/>
  <c r="R49" i="1"/>
  <c r="Q49" i="1"/>
  <c r="P49" i="1"/>
  <c r="R54" i="1"/>
  <c r="S54" i="1"/>
  <c r="P54" i="1"/>
  <c r="Q54" i="1"/>
  <c r="P70" i="1"/>
  <c r="S70" i="1"/>
  <c r="Q70" i="1"/>
  <c r="R70" i="1"/>
  <c r="P9" i="1"/>
  <c r="R9" i="1"/>
  <c r="S9" i="1"/>
  <c r="Q9" i="1"/>
  <c r="R51" i="1"/>
  <c r="P51" i="1"/>
  <c r="Q51" i="1"/>
  <c r="S51" i="1"/>
  <c r="S28" i="1"/>
  <c r="T28" i="1" s="1"/>
  <c r="Q28" i="1"/>
  <c r="P28" i="1"/>
  <c r="R28" i="1"/>
  <c r="R13" i="1"/>
  <c r="S13" i="1"/>
  <c r="P13" i="1"/>
  <c r="Q13" i="1"/>
  <c r="S33" i="1"/>
  <c r="P33" i="1"/>
  <c r="Q33" i="1"/>
  <c r="R33" i="1"/>
  <c r="H24" i="3"/>
  <c r="H18" i="3"/>
  <c r="H21" i="3"/>
  <c r="T52" i="1"/>
  <c r="T33" i="1"/>
  <c r="T40" i="1"/>
  <c r="T41" i="1"/>
  <c r="T12" i="1"/>
  <c r="T23" i="1"/>
  <c r="T36" i="1"/>
  <c r="BF11" i="1"/>
  <c r="S42" i="1"/>
  <c r="T42" i="1" s="1"/>
  <c r="P42" i="1"/>
  <c r="Q42" i="1"/>
  <c r="R42" i="1"/>
  <c r="Q56" i="1"/>
  <c r="P56" i="1"/>
  <c r="S56" i="1"/>
  <c r="R56" i="1"/>
  <c r="S58" i="1"/>
  <c r="R58" i="1"/>
  <c r="P58" i="1"/>
  <c r="Q58" i="1"/>
  <c r="R7" i="1"/>
  <c r="S7" i="1"/>
  <c r="Q7" i="1"/>
  <c r="P7" i="1"/>
  <c r="S18" i="1"/>
  <c r="P18" i="1"/>
  <c r="Q18" i="1"/>
  <c r="R18" i="1"/>
  <c r="Q25" i="1"/>
  <c r="P25" i="1"/>
  <c r="R25" i="1"/>
  <c r="S25" i="1"/>
  <c r="R34" i="1"/>
  <c r="S34" i="1"/>
  <c r="P34" i="1"/>
  <c r="Q34" i="1"/>
  <c r="S63" i="1"/>
  <c r="R63" i="1"/>
  <c r="Q63" i="1"/>
  <c r="P63" i="1"/>
  <c r="P27" i="1"/>
  <c r="R27" i="1"/>
  <c r="S27" i="1"/>
  <c r="Q27" i="1"/>
  <c r="R71" i="1"/>
  <c r="S71" i="1"/>
  <c r="Q71" i="1"/>
  <c r="P71" i="1"/>
  <c r="P61" i="1"/>
  <c r="Q61" i="1"/>
  <c r="R61" i="1"/>
  <c r="S61" i="1"/>
  <c r="S6" i="1"/>
  <c r="R6" i="1"/>
  <c r="Q6" i="1"/>
  <c r="P6" i="1"/>
  <c r="Q14" i="1"/>
  <c r="S14" i="1"/>
  <c r="P14" i="1"/>
  <c r="R14" i="1"/>
  <c r="P38" i="1"/>
  <c r="S38" i="1"/>
  <c r="T38" i="1" s="1"/>
  <c r="R38" i="1"/>
  <c r="Q38" i="1"/>
  <c r="S37" i="1"/>
  <c r="R37" i="1"/>
  <c r="Q37" i="1"/>
  <c r="P37" i="1"/>
  <c r="R46" i="1"/>
  <c r="P46" i="1"/>
  <c r="S46" i="1"/>
  <c r="Q46" i="1"/>
  <c r="Q29" i="1"/>
  <c r="P29" i="1"/>
  <c r="S29" i="1"/>
  <c r="R29" i="1"/>
  <c r="R17" i="1"/>
  <c r="S17" i="1"/>
  <c r="P17" i="1"/>
  <c r="Q17" i="1"/>
  <c r="H22" i="3"/>
  <c r="H26" i="3"/>
  <c r="H17" i="3"/>
  <c r="T50" i="1"/>
  <c r="T51" i="1"/>
  <c r="T25" i="1"/>
  <c r="T32" i="1"/>
  <c r="T69" i="1"/>
  <c r="T59" i="1"/>
  <c r="AC18" i="1"/>
  <c r="AE18" i="1"/>
  <c r="AA20" i="1" l="1"/>
  <c r="AB19" i="1"/>
  <c r="M3" i="3" a="1"/>
  <c r="T37" i="1"/>
  <c r="T71" i="1"/>
  <c r="T18" i="1"/>
  <c r="T13" i="1"/>
  <c r="T49" i="1"/>
  <c r="T20" i="1"/>
  <c r="T24" i="1"/>
  <c r="T60" i="1"/>
  <c r="T35" i="1"/>
  <c r="T17" i="1"/>
  <c r="T14" i="1"/>
  <c r="T27" i="1"/>
  <c r="T7" i="1"/>
  <c r="T9" i="1"/>
  <c r="T10" i="1"/>
  <c r="T30" i="1"/>
  <c r="T57" i="1"/>
  <c r="T53" i="1"/>
  <c r="T64" i="1"/>
  <c r="T44" i="1"/>
  <c r="T66" i="1"/>
  <c r="T65" i="1"/>
  <c r="T48" i="1"/>
  <c r="T29" i="1"/>
  <c r="T6" i="1"/>
  <c r="T63" i="1"/>
  <c r="T58" i="1"/>
  <c r="T70" i="1"/>
  <c r="T67" i="1"/>
  <c r="T62" i="1"/>
  <c r="T4" i="1"/>
  <c r="T55" i="1"/>
  <c r="T45" i="1"/>
  <c r="T46" i="1"/>
  <c r="T61" i="1"/>
  <c r="T34" i="1"/>
  <c r="T56" i="1"/>
  <c r="T54" i="1"/>
  <c r="T72" i="1"/>
  <c r="T21" i="1"/>
  <c r="T43" i="1"/>
  <c r="T8" i="1"/>
  <c r="T39" i="1"/>
  <c r="T26" i="1"/>
  <c r="BC13" i="1"/>
  <c r="T15" i="1"/>
  <c r="T68" i="1"/>
  <c r="AD19" i="1"/>
  <c r="AC19" i="1"/>
  <c r="AE19" i="1"/>
  <c r="M48" i="3" l="1"/>
  <c r="M3" i="3"/>
  <c r="M18" i="3"/>
  <c r="M21" i="3"/>
  <c r="M15" i="3"/>
  <c r="M44" i="3"/>
  <c r="M25" i="3"/>
  <c r="M28" i="3"/>
  <c r="M29" i="3"/>
  <c r="M12" i="3"/>
  <c r="M32" i="3"/>
  <c r="M26" i="3"/>
  <c r="M13" i="3"/>
  <c r="M57" i="3"/>
  <c r="M8" i="3"/>
  <c r="M37" i="3"/>
  <c r="M43" i="3"/>
  <c r="M35" i="3"/>
  <c r="M47" i="3"/>
  <c r="M9" i="3"/>
  <c r="M42" i="3"/>
  <c r="M36" i="3"/>
  <c r="M39" i="3"/>
  <c r="M5" i="3"/>
  <c r="M10" i="3"/>
  <c r="M54" i="3"/>
  <c r="M34" i="3"/>
  <c r="M51" i="3"/>
  <c r="M17" i="3"/>
  <c r="M16" i="3"/>
  <c r="M45" i="3"/>
  <c r="M46" i="3"/>
  <c r="M41" i="3"/>
  <c r="M56" i="3"/>
  <c r="M50" i="3"/>
  <c r="M55" i="3"/>
  <c r="M33" i="3"/>
  <c r="M31" i="3"/>
  <c r="M19" i="3"/>
  <c r="M6" i="3"/>
  <c r="M52" i="3"/>
  <c r="M11" i="3"/>
  <c r="M38" i="3"/>
  <c r="M49" i="3"/>
  <c r="M27" i="3"/>
  <c r="M22" i="3"/>
  <c r="M4" i="3"/>
  <c r="M30" i="3"/>
  <c r="M40" i="3"/>
  <c r="M24" i="3"/>
  <c r="M53" i="3"/>
  <c r="M7" i="3"/>
  <c r="M14" i="3"/>
  <c r="M20" i="3"/>
  <c r="M23" i="3"/>
  <c r="AA21" i="1"/>
  <c r="AB20" i="1"/>
  <c r="Q3" i="3"/>
  <c r="O3" i="3"/>
  <c r="P3" i="3"/>
  <c r="N3" i="3"/>
  <c r="O44" i="3"/>
  <c r="Q44" i="3"/>
  <c r="N44" i="3"/>
  <c r="P44" i="3"/>
  <c r="O12" i="3"/>
  <c r="Q12" i="3"/>
  <c r="N12" i="3"/>
  <c r="P12" i="3"/>
  <c r="P57" i="3"/>
  <c r="Q57" i="3"/>
  <c r="N57" i="3"/>
  <c r="O57" i="3"/>
  <c r="P35" i="3"/>
  <c r="N35" i="3"/>
  <c r="O35" i="3"/>
  <c r="Q35" i="3"/>
  <c r="O36" i="3"/>
  <c r="Q36" i="3"/>
  <c r="N36" i="3"/>
  <c r="P36" i="3"/>
  <c r="O54" i="3"/>
  <c r="N54" i="3"/>
  <c r="P54" i="3"/>
  <c r="Q54" i="3"/>
  <c r="P16" i="3"/>
  <c r="N16" i="3"/>
  <c r="Q16" i="3"/>
  <c r="O16" i="3"/>
  <c r="N56" i="3"/>
  <c r="O56" i="3"/>
  <c r="P56" i="3"/>
  <c r="Q56" i="3"/>
  <c r="N31" i="3"/>
  <c r="O31" i="3"/>
  <c r="P31" i="3"/>
  <c r="Q31" i="3"/>
  <c r="Q11" i="3"/>
  <c r="N11" i="3"/>
  <c r="P11" i="3"/>
  <c r="O11" i="3"/>
  <c r="N22" i="3"/>
  <c r="O22" i="3"/>
  <c r="P22" i="3"/>
  <c r="Q22" i="3"/>
  <c r="O24" i="3"/>
  <c r="P24" i="3"/>
  <c r="Q24" i="3"/>
  <c r="N24" i="3"/>
  <c r="Q20" i="3"/>
  <c r="N20" i="3"/>
  <c r="O20" i="3"/>
  <c r="P20" i="3"/>
  <c r="BF13" i="1"/>
  <c r="P18" i="3"/>
  <c r="O18" i="3"/>
  <c r="N18" i="3"/>
  <c r="Q18" i="3"/>
  <c r="Q25" i="3"/>
  <c r="O25" i="3"/>
  <c r="P25" i="3"/>
  <c r="N25" i="3"/>
  <c r="P32" i="3"/>
  <c r="O32" i="3"/>
  <c r="N32" i="3"/>
  <c r="Q32" i="3"/>
  <c r="Q8" i="3"/>
  <c r="O8" i="3"/>
  <c r="N8" i="3"/>
  <c r="P8" i="3"/>
  <c r="P47" i="3"/>
  <c r="N47" i="3"/>
  <c r="O47" i="3"/>
  <c r="Q47" i="3"/>
  <c r="O39" i="3"/>
  <c r="Q39" i="3"/>
  <c r="P39" i="3"/>
  <c r="N39" i="3"/>
  <c r="N34" i="3"/>
  <c r="P34" i="3"/>
  <c r="Q34" i="3"/>
  <c r="O34" i="3"/>
  <c r="P45" i="3"/>
  <c r="O45" i="3"/>
  <c r="Q45" i="3"/>
  <c r="N45" i="3"/>
  <c r="O50" i="3"/>
  <c r="Q50" i="3"/>
  <c r="N50" i="3"/>
  <c r="P50" i="3"/>
  <c r="P19" i="3"/>
  <c r="O19" i="3"/>
  <c r="N19" i="3"/>
  <c r="Q19" i="3"/>
  <c r="O38" i="3"/>
  <c r="P38" i="3"/>
  <c r="N38" i="3"/>
  <c r="Q38" i="3"/>
  <c r="Q4" i="3"/>
  <c r="O4" i="3"/>
  <c r="P4" i="3"/>
  <c r="N4" i="3"/>
  <c r="Q53" i="3"/>
  <c r="O53" i="3"/>
  <c r="P53" i="3"/>
  <c r="N53" i="3"/>
  <c r="P23" i="3"/>
  <c r="Q23" i="3"/>
  <c r="O23" i="3"/>
  <c r="N23" i="3"/>
  <c r="BC14" i="1"/>
  <c r="BF14" i="1" s="1"/>
  <c r="N21" i="3"/>
  <c r="Q21" i="3"/>
  <c r="O21" i="3"/>
  <c r="P21" i="3"/>
  <c r="Q28" i="3"/>
  <c r="P28" i="3"/>
  <c r="O28" i="3"/>
  <c r="N28" i="3"/>
  <c r="Q26" i="3"/>
  <c r="O26" i="3"/>
  <c r="P26" i="3"/>
  <c r="N26" i="3"/>
  <c r="P37" i="3"/>
  <c r="Q37" i="3"/>
  <c r="N37" i="3"/>
  <c r="O37" i="3"/>
  <c r="O9" i="3"/>
  <c r="P9" i="3"/>
  <c r="Q9" i="3"/>
  <c r="N9" i="3"/>
  <c r="P5" i="3"/>
  <c r="O5" i="3"/>
  <c r="N5" i="3"/>
  <c r="Q5" i="3"/>
  <c r="P51" i="3"/>
  <c r="N51" i="3"/>
  <c r="O51" i="3"/>
  <c r="Q51" i="3"/>
  <c r="N46" i="3"/>
  <c r="O46" i="3"/>
  <c r="Q46" i="3"/>
  <c r="P46" i="3"/>
  <c r="O55" i="3"/>
  <c r="N55" i="3"/>
  <c r="Q55" i="3"/>
  <c r="P55" i="3"/>
  <c r="O6" i="3"/>
  <c r="Q6" i="3"/>
  <c r="P6" i="3"/>
  <c r="N6" i="3"/>
  <c r="N49" i="3"/>
  <c r="O49" i="3"/>
  <c r="P49" i="3"/>
  <c r="Q49" i="3"/>
  <c r="Q30" i="3"/>
  <c r="P30" i="3"/>
  <c r="N30" i="3"/>
  <c r="O30" i="3"/>
  <c r="Q7" i="3"/>
  <c r="O7" i="3"/>
  <c r="N7" i="3"/>
  <c r="P7" i="3"/>
  <c r="P48" i="3"/>
  <c r="Q48" i="3"/>
  <c r="O48" i="3"/>
  <c r="N48" i="3"/>
  <c r="Q15" i="3"/>
  <c r="P15" i="3"/>
  <c r="N15" i="3"/>
  <c r="O15" i="3"/>
  <c r="P29" i="3"/>
  <c r="N29" i="3"/>
  <c r="O29" i="3"/>
  <c r="Q29" i="3"/>
  <c r="P13" i="3"/>
  <c r="O13" i="3"/>
  <c r="N13" i="3"/>
  <c r="Q13" i="3"/>
  <c r="O43" i="3"/>
  <c r="Q43" i="3"/>
  <c r="N43" i="3"/>
  <c r="P43" i="3"/>
  <c r="N42" i="3"/>
  <c r="P42" i="3"/>
  <c r="Q42" i="3"/>
  <c r="O42" i="3"/>
  <c r="P10" i="3"/>
  <c r="Q10" i="3"/>
  <c r="O10" i="3"/>
  <c r="N10" i="3"/>
  <c r="O17" i="3"/>
  <c r="Q17" i="3"/>
  <c r="P17" i="3"/>
  <c r="N17" i="3"/>
  <c r="P41" i="3"/>
  <c r="N41" i="3"/>
  <c r="Q41" i="3"/>
  <c r="O41" i="3"/>
  <c r="Q33" i="3"/>
  <c r="N33" i="3"/>
  <c r="O33" i="3"/>
  <c r="P33" i="3"/>
  <c r="N52" i="3"/>
  <c r="Q52" i="3"/>
  <c r="O52" i="3"/>
  <c r="P52" i="3"/>
  <c r="O27" i="3"/>
  <c r="N27" i="3"/>
  <c r="Q27" i="3"/>
  <c r="P27" i="3"/>
  <c r="Q40" i="3"/>
  <c r="O40" i="3"/>
  <c r="P40" i="3"/>
  <c r="N40" i="3"/>
  <c r="N14" i="3"/>
  <c r="O14" i="3"/>
  <c r="Q14" i="3"/>
  <c r="P14" i="3"/>
  <c r="AD20" i="1"/>
  <c r="AC20" i="1"/>
  <c r="AE20" i="1"/>
  <c r="R14" i="3" l="1"/>
  <c r="R40" i="3"/>
  <c r="R27" i="3"/>
  <c r="R52" i="3"/>
  <c r="R33" i="3"/>
  <c r="R41" i="3"/>
  <c r="R17" i="3"/>
  <c r="R10" i="3"/>
  <c r="R42" i="3"/>
  <c r="R43" i="3"/>
  <c r="R13" i="3"/>
  <c r="R29" i="3"/>
  <c r="R15" i="3"/>
  <c r="R48" i="3"/>
  <c r="R7" i="3"/>
  <c r="R30" i="3"/>
  <c r="R49" i="3"/>
  <c r="R6" i="3"/>
  <c r="R55" i="3"/>
  <c r="R46" i="3"/>
  <c r="R51" i="3"/>
  <c r="R5" i="3"/>
  <c r="R9" i="3"/>
  <c r="R37" i="3"/>
  <c r="R26" i="3"/>
  <c r="R28" i="3"/>
  <c r="R21" i="3"/>
  <c r="R23" i="3"/>
  <c r="R53" i="3"/>
  <c r="R4" i="3"/>
  <c r="R38" i="3"/>
  <c r="R19" i="3"/>
  <c r="R50" i="3"/>
  <c r="R45" i="3"/>
  <c r="R34" i="3"/>
  <c r="R39" i="3"/>
  <c r="R47" i="3"/>
  <c r="R8" i="3"/>
  <c r="R32" i="3"/>
  <c r="R25" i="3"/>
  <c r="R18" i="3"/>
  <c r="R20" i="3"/>
  <c r="R24" i="3"/>
  <c r="R22" i="3"/>
  <c r="R11" i="3"/>
  <c r="R31" i="3"/>
  <c r="R56" i="3"/>
  <c r="R16" i="3"/>
  <c r="R54" i="3"/>
  <c r="R36" i="3"/>
  <c r="R35" i="3"/>
  <c r="R57" i="3"/>
  <c r="R12" i="3"/>
  <c r="R44" i="3"/>
  <c r="R3" i="3"/>
  <c r="AB21" i="1"/>
  <c r="AA22" i="1"/>
  <c r="AB22" i="1" s="1"/>
  <c r="S14" i="3"/>
  <c r="S33" i="3"/>
  <c r="S42" i="3"/>
  <c r="S15" i="3"/>
  <c r="S49" i="3"/>
  <c r="S51" i="3"/>
  <c r="S26" i="3"/>
  <c r="S53" i="3"/>
  <c r="S50" i="3"/>
  <c r="S47" i="3"/>
  <c r="S11" i="3"/>
  <c r="S12" i="3"/>
  <c r="S40" i="3"/>
  <c r="S41" i="3"/>
  <c r="S43" i="3"/>
  <c r="S48" i="3"/>
  <c r="S6" i="3"/>
  <c r="S5" i="3"/>
  <c r="S28" i="3"/>
  <c r="S4" i="3"/>
  <c r="S45" i="3"/>
  <c r="S8" i="3"/>
  <c r="S20" i="3"/>
  <c r="S31" i="3"/>
  <c r="S36" i="3"/>
  <c r="S44" i="3"/>
  <c r="AD21" i="1"/>
  <c r="S56" i="3"/>
  <c r="S3" i="3"/>
  <c r="BC15" i="1"/>
  <c r="S27" i="3"/>
  <c r="S17" i="3"/>
  <c r="S13" i="3"/>
  <c r="S7" i="3"/>
  <c r="S55" i="3"/>
  <c r="S9" i="3"/>
  <c r="S21" i="3"/>
  <c r="S38" i="3"/>
  <c r="S34" i="3"/>
  <c r="S32" i="3"/>
  <c r="S24" i="3"/>
  <c r="S35" i="3"/>
  <c r="S52" i="3"/>
  <c r="S10" i="3"/>
  <c r="S29" i="3"/>
  <c r="S30" i="3"/>
  <c r="S46" i="3"/>
  <c r="S37" i="3"/>
  <c r="S23" i="3"/>
  <c r="S19" i="3"/>
  <c r="S39" i="3"/>
  <c r="S25" i="3"/>
  <c r="S22" i="3"/>
  <c r="S16" i="3"/>
  <c r="S57" i="3"/>
  <c r="S18" i="3"/>
  <c r="S54" i="3"/>
  <c r="AD22" i="1"/>
  <c r="AC21" i="1"/>
  <c r="AE21" i="1"/>
  <c r="AC22" i="1"/>
  <c r="AE22" i="1"/>
  <c r="AA23" i="1" l="1"/>
  <c r="BC16" i="1"/>
  <c r="BF15" i="1"/>
  <c r="AA24" i="1" l="1"/>
  <c r="AB23" i="1"/>
  <c r="BF16" i="1"/>
  <c r="AD23" i="1"/>
  <c r="BC17" i="1"/>
  <c r="AC23" i="1"/>
  <c r="AE23" i="1"/>
  <c r="AA25" i="1" l="1"/>
  <c r="AB24" i="1"/>
  <c r="AD24" i="1"/>
  <c r="BF17" i="1"/>
  <c r="BC18" i="1"/>
  <c r="BF18" i="1" s="1"/>
  <c r="AC24" i="1"/>
  <c r="AE24" i="1"/>
  <c r="AA26" i="1" l="1"/>
  <c r="AB25" i="1"/>
  <c r="BC19" i="1"/>
  <c r="AD25" i="1"/>
  <c r="AC25" i="1"/>
  <c r="AE25" i="1"/>
  <c r="AA27" i="1" l="1"/>
  <c r="AB26" i="1"/>
  <c r="BF19" i="1"/>
  <c r="BC20" i="1"/>
  <c r="AD26" i="1"/>
  <c r="AC26" i="1"/>
  <c r="AE26" i="1"/>
  <c r="AA28" i="1" l="1"/>
  <c r="AB27" i="1"/>
  <c r="BF20" i="1"/>
  <c r="AD27" i="1"/>
  <c r="BC21" i="1"/>
  <c r="AC27" i="1"/>
  <c r="AE27" i="1"/>
  <c r="AA29" i="1" l="1"/>
  <c r="AB28" i="1"/>
  <c r="BC22" i="1"/>
  <c r="AD28" i="1"/>
  <c r="BF21" i="1"/>
  <c r="AC28" i="1"/>
  <c r="AE28" i="1"/>
  <c r="AA30" i="1" l="1"/>
  <c r="AB29" i="1"/>
  <c r="BF22" i="1"/>
  <c r="BC23" i="1"/>
  <c r="AD29" i="1"/>
  <c r="AC29" i="1"/>
  <c r="AE29" i="1"/>
  <c r="AB30" i="1" l="1"/>
  <c r="AA31" i="1"/>
  <c r="AD30" i="1"/>
  <c r="BC24" i="1"/>
  <c r="BF23" i="1"/>
  <c r="AC30" i="1"/>
  <c r="AE30" i="1"/>
  <c r="AA32" i="1" l="1"/>
  <c r="AB31" i="1"/>
  <c r="BF24" i="1"/>
  <c r="BC25" i="1"/>
  <c r="BF25" i="1"/>
  <c r="AD31" i="1"/>
  <c r="AC31" i="1"/>
  <c r="AE31" i="1"/>
  <c r="AA33" i="1" l="1"/>
  <c r="AB32" i="1"/>
  <c r="AD32" i="1"/>
  <c r="BC26" i="1"/>
  <c r="AC32" i="1"/>
  <c r="AE32" i="1"/>
  <c r="AB33" i="1" l="1"/>
  <c r="AA34" i="1"/>
  <c r="AD33" i="1"/>
  <c r="BF26" i="1"/>
  <c r="BC27" i="1"/>
  <c r="BF27" i="1" s="1"/>
  <c r="AC33" i="1"/>
  <c r="AE33" i="1"/>
  <c r="AA35" i="1" l="1"/>
  <c r="AB34" i="1"/>
  <c r="AD34" i="1"/>
  <c r="BC28" i="1"/>
  <c r="BF28" i="1" s="1"/>
  <c r="AC34" i="1"/>
  <c r="AE34" i="1"/>
  <c r="AA36" i="1" l="1"/>
  <c r="AB35" i="1"/>
  <c r="BC29" i="1"/>
  <c r="BF29" i="1" s="1"/>
  <c r="AD35" i="1"/>
  <c r="AC35" i="1"/>
  <c r="AE35" i="1"/>
  <c r="AA37" i="1" l="1"/>
  <c r="AB36" i="1"/>
  <c r="AD36" i="1"/>
  <c r="BC30" i="1"/>
  <c r="BF30" i="1" s="1"/>
  <c r="AC36" i="1"/>
  <c r="AE36" i="1"/>
  <c r="AA38" i="1" l="1"/>
  <c r="AB37" i="1"/>
  <c r="AD37" i="1"/>
  <c r="BC31" i="1"/>
  <c r="AC37" i="1"/>
  <c r="AE37" i="1"/>
  <c r="AA39" i="1" l="1"/>
  <c r="AB38" i="1"/>
  <c r="BC32" i="1"/>
  <c r="BF32" i="1" s="1"/>
  <c r="BF31" i="1"/>
  <c r="AD38" i="1"/>
  <c r="AC38" i="1"/>
  <c r="AE38" i="1"/>
  <c r="AA40" i="1" l="1"/>
  <c r="AB39" i="1"/>
  <c r="AD39" i="1"/>
  <c r="BC33" i="1"/>
  <c r="BF33" i="1" s="1"/>
  <c r="AC39" i="1"/>
  <c r="AE39" i="1"/>
  <c r="AA41" i="1" l="1"/>
  <c r="AB40" i="1"/>
  <c r="AD40" i="1"/>
  <c r="BC34" i="1"/>
  <c r="BF34" i="1" s="1"/>
  <c r="AC40" i="1"/>
  <c r="AE40" i="1"/>
  <c r="AA42" i="1" l="1"/>
  <c r="AB41" i="1"/>
  <c r="AD41" i="1"/>
  <c r="BC35" i="1"/>
  <c r="BF35" i="1"/>
  <c r="AC41" i="1"/>
  <c r="AE41" i="1"/>
  <c r="AA43" i="1" l="1"/>
  <c r="AB42" i="1"/>
  <c r="BC36" i="1"/>
  <c r="AD42" i="1"/>
  <c r="AC42" i="1"/>
  <c r="AE42" i="1"/>
  <c r="AA44" i="1" l="1"/>
  <c r="AB43" i="1"/>
  <c r="BF36" i="1"/>
  <c r="BC37" i="1"/>
  <c r="BF37" i="1" s="1"/>
  <c r="AD43" i="1"/>
  <c r="AC43" i="1"/>
  <c r="AE43" i="1"/>
  <c r="AA45" i="1" l="1"/>
  <c r="AB44" i="1"/>
  <c r="BC38" i="1"/>
  <c r="AD44" i="1"/>
  <c r="AC44" i="1"/>
  <c r="AE44" i="1"/>
  <c r="AA46" i="1" l="1"/>
  <c r="AB45" i="1"/>
  <c r="BC39" i="1"/>
  <c r="AD45" i="1"/>
  <c r="BF38" i="1"/>
  <c r="AC45" i="1"/>
  <c r="AE45" i="1"/>
  <c r="AA47" i="1" l="1"/>
  <c r="AB46" i="1"/>
  <c r="BF39" i="1"/>
  <c r="BC40" i="1"/>
  <c r="AD46" i="1"/>
  <c r="AC46" i="1"/>
  <c r="AE46" i="1"/>
  <c r="AA48" i="1" l="1"/>
  <c r="AB47" i="1"/>
  <c r="BF40" i="1"/>
  <c r="BC41" i="1"/>
  <c r="AD47" i="1"/>
  <c r="AC47" i="1"/>
  <c r="AE47" i="1"/>
  <c r="AA49" i="1" l="1"/>
  <c r="AB48" i="1"/>
  <c r="BF41" i="1"/>
  <c r="BC42" i="1"/>
  <c r="AD48" i="1"/>
  <c r="AC48" i="1"/>
  <c r="AE48" i="1"/>
  <c r="AA50" i="1" l="1"/>
  <c r="AB49" i="1"/>
  <c r="BF42" i="1"/>
  <c r="BC43" i="1"/>
  <c r="AD49" i="1"/>
  <c r="AC49" i="1"/>
  <c r="AE49" i="1"/>
  <c r="AA51" i="1" l="1"/>
  <c r="AB50" i="1"/>
  <c r="BF43" i="1"/>
  <c r="BC44" i="1"/>
  <c r="AD50" i="1"/>
  <c r="AC50" i="1"/>
  <c r="AE50" i="1"/>
  <c r="AA52" i="1" l="1"/>
  <c r="AB51" i="1"/>
  <c r="AD51" i="1"/>
  <c r="BC45" i="1"/>
  <c r="BF44" i="1"/>
  <c r="AC51" i="1"/>
  <c r="AE51" i="1"/>
  <c r="AA53" i="1" l="1"/>
  <c r="AB52" i="1"/>
  <c r="AD52" i="1"/>
  <c r="BF45" i="1"/>
  <c r="BC46" i="1"/>
  <c r="AC52" i="1"/>
  <c r="AE52" i="1"/>
  <c r="AA54" i="1" l="1"/>
  <c r="AB53" i="1"/>
  <c r="BF46" i="1"/>
  <c r="BC47" i="1"/>
  <c r="AD53" i="1"/>
  <c r="AC53" i="1"/>
  <c r="AE53" i="1"/>
  <c r="AA55" i="1" l="1"/>
  <c r="AB54" i="1"/>
  <c r="BF47" i="1"/>
  <c r="BC48" i="1"/>
  <c r="AD54" i="1"/>
  <c r="AC54" i="1"/>
  <c r="AE54" i="1"/>
  <c r="AA56" i="1" l="1"/>
  <c r="AB55" i="1"/>
  <c r="BC49" i="1"/>
  <c r="BF49" i="1"/>
  <c r="AD55" i="1"/>
  <c r="BF48" i="1"/>
  <c r="AC55" i="1"/>
  <c r="AE55" i="1"/>
  <c r="AA57" i="1" l="1"/>
  <c r="AB56" i="1"/>
  <c r="BC50" i="1"/>
  <c r="BF50" i="1"/>
  <c r="AD56" i="1"/>
  <c r="AC56" i="1"/>
  <c r="AE56" i="1"/>
  <c r="AA58" i="1" l="1"/>
  <c r="AB57" i="1"/>
  <c r="AD57" i="1"/>
  <c r="BC51" i="1"/>
  <c r="AC57" i="1"/>
  <c r="AE57" i="1"/>
  <c r="AA59" i="1" l="1"/>
  <c r="AB58" i="1"/>
  <c r="BF51" i="1"/>
  <c r="BC52" i="1"/>
  <c r="AD58" i="1"/>
  <c r="BF52" i="1"/>
  <c r="AC58" i="1"/>
  <c r="AE58" i="1"/>
  <c r="AA60" i="1" l="1"/>
  <c r="AB59" i="1"/>
  <c r="AD59" i="1"/>
  <c r="BC53" i="1"/>
  <c r="AC59" i="1"/>
  <c r="AE59" i="1"/>
  <c r="AA61" i="1" l="1"/>
  <c r="AB60" i="1"/>
  <c r="BF53" i="1"/>
  <c r="AD60" i="1"/>
  <c r="BC54" i="1"/>
  <c r="AC60" i="1"/>
  <c r="AE60" i="1"/>
  <c r="AA62" i="1" l="1"/>
  <c r="AB61" i="1"/>
  <c r="AD61" i="1"/>
  <c r="BF54" i="1"/>
  <c r="BC55" i="1"/>
  <c r="AC61" i="1"/>
  <c r="AE61" i="1"/>
  <c r="AA63" i="1" l="1"/>
  <c r="AB62" i="1"/>
  <c r="BF55" i="1"/>
  <c r="BC56" i="1"/>
  <c r="AD62" i="1"/>
  <c r="AC62" i="1"/>
  <c r="AE62" i="1"/>
  <c r="AA64" i="1" l="1"/>
  <c r="AB63" i="1"/>
  <c r="BF56" i="1"/>
  <c r="AD63" i="1"/>
  <c r="BC57" i="1"/>
  <c r="AC63" i="1"/>
  <c r="AE63" i="1"/>
  <c r="AA65" i="1" l="1"/>
  <c r="AB64" i="1"/>
  <c r="BF57" i="1"/>
  <c r="AD64" i="1"/>
  <c r="BC58" i="1"/>
  <c r="BF58" i="1" s="1"/>
  <c r="AC64" i="1"/>
  <c r="AE64" i="1"/>
  <c r="AA66" i="1" l="1"/>
  <c r="AB65" i="1"/>
  <c r="AD65" i="1"/>
  <c r="BC59" i="1"/>
  <c r="AC65" i="1"/>
  <c r="AE65" i="1"/>
  <c r="AA67" i="1" l="1"/>
  <c r="AB66" i="1"/>
  <c r="BC60" i="1"/>
  <c r="BF59" i="1"/>
  <c r="AD66" i="1"/>
  <c r="AC66" i="1"/>
  <c r="AE66" i="1"/>
  <c r="AA68" i="1" l="1"/>
  <c r="AB67" i="1"/>
  <c r="AD67" i="1"/>
  <c r="BC61" i="1"/>
  <c r="BF60" i="1"/>
  <c r="BF61" i="1"/>
  <c r="AC67" i="1"/>
  <c r="AE67" i="1"/>
  <c r="AA69" i="1" l="1"/>
  <c r="AB68" i="1"/>
  <c r="AD68" i="1"/>
  <c r="BC62" i="1"/>
  <c r="AC68" i="1"/>
  <c r="AE68" i="1"/>
  <c r="AA70" i="1" l="1"/>
  <c r="AB69" i="1"/>
  <c r="AD69" i="1"/>
  <c r="BC63" i="1"/>
  <c r="BF63" i="1" s="1"/>
  <c r="BF62" i="1"/>
  <c r="AC69" i="1"/>
  <c r="AE69" i="1"/>
  <c r="AA71" i="1" l="1"/>
  <c r="AB70" i="1"/>
  <c r="AD70" i="1"/>
  <c r="BC64" i="1"/>
  <c r="AC70" i="1"/>
  <c r="AE70" i="1"/>
  <c r="AA72" i="1" l="1"/>
  <c r="AB71" i="1"/>
  <c r="BC65" i="1"/>
  <c r="AD71" i="1"/>
  <c r="BF64" i="1"/>
  <c r="AC71" i="1"/>
  <c r="AE71" i="1"/>
  <c r="AA73" i="1" l="1"/>
  <c r="AB72" i="1"/>
  <c r="BF65" i="1"/>
  <c r="AD72" i="1"/>
  <c r="BC66" i="1"/>
  <c r="AC72" i="1"/>
  <c r="AE72" i="1"/>
  <c r="AA74" i="1" l="1"/>
  <c r="AB73" i="1"/>
  <c r="BC67" i="1"/>
  <c r="BF67" i="1"/>
  <c r="AD73" i="1"/>
  <c r="BF66" i="1"/>
  <c r="AC73" i="1"/>
  <c r="AE73" i="1"/>
  <c r="AA75" i="1" l="1"/>
  <c r="AB74" i="1"/>
  <c r="BC68" i="1"/>
  <c r="AD74" i="1"/>
  <c r="AC74" i="1"/>
  <c r="AE74" i="1"/>
  <c r="AA76" i="1" l="1"/>
  <c r="AB75" i="1"/>
  <c r="BC69" i="1"/>
  <c r="BF68" i="1"/>
  <c r="AD75" i="1"/>
  <c r="AC75" i="1"/>
  <c r="AE75" i="1"/>
  <c r="AA77" i="1" l="1"/>
  <c r="AB76" i="1"/>
  <c r="BF69" i="1"/>
  <c r="AD76" i="1"/>
  <c r="BC70" i="1"/>
  <c r="AC76" i="1"/>
  <c r="AE76" i="1"/>
  <c r="AA78" i="1" l="1"/>
  <c r="AB77" i="1"/>
  <c r="AD77" i="1"/>
  <c r="BF70" i="1"/>
  <c r="BC71" i="1"/>
  <c r="BF71" i="1" s="1"/>
  <c r="AC77" i="1"/>
  <c r="AE77" i="1"/>
  <c r="AA79" i="1" l="1"/>
  <c r="AB78" i="1"/>
  <c r="AD78" i="1"/>
  <c r="BC72" i="1"/>
  <c r="AC78" i="1"/>
  <c r="AE78" i="1"/>
  <c r="AA80" i="1" l="1"/>
  <c r="AB79" i="1"/>
  <c r="BF72" i="1"/>
  <c r="AD79" i="1"/>
  <c r="BC73" i="1"/>
  <c r="BF73" i="1" s="1"/>
  <c r="AC79" i="1"/>
  <c r="AE79" i="1"/>
  <c r="AA81" i="1" l="1"/>
  <c r="AB80" i="1"/>
  <c r="BC74" i="1"/>
  <c r="AD80" i="1"/>
  <c r="AC80" i="1"/>
  <c r="AE80" i="1"/>
  <c r="AA82" i="1" l="1"/>
  <c r="AB81" i="1"/>
  <c r="AD81" i="1"/>
  <c r="BC75" i="1"/>
  <c r="BF74" i="1"/>
  <c r="BF75" i="1"/>
  <c r="AC81" i="1"/>
  <c r="AE81" i="1"/>
  <c r="AA83" i="1" l="1"/>
  <c r="AB82" i="1"/>
  <c r="AD82" i="1"/>
  <c r="BC76" i="1"/>
  <c r="BF76" i="1"/>
  <c r="AC82" i="1"/>
  <c r="AE82" i="1"/>
  <c r="AA84" i="1" l="1"/>
  <c r="AB83" i="1"/>
  <c r="AD83" i="1"/>
  <c r="BC77" i="1"/>
  <c r="BF77" i="1"/>
  <c r="AC83" i="1"/>
  <c r="AE83" i="1"/>
  <c r="AA85" i="1" l="1"/>
  <c r="AB84" i="1"/>
  <c r="AD84" i="1"/>
  <c r="BC78" i="1"/>
  <c r="BF78" i="1"/>
  <c r="AC84" i="1"/>
  <c r="AE84" i="1"/>
  <c r="AA86" i="1" l="1"/>
  <c r="AB85" i="1"/>
  <c r="BC79" i="1"/>
  <c r="BF79" i="1" s="1"/>
  <c r="AD85" i="1"/>
  <c r="AC85" i="1"/>
  <c r="AE85" i="1"/>
  <c r="AA87" i="1" l="1"/>
  <c r="AB86" i="1"/>
  <c r="AD86" i="1"/>
  <c r="BC80" i="1"/>
  <c r="AC86" i="1"/>
  <c r="AE86" i="1"/>
  <c r="AA88" i="1" l="1"/>
  <c r="AB87" i="1"/>
  <c r="AD87" i="1"/>
  <c r="BC81" i="1"/>
  <c r="BF80" i="1"/>
  <c r="AC87" i="1"/>
  <c r="AE87" i="1"/>
  <c r="AA89" i="1" l="1"/>
  <c r="AB88" i="1"/>
  <c r="AD88" i="1"/>
  <c r="BF81" i="1"/>
  <c r="BC82" i="1"/>
  <c r="BF82" i="1" s="1"/>
  <c r="AC88" i="1"/>
  <c r="AE88" i="1"/>
  <c r="AA90" i="1" l="1"/>
  <c r="AB89" i="1"/>
  <c r="AD89" i="1"/>
  <c r="BC83" i="1"/>
  <c r="AC89" i="1"/>
  <c r="AE89" i="1"/>
  <c r="AA91" i="1" l="1"/>
  <c r="AB90" i="1"/>
  <c r="BC84" i="1"/>
  <c r="BF84" i="1"/>
  <c r="AD90" i="1"/>
  <c r="BF83" i="1"/>
  <c r="AC90" i="1"/>
  <c r="AE90" i="1"/>
  <c r="AA92" i="1" l="1"/>
  <c r="AB91" i="1"/>
  <c r="AD91" i="1"/>
  <c r="BC85" i="1"/>
  <c r="AC91" i="1"/>
  <c r="AE91" i="1"/>
  <c r="AA93" i="1" l="1"/>
  <c r="AB92" i="1"/>
  <c r="BC86" i="1"/>
  <c r="AD92" i="1"/>
  <c r="BF85" i="1"/>
  <c r="AC92" i="1"/>
  <c r="AE92" i="1"/>
  <c r="AA94" i="1" l="1"/>
  <c r="AB93" i="1"/>
  <c r="BC87" i="1"/>
  <c r="AD93" i="1"/>
  <c r="BF86" i="1"/>
  <c r="AC93" i="1"/>
  <c r="AE93" i="1"/>
  <c r="AA95" i="1" l="1"/>
  <c r="AB94" i="1"/>
  <c r="BC88" i="1"/>
  <c r="AD94" i="1"/>
  <c r="BF87" i="1"/>
  <c r="AC94" i="1"/>
  <c r="AE94" i="1"/>
  <c r="AA96" i="1" l="1"/>
  <c r="AB95" i="1"/>
  <c r="BF88" i="1"/>
  <c r="AD95" i="1"/>
  <c r="BC89" i="1"/>
  <c r="AC95" i="1"/>
  <c r="AE95" i="1"/>
  <c r="AA97" i="1" l="1"/>
  <c r="AB96" i="1"/>
  <c r="AD96" i="1"/>
  <c r="BF89" i="1"/>
  <c r="BC90" i="1"/>
  <c r="AC96" i="1"/>
  <c r="AE96" i="1"/>
  <c r="AA98" i="1" l="1"/>
  <c r="AB97" i="1"/>
  <c r="BC91" i="1"/>
  <c r="AD97" i="1"/>
  <c r="BF90" i="1"/>
  <c r="AC97" i="1"/>
  <c r="AE97" i="1"/>
  <c r="AA99" i="1" l="1"/>
  <c r="AB98" i="1"/>
  <c r="AD98" i="1"/>
  <c r="BF91" i="1"/>
  <c r="BC92" i="1"/>
  <c r="AC98" i="1"/>
  <c r="AE98" i="1"/>
  <c r="AA100" i="1" l="1"/>
  <c r="AB99" i="1"/>
  <c r="BC93" i="1"/>
  <c r="BF92" i="1"/>
  <c r="AD99" i="1"/>
  <c r="BF93" i="1"/>
  <c r="AC99" i="1"/>
  <c r="AE99" i="1"/>
  <c r="AA101" i="1" l="1"/>
  <c r="AB100" i="1"/>
  <c r="BC94" i="1"/>
  <c r="AD100" i="1"/>
  <c r="AC100" i="1"/>
  <c r="AE100" i="1"/>
  <c r="AA102" i="1" l="1"/>
  <c r="AB101" i="1"/>
  <c r="AD101" i="1"/>
  <c r="BF94" i="1"/>
  <c r="BC95" i="1"/>
  <c r="AC101" i="1"/>
  <c r="AE101" i="1"/>
  <c r="AA103" i="1" l="1"/>
  <c r="AB102" i="1"/>
  <c r="BC96" i="1"/>
  <c r="AD102" i="1"/>
  <c r="BF95" i="1"/>
  <c r="AC102" i="1"/>
  <c r="AE102" i="1"/>
  <c r="AA104" i="1" l="1"/>
  <c r="AB103" i="1"/>
  <c r="BF96" i="1"/>
  <c r="BC97" i="1"/>
  <c r="AD103" i="1"/>
  <c r="AC103" i="1"/>
  <c r="AE103" i="1"/>
  <c r="AA105" i="1" l="1"/>
  <c r="AB104" i="1"/>
  <c r="BF97" i="1"/>
  <c r="AD104" i="1"/>
  <c r="BC98" i="1"/>
  <c r="AC104" i="1"/>
  <c r="AE104" i="1"/>
  <c r="AA106" i="1" l="1"/>
  <c r="AB105" i="1"/>
  <c r="BC99" i="1"/>
  <c r="BF98" i="1"/>
  <c r="AD105" i="1"/>
  <c r="AC105" i="1"/>
  <c r="AE105" i="1"/>
  <c r="AA107" i="1" l="1"/>
  <c r="AB106" i="1"/>
  <c r="BC100" i="1"/>
  <c r="BF100" i="1"/>
  <c r="AD106" i="1"/>
  <c r="BF99" i="1"/>
  <c r="AC106" i="1"/>
  <c r="AE106" i="1"/>
  <c r="AA108" i="1" l="1"/>
  <c r="AB107" i="1"/>
  <c r="AD107" i="1"/>
  <c r="BC101" i="1"/>
  <c r="BF101" i="1" s="1"/>
  <c r="AC107" i="1"/>
  <c r="AE107" i="1"/>
  <c r="AA109" i="1" l="1"/>
  <c r="AB108" i="1"/>
  <c r="BC102" i="1"/>
  <c r="AD108" i="1"/>
  <c r="AC108" i="1"/>
  <c r="AE108" i="1"/>
  <c r="AA110" i="1" l="1"/>
  <c r="AB109" i="1"/>
  <c r="BF102" i="1"/>
  <c r="BC103" i="1"/>
  <c r="AD109" i="1"/>
  <c r="AC109" i="1"/>
  <c r="AE109" i="1"/>
  <c r="AA111" i="1" l="1"/>
  <c r="AB110" i="1"/>
  <c r="BC104" i="1"/>
  <c r="BF104" i="1"/>
  <c r="AD110" i="1"/>
  <c r="BF103" i="1"/>
  <c r="AC110" i="1"/>
  <c r="AE110" i="1"/>
  <c r="AA112" i="1" l="1"/>
  <c r="AB111" i="1"/>
  <c r="AD111" i="1"/>
  <c r="BC105" i="1"/>
  <c r="AC111" i="1"/>
  <c r="AE111" i="1"/>
  <c r="AA113" i="1" l="1"/>
  <c r="AB112" i="1"/>
  <c r="BC106" i="1"/>
  <c r="BF105" i="1"/>
  <c r="AD112" i="1"/>
  <c r="AC112" i="1"/>
  <c r="AE112" i="1"/>
  <c r="AA114" i="1" l="1"/>
  <c r="AB113" i="1"/>
  <c r="AD113" i="1"/>
  <c r="BF106" i="1"/>
  <c r="BC107" i="1"/>
  <c r="BF107" i="1" s="1"/>
  <c r="AC113" i="1"/>
  <c r="AE113" i="1"/>
  <c r="AA115" i="1" l="1"/>
  <c r="AB114" i="1"/>
  <c r="BC108" i="1"/>
  <c r="BF108" i="1"/>
  <c r="AD114" i="1"/>
  <c r="AC114" i="1"/>
  <c r="AE114" i="1"/>
  <c r="AA116" i="1" l="1"/>
  <c r="AB115" i="1"/>
  <c r="AD115" i="1"/>
  <c r="BC109" i="1"/>
  <c r="BF109" i="1"/>
  <c r="AC115" i="1"/>
  <c r="AE115" i="1"/>
  <c r="AA117" i="1" l="1"/>
  <c r="AB116" i="1"/>
  <c r="AD116" i="1"/>
  <c r="BC110" i="1"/>
  <c r="BF110" i="1"/>
  <c r="AC116" i="1"/>
  <c r="AE116" i="1"/>
  <c r="AA118" i="1" l="1"/>
  <c r="AB117" i="1"/>
  <c r="BC111" i="1"/>
  <c r="BF111" i="1" s="1"/>
  <c r="AD117" i="1"/>
  <c r="AC117" i="1"/>
  <c r="AE117" i="1"/>
  <c r="AA119" i="1" l="1"/>
  <c r="AB118" i="1"/>
  <c r="BC112" i="1"/>
  <c r="AD118" i="1"/>
  <c r="AC118" i="1"/>
  <c r="AE118" i="1"/>
  <c r="AA120" i="1" l="1"/>
  <c r="AB119" i="1"/>
  <c r="AD119" i="1"/>
  <c r="BC113" i="1"/>
  <c r="BF113" i="1" s="1"/>
  <c r="BF112" i="1"/>
  <c r="AC119" i="1"/>
  <c r="AE119" i="1"/>
  <c r="AA121" i="1" l="1"/>
  <c r="AB120" i="1"/>
  <c r="BC114" i="1"/>
  <c r="BF114" i="1"/>
  <c r="AD120" i="1"/>
  <c r="AC120" i="1"/>
  <c r="AE120" i="1"/>
  <c r="AA122" i="1" l="1"/>
  <c r="AB121" i="1"/>
  <c r="BC115" i="1"/>
  <c r="AD121" i="1"/>
  <c r="AC121" i="1"/>
  <c r="AE121" i="1"/>
  <c r="AA123" i="1" l="1"/>
  <c r="AB122" i="1"/>
  <c r="BC116" i="1"/>
  <c r="AD122" i="1"/>
  <c r="BF115" i="1"/>
  <c r="AC122" i="1"/>
  <c r="AE122" i="1"/>
  <c r="AA124" i="1" l="1"/>
  <c r="AB123" i="1"/>
  <c r="AD123" i="1"/>
  <c r="BC117" i="1"/>
  <c r="BF117" i="1" s="1"/>
  <c r="BF116" i="1"/>
  <c r="AC123" i="1"/>
  <c r="AE123" i="1"/>
  <c r="AA125" i="1" l="1"/>
  <c r="AB124" i="1"/>
  <c r="BC118" i="1"/>
  <c r="BF118" i="1"/>
  <c r="AD124" i="1"/>
  <c r="AC124" i="1"/>
  <c r="AE124" i="1"/>
  <c r="AA126" i="1" l="1"/>
  <c r="AB125" i="1"/>
  <c r="AD125" i="1"/>
  <c r="BC119" i="1"/>
  <c r="AC125" i="1"/>
  <c r="AE125" i="1"/>
  <c r="AA127" i="1" l="1"/>
  <c r="AB126" i="1"/>
  <c r="AD126" i="1"/>
  <c r="BC120" i="1"/>
  <c r="BF119" i="1"/>
  <c r="BF120" i="1"/>
  <c r="AC126" i="1"/>
  <c r="AE126" i="1"/>
  <c r="AA128" i="1" l="1"/>
  <c r="AB127" i="1"/>
  <c r="BC121" i="1"/>
  <c r="BF121" i="1" s="1"/>
  <c r="AD127" i="1"/>
  <c r="AC127" i="1"/>
  <c r="AE127" i="1"/>
  <c r="AA129" i="1" l="1"/>
  <c r="AB128" i="1"/>
  <c r="AD128" i="1"/>
  <c r="BC122" i="1"/>
  <c r="BF122" i="1" s="1"/>
  <c r="AC128" i="1"/>
  <c r="AE128" i="1"/>
  <c r="AA130" i="1" l="1"/>
  <c r="AB129" i="1"/>
  <c r="AD129" i="1"/>
  <c r="BC123" i="1"/>
  <c r="BF123" i="1" s="1"/>
  <c r="AC129" i="1"/>
  <c r="AE129" i="1"/>
  <c r="AA131" i="1" l="1"/>
  <c r="AB130" i="1"/>
  <c r="AD130" i="1"/>
  <c r="BC124" i="1"/>
  <c r="BF124" i="1"/>
  <c r="AC130" i="1"/>
  <c r="AE130" i="1"/>
  <c r="AA132" i="1" l="1"/>
  <c r="AB131" i="1"/>
  <c r="BC125" i="1"/>
  <c r="AD131" i="1"/>
  <c r="AC131" i="1"/>
  <c r="AE131" i="1"/>
  <c r="AA133" i="1" l="1"/>
  <c r="AB132" i="1"/>
  <c r="BF125" i="1"/>
  <c r="BC126" i="1"/>
  <c r="AD132" i="1"/>
  <c r="AC132" i="1"/>
  <c r="AE132" i="1"/>
  <c r="AA134" i="1" l="1"/>
  <c r="AB133" i="1"/>
  <c r="BF126" i="1"/>
  <c r="BC127" i="1"/>
  <c r="AD133" i="1"/>
  <c r="AC133" i="1"/>
  <c r="AE133" i="1"/>
  <c r="AA135" i="1" l="1"/>
  <c r="AB134" i="1"/>
  <c r="BC128" i="1"/>
  <c r="BF128" i="1"/>
  <c r="AD134" i="1"/>
  <c r="BF127" i="1"/>
  <c r="AC134" i="1"/>
  <c r="AE134" i="1"/>
  <c r="AA136" i="1" l="1"/>
  <c r="AB135" i="1"/>
  <c r="AD135" i="1"/>
  <c r="BC129" i="1"/>
  <c r="BF129" i="1" s="1"/>
  <c r="AC135" i="1"/>
  <c r="AE135" i="1"/>
  <c r="AA137" i="1" l="1"/>
  <c r="AB136" i="1"/>
  <c r="AD136" i="1"/>
  <c r="BC130" i="1"/>
  <c r="BF130" i="1"/>
  <c r="AC136" i="1"/>
  <c r="AE136" i="1"/>
  <c r="AA138" i="1" l="1"/>
  <c r="AB137" i="1"/>
  <c r="AD137" i="1"/>
  <c r="BC131" i="1"/>
  <c r="AC137" i="1"/>
  <c r="AE137" i="1"/>
  <c r="AA139" i="1" l="1"/>
  <c r="AB138" i="1"/>
  <c r="BC132" i="1"/>
  <c r="AD138" i="1"/>
  <c r="BF131" i="1"/>
  <c r="AC138" i="1"/>
  <c r="AE138" i="1"/>
  <c r="AA140" i="1" l="1"/>
  <c r="AB139" i="1"/>
  <c r="BC133" i="1"/>
  <c r="BF133" i="1"/>
  <c r="AD139" i="1"/>
  <c r="BF132" i="1"/>
  <c r="AC139" i="1"/>
  <c r="AE139" i="1"/>
  <c r="AA141" i="1" l="1"/>
  <c r="AB140" i="1"/>
  <c r="BC134" i="1"/>
  <c r="BF134" i="1"/>
  <c r="AD140" i="1"/>
  <c r="AC140" i="1"/>
  <c r="AE140" i="1"/>
  <c r="AA142" i="1" l="1"/>
  <c r="AB141" i="1"/>
  <c r="BC135" i="1"/>
  <c r="AD141" i="1"/>
  <c r="AC141" i="1"/>
  <c r="AE141" i="1"/>
  <c r="AA143" i="1" l="1"/>
  <c r="AB142" i="1"/>
  <c r="BC136" i="1"/>
  <c r="AD142" i="1"/>
  <c r="BF135" i="1"/>
  <c r="AC142" i="1"/>
  <c r="AE142" i="1"/>
  <c r="AA144" i="1" l="1"/>
  <c r="AB143" i="1"/>
  <c r="BC137" i="1"/>
  <c r="BF136" i="1"/>
  <c r="AD143" i="1"/>
  <c r="AC143" i="1"/>
  <c r="AE143" i="1"/>
  <c r="AA145" i="1" l="1"/>
  <c r="AB144" i="1"/>
  <c r="BC138" i="1"/>
  <c r="BF137" i="1"/>
  <c r="AD144" i="1"/>
  <c r="AC144" i="1"/>
  <c r="AE144" i="1"/>
  <c r="AA146" i="1" l="1"/>
  <c r="AB145" i="1"/>
  <c r="BC139" i="1"/>
  <c r="AD145" i="1"/>
  <c r="BF138" i="1"/>
  <c r="AC145" i="1"/>
  <c r="AE145" i="1"/>
  <c r="AA147" i="1" l="1"/>
  <c r="AB146" i="1"/>
  <c r="BF139" i="1"/>
  <c r="AD146" i="1"/>
  <c r="BC140" i="1"/>
  <c r="AC146" i="1"/>
  <c r="AE146" i="1"/>
  <c r="AA148" i="1" l="1"/>
  <c r="AB147" i="1"/>
  <c r="BF140" i="1"/>
  <c r="AD147" i="1"/>
  <c r="BC141" i="1"/>
  <c r="BF141" i="1" s="1"/>
  <c r="AC147" i="1"/>
  <c r="AE147" i="1"/>
  <c r="AA149" i="1" l="1"/>
  <c r="AB148" i="1"/>
  <c r="AD148" i="1"/>
  <c r="BC142" i="1"/>
  <c r="AC148" i="1"/>
  <c r="AE148" i="1"/>
  <c r="AA150" i="1" l="1"/>
  <c r="AB149" i="1"/>
  <c r="AD149" i="1"/>
  <c r="BC143" i="1"/>
  <c r="BF142" i="1"/>
  <c r="BF143" i="1"/>
  <c r="AC149" i="1"/>
  <c r="AE149" i="1"/>
  <c r="AA151" i="1" l="1"/>
  <c r="AB150" i="1"/>
  <c r="AD150" i="1"/>
  <c r="BC144" i="1"/>
  <c r="AC150" i="1"/>
  <c r="AE150" i="1"/>
  <c r="AA152" i="1" l="1"/>
  <c r="AB151" i="1"/>
  <c r="BF144" i="1"/>
  <c r="BC145" i="1"/>
  <c r="AD151" i="1"/>
  <c r="AC151" i="1"/>
  <c r="AE151" i="1"/>
  <c r="AA153" i="1" l="1"/>
  <c r="AB152" i="1"/>
  <c r="AD152" i="1"/>
  <c r="BF145" i="1"/>
  <c r="BC146" i="1"/>
  <c r="AC152" i="1"/>
  <c r="AE152" i="1"/>
  <c r="AA154" i="1" l="1"/>
  <c r="AB153" i="1"/>
  <c r="BF146" i="1"/>
  <c r="AD153" i="1"/>
  <c r="BC147" i="1"/>
  <c r="AC153" i="1"/>
  <c r="AE153" i="1"/>
  <c r="AA155" i="1" l="1"/>
  <c r="AB154" i="1"/>
  <c r="AD154" i="1"/>
  <c r="BF147" i="1"/>
  <c r="BC148" i="1"/>
  <c r="BF148" i="1" s="1"/>
  <c r="AC154" i="1"/>
  <c r="AE154" i="1"/>
  <c r="AA156" i="1" l="1"/>
  <c r="AB155" i="1"/>
  <c r="AD155" i="1"/>
  <c r="BC149" i="1"/>
  <c r="BF149" i="1"/>
  <c r="AC155" i="1"/>
  <c r="AE155" i="1"/>
  <c r="AA157" i="1" l="1"/>
  <c r="AB156" i="1"/>
  <c r="BC150" i="1"/>
  <c r="BF150" i="1" s="1"/>
  <c r="AD156" i="1"/>
  <c r="AC156" i="1"/>
  <c r="AE156" i="1"/>
  <c r="AA158" i="1" l="1"/>
  <c r="AB157" i="1"/>
  <c r="BC151" i="1"/>
  <c r="BF151" i="1" s="1"/>
  <c r="AD157" i="1"/>
  <c r="AC157" i="1"/>
  <c r="AE157" i="1"/>
  <c r="AA159" i="1" l="1"/>
  <c r="AB158" i="1"/>
  <c r="AD158" i="1"/>
  <c r="BC152" i="1"/>
  <c r="BF152" i="1"/>
  <c r="AC158" i="1"/>
  <c r="AE158" i="1"/>
  <c r="AA160" i="1" l="1"/>
  <c r="AB159" i="1"/>
  <c r="BC153" i="1"/>
  <c r="BF153" i="1" s="1"/>
  <c r="AD159" i="1"/>
  <c r="AC159" i="1"/>
  <c r="AE159" i="1"/>
  <c r="AA161" i="1" l="1"/>
  <c r="AB160" i="1"/>
  <c r="AD160" i="1"/>
  <c r="BC154" i="1"/>
  <c r="BF154" i="1" s="1"/>
  <c r="AC160" i="1"/>
  <c r="AE160" i="1"/>
  <c r="AA162" i="1" l="1"/>
  <c r="AB161" i="1"/>
  <c r="AD161" i="1"/>
  <c r="BC155" i="1"/>
  <c r="BF155" i="1" s="1"/>
  <c r="AC161" i="1"/>
  <c r="AE161" i="1"/>
  <c r="AA163" i="1" l="1"/>
  <c r="AB162" i="1"/>
  <c r="AD162" i="1"/>
  <c r="BC156" i="1"/>
  <c r="AC162" i="1"/>
  <c r="AE162" i="1"/>
  <c r="AA164" i="1" l="1"/>
  <c r="AB163" i="1"/>
  <c r="AD163" i="1"/>
  <c r="BC157" i="1"/>
  <c r="BF156" i="1"/>
  <c r="AC163" i="1"/>
  <c r="AE163" i="1"/>
  <c r="AA165" i="1" l="1"/>
  <c r="AB164" i="1"/>
  <c r="AD164" i="1"/>
  <c r="BC158" i="1"/>
  <c r="BF157" i="1"/>
  <c r="BF158" i="1"/>
  <c r="AC164" i="1"/>
  <c r="AE164" i="1"/>
  <c r="AA166" i="1" l="1"/>
  <c r="AB165" i="1"/>
  <c r="AD165" i="1"/>
  <c r="BC159" i="1"/>
  <c r="AC165" i="1"/>
  <c r="AE165" i="1"/>
  <c r="AA167" i="1" l="1"/>
  <c r="AB166" i="1"/>
  <c r="AD166" i="1"/>
  <c r="BC160" i="1"/>
  <c r="BF159" i="1"/>
  <c r="AC166" i="1"/>
  <c r="AE166" i="1"/>
  <c r="AA168" i="1" l="1"/>
  <c r="AB167" i="1"/>
  <c r="AD167" i="1"/>
  <c r="BC161" i="1"/>
  <c r="BF160" i="1"/>
  <c r="AC167" i="1"/>
  <c r="AE167" i="1"/>
  <c r="AA169" i="1" l="1"/>
  <c r="AB168" i="1"/>
  <c r="AD168" i="1"/>
  <c r="BC162" i="1"/>
  <c r="BF161" i="1"/>
  <c r="AC168" i="1"/>
  <c r="AE168" i="1"/>
  <c r="AA170" i="1" l="1"/>
  <c r="AB169" i="1"/>
  <c r="AD169" i="1"/>
  <c r="BC163" i="1"/>
  <c r="BF162" i="1"/>
  <c r="BF163" i="1"/>
  <c r="AC169" i="1"/>
  <c r="AE169" i="1"/>
  <c r="AA171" i="1" l="1"/>
  <c r="AB170" i="1"/>
  <c r="BC164" i="1"/>
  <c r="AD170" i="1"/>
  <c r="AC170" i="1"/>
  <c r="AE170" i="1"/>
  <c r="AA172" i="1" l="1"/>
  <c r="AB171" i="1"/>
  <c r="BF164" i="1"/>
  <c r="BC165" i="1"/>
  <c r="BF165" i="1" s="1"/>
  <c r="AD171" i="1"/>
  <c r="AC171" i="1"/>
  <c r="AE171" i="1"/>
  <c r="AA173" i="1" l="1"/>
  <c r="AB172" i="1"/>
  <c r="AD172" i="1"/>
  <c r="BC166" i="1"/>
  <c r="BF166" i="1"/>
  <c r="AC172" i="1"/>
  <c r="AE172" i="1"/>
  <c r="AA174" i="1" l="1"/>
  <c r="AB173" i="1"/>
  <c r="AD173" i="1"/>
  <c r="BC167" i="1"/>
  <c r="AC173" i="1"/>
  <c r="AE173" i="1"/>
  <c r="AA175" i="1" l="1"/>
  <c r="AB174" i="1"/>
  <c r="AD174" i="1"/>
  <c r="BF167" i="1"/>
  <c r="BC168" i="1"/>
  <c r="AC174" i="1"/>
  <c r="AE174" i="1"/>
  <c r="AA176" i="1" l="1"/>
  <c r="AB175" i="1"/>
  <c r="AD175" i="1"/>
  <c r="BC169" i="1"/>
  <c r="BF168" i="1"/>
  <c r="BF169" i="1"/>
  <c r="AC175" i="1"/>
  <c r="AE175" i="1"/>
  <c r="AA177" i="1" l="1"/>
  <c r="AB176" i="1"/>
  <c r="BC170" i="1"/>
  <c r="AD176" i="1"/>
  <c r="AC176" i="1"/>
  <c r="AE176" i="1"/>
  <c r="AA178" i="1" l="1"/>
  <c r="AB177" i="1"/>
  <c r="BF170" i="1"/>
  <c r="AD177" i="1"/>
  <c r="BC171" i="1"/>
  <c r="BF171" i="1" s="1"/>
  <c r="AC177" i="1"/>
  <c r="AE177" i="1"/>
  <c r="AA179" i="1" l="1"/>
  <c r="AB178" i="1"/>
  <c r="AD178" i="1"/>
  <c r="BC172" i="1"/>
  <c r="BF172" i="1"/>
  <c r="AC178" i="1"/>
  <c r="AE178" i="1"/>
  <c r="AA180" i="1" l="1"/>
  <c r="AB179" i="1"/>
  <c r="BC173" i="1"/>
  <c r="AD179" i="1"/>
  <c r="AC179" i="1"/>
  <c r="AE179" i="1"/>
  <c r="AA181" i="1" l="1"/>
  <c r="AB180" i="1"/>
  <c r="AD180" i="1"/>
  <c r="BC174" i="1"/>
  <c r="BF173" i="1"/>
  <c r="AC180" i="1"/>
  <c r="AE180" i="1"/>
  <c r="AA182" i="1" l="1"/>
  <c r="AB181" i="1"/>
  <c r="AD181" i="1"/>
  <c r="BC175" i="1"/>
  <c r="BF174" i="1"/>
  <c r="AC181" i="1"/>
  <c r="AE181" i="1"/>
  <c r="AA183" i="1" l="1"/>
  <c r="AB182" i="1"/>
  <c r="BC176" i="1"/>
  <c r="AD182" i="1"/>
  <c r="BF175" i="1"/>
  <c r="AC182" i="1"/>
  <c r="AE182" i="1"/>
  <c r="AA184" i="1" l="1"/>
  <c r="AB183" i="1"/>
  <c r="AD183" i="1"/>
  <c r="BC177" i="1"/>
  <c r="BF176" i="1"/>
  <c r="AC183" i="1"/>
  <c r="AE183" i="1"/>
  <c r="AA185" i="1" l="1"/>
  <c r="AB184" i="1"/>
  <c r="AD184" i="1"/>
  <c r="BF177" i="1"/>
  <c r="BC178" i="1"/>
  <c r="AC184" i="1"/>
  <c r="AE184" i="1"/>
  <c r="AA186" i="1" l="1"/>
  <c r="AB185" i="1"/>
  <c r="AD185" i="1"/>
  <c r="BF178" i="1"/>
  <c r="BC179" i="1"/>
  <c r="BF179" i="1"/>
  <c r="AC185" i="1"/>
  <c r="AE185" i="1"/>
  <c r="AA187" i="1" l="1"/>
  <c r="AB186" i="1"/>
  <c r="AD186" i="1"/>
  <c r="BC180" i="1"/>
  <c r="AC186" i="1"/>
  <c r="AE186" i="1"/>
  <c r="AA188" i="1" l="1"/>
  <c r="AB187" i="1"/>
  <c r="BC181" i="1"/>
  <c r="BF181" i="1"/>
  <c r="AD187" i="1"/>
  <c r="BF180" i="1"/>
  <c r="AC187" i="1"/>
  <c r="AE187" i="1"/>
  <c r="AA189" i="1" l="1"/>
  <c r="AB188" i="1"/>
  <c r="AD188" i="1"/>
  <c r="BC182" i="1"/>
  <c r="BF182" i="1" s="1"/>
  <c r="AC188" i="1"/>
  <c r="AE188" i="1"/>
  <c r="AA190" i="1" l="1"/>
  <c r="AB189" i="1"/>
  <c r="AD189" i="1"/>
  <c r="BC183" i="1"/>
  <c r="BF183" i="1" s="1"/>
  <c r="AC189" i="1"/>
  <c r="AE189" i="1"/>
  <c r="AA191" i="1" l="1"/>
  <c r="AB190" i="1"/>
  <c r="AD190" i="1"/>
  <c r="BC184" i="1"/>
  <c r="BF184" i="1" s="1"/>
  <c r="AC190" i="1"/>
  <c r="AE190" i="1"/>
  <c r="AA192" i="1" l="1"/>
  <c r="AB191" i="1"/>
  <c r="AD191" i="1"/>
  <c r="BC185" i="1"/>
  <c r="BF185" i="1"/>
  <c r="AC191" i="1"/>
  <c r="AE191" i="1"/>
  <c r="AA193" i="1" l="1"/>
  <c r="AB192" i="1"/>
  <c r="BC186" i="1"/>
  <c r="BF186" i="1" s="1"/>
  <c r="AD192" i="1"/>
  <c r="AC192" i="1"/>
  <c r="AE192" i="1"/>
  <c r="AA194" i="1" l="1"/>
  <c r="AB193" i="1"/>
  <c r="BC187" i="1"/>
  <c r="AD193" i="1"/>
  <c r="AC193" i="1"/>
  <c r="AE193" i="1"/>
  <c r="AA195" i="1" l="1"/>
  <c r="AB194" i="1"/>
  <c r="AD194" i="1"/>
  <c r="BC188" i="1"/>
  <c r="BF187" i="1"/>
  <c r="BF188" i="1"/>
  <c r="AC194" i="1"/>
  <c r="AE194" i="1"/>
  <c r="AA196" i="1" l="1"/>
  <c r="AB195" i="1"/>
  <c r="AD195" i="1"/>
  <c r="BC189" i="1"/>
  <c r="BF189" i="1" s="1"/>
  <c r="AC195" i="1"/>
  <c r="AE195" i="1"/>
  <c r="AA197" i="1" l="1"/>
  <c r="AB196" i="1"/>
  <c r="AD196" i="1"/>
  <c r="BC190" i="1"/>
  <c r="AC196" i="1"/>
  <c r="AE196" i="1"/>
  <c r="AA198" i="1" l="1"/>
  <c r="AB197" i="1"/>
  <c r="BF190" i="1"/>
  <c r="BC191" i="1"/>
  <c r="AD197" i="1"/>
  <c r="AC197" i="1"/>
  <c r="AE197" i="1"/>
  <c r="AA199" i="1" l="1"/>
  <c r="AB198" i="1"/>
  <c r="BC192" i="1"/>
  <c r="AD198" i="1"/>
  <c r="BF191" i="1"/>
  <c r="AC198" i="1"/>
  <c r="AE198" i="1"/>
  <c r="AA200" i="1" l="1"/>
  <c r="AB199" i="1"/>
  <c r="AD199" i="1"/>
  <c r="BC193" i="1"/>
  <c r="BF193" i="1"/>
  <c r="BF192" i="1"/>
  <c r="AC199" i="1"/>
  <c r="AE199" i="1"/>
  <c r="AA201" i="1" l="1"/>
  <c r="AB200" i="1"/>
  <c r="AD200" i="1"/>
  <c r="BC194" i="1"/>
  <c r="BF194" i="1" s="1"/>
  <c r="AC200" i="1"/>
  <c r="AE200" i="1"/>
  <c r="AA202" i="1" l="1"/>
  <c r="AB201" i="1"/>
  <c r="BC195" i="1"/>
  <c r="BF195" i="1" s="1"/>
  <c r="AD201" i="1"/>
  <c r="AC201" i="1"/>
  <c r="AE201" i="1"/>
  <c r="AA203" i="1" l="1"/>
  <c r="AB202" i="1"/>
  <c r="AD202" i="1"/>
  <c r="BC196" i="1"/>
  <c r="BF196" i="1"/>
  <c r="AC202" i="1"/>
  <c r="AE202" i="1"/>
  <c r="AA204" i="1" l="1"/>
  <c r="AB203" i="1"/>
  <c r="AD203" i="1"/>
  <c r="BC197" i="1"/>
  <c r="AC203" i="1"/>
  <c r="AE203" i="1"/>
  <c r="AA205" i="1" l="1"/>
  <c r="AB204" i="1"/>
  <c r="BC198" i="1"/>
  <c r="BF198" i="1" s="1"/>
  <c r="BF197" i="1"/>
  <c r="AD204" i="1"/>
  <c r="AC204" i="1"/>
  <c r="AE204" i="1"/>
  <c r="AA206" i="1" l="1"/>
  <c r="AB205" i="1"/>
  <c r="BC199" i="1"/>
  <c r="BF199" i="1" s="1"/>
  <c r="AD205" i="1"/>
  <c r="AC205" i="1"/>
  <c r="AE205" i="1"/>
  <c r="AA207" i="1" l="1"/>
  <c r="AB206" i="1"/>
  <c r="AD206" i="1"/>
  <c r="BC200" i="1"/>
  <c r="AC206" i="1"/>
  <c r="AE206" i="1"/>
  <c r="AA208" i="1" l="1"/>
  <c r="AB207" i="1"/>
  <c r="BC201" i="1"/>
  <c r="BF201" i="1"/>
  <c r="AD207" i="1"/>
  <c r="BF200" i="1"/>
  <c r="AC207" i="1"/>
  <c r="AE207" i="1"/>
  <c r="AA209" i="1" l="1"/>
  <c r="AB208" i="1"/>
  <c r="BC202" i="1"/>
  <c r="AD208" i="1"/>
  <c r="AC208" i="1"/>
  <c r="AE208" i="1"/>
  <c r="AA210" i="1" l="1"/>
  <c r="AB209" i="1"/>
  <c r="AD209" i="1"/>
  <c r="BF202" i="1"/>
  <c r="BC203" i="1"/>
  <c r="AC209" i="1"/>
  <c r="AE209" i="1"/>
  <c r="AA211" i="1" l="1"/>
  <c r="AB210" i="1"/>
  <c r="BC204" i="1"/>
  <c r="AD210" i="1"/>
  <c r="BF203" i="1"/>
  <c r="BF204" i="1"/>
  <c r="AC210" i="1"/>
  <c r="AE210" i="1"/>
  <c r="AA212" i="1" l="1"/>
  <c r="AB211" i="1"/>
  <c r="AD211" i="1"/>
  <c r="BC205" i="1"/>
  <c r="AC211" i="1"/>
  <c r="AE211" i="1"/>
  <c r="AA213" i="1" l="1"/>
  <c r="AB212" i="1"/>
  <c r="BC206" i="1"/>
  <c r="BF205" i="1"/>
  <c r="AD212" i="1"/>
  <c r="AC212" i="1"/>
  <c r="AE212" i="1"/>
  <c r="AA214" i="1" l="1"/>
  <c r="AB213" i="1"/>
  <c r="BC207" i="1"/>
  <c r="AD213" i="1"/>
  <c r="BF206" i="1"/>
  <c r="AC213" i="1"/>
  <c r="AE213" i="1"/>
  <c r="AA215" i="1" l="1"/>
  <c r="AB214" i="1"/>
  <c r="AD214" i="1"/>
  <c r="BF207" i="1"/>
  <c r="BC208" i="1"/>
  <c r="BF208" i="1" s="1"/>
  <c r="AC214" i="1"/>
  <c r="AE214" i="1"/>
  <c r="AA216" i="1" l="1"/>
  <c r="AB215" i="1"/>
  <c r="BC209" i="1"/>
  <c r="AD215" i="1"/>
  <c r="BF209" i="1"/>
  <c r="AC215" i="1"/>
  <c r="AE215" i="1"/>
  <c r="AA217" i="1" l="1"/>
  <c r="AB216" i="1"/>
  <c r="AD216" i="1"/>
  <c r="BC210" i="1"/>
  <c r="BF210" i="1"/>
  <c r="AC216" i="1"/>
  <c r="AE216" i="1"/>
  <c r="AA218" i="1" l="1"/>
  <c r="AB217" i="1"/>
  <c r="BC211" i="1"/>
  <c r="BF211" i="1"/>
  <c r="AD217" i="1"/>
  <c r="AC217" i="1"/>
  <c r="AE217" i="1"/>
  <c r="AA219" i="1" l="1"/>
  <c r="AB218" i="1"/>
  <c r="BC212" i="1"/>
  <c r="BF212" i="1" s="1"/>
  <c r="AD218" i="1"/>
  <c r="AC218" i="1"/>
  <c r="AE218" i="1"/>
  <c r="AA220" i="1" l="1"/>
  <c r="AB219" i="1"/>
  <c r="BC213" i="1"/>
  <c r="BF213" i="1" s="1"/>
  <c r="AD219" i="1"/>
  <c r="AC219" i="1"/>
  <c r="AE219" i="1"/>
  <c r="AA221" i="1" l="1"/>
  <c r="AB220" i="1"/>
  <c r="BC214" i="1"/>
  <c r="AD220" i="1"/>
  <c r="AC220" i="1"/>
  <c r="AE220" i="1"/>
  <c r="AA222" i="1" l="1"/>
  <c r="AB221" i="1"/>
  <c r="AD221" i="1"/>
  <c r="BC215" i="1"/>
  <c r="BF214" i="1"/>
  <c r="BF215" i="1"/>
  <c r="AC221" i="1"/>
  <c r="AE221" i="1"/>
  <c r="AA223" i="1" l="1"/>
  <c r="AB222" i="1"/>
  <c r="AD222" i="1"/>
  <c r="BC216" i="1"/>
  <c r="AC222" i="1"/>
  <c r="AE222" i="1"/>
  <c r="AA224" i="1" l="1"/>
  <c r="AB223" i="1"/>
  <c r="AD223" i="1"/>
  <c r="BC217" i="1"/>
  <c r="BF216" i="1"/>
  <c r="AC223" i="1"/>
  <c r="AE223" i="1"/>
  <c r="AA225" i="1" l="1"/>
  <c r="AB224" i="1"/>
  <c r="AD224" i="1"/>
  <c r="BF217" i="1"/>
  <c r="BC218" i="1"/>
  <c r="AC224" i="1"/>
  <c r="AE224" i="1"/>
  <c r="AA226" i="1" l="1"/>
  <c r="AB225" i="1"/>
  <c r="AD225" i="1"/>
  <c r="BF218" i="1"/>
  <c r="BC219" i="1"/>
  <c r="AC225" i="1"/>
  <c r="AE225" i="1"/>
  <c r="AA227" i="1" l="1"/>
  <c r="AB226" i="1"/>
  <c r="AD226" i="1"/>
  <c r="BC220" i="1"/>
  <c r="BF219" i="1"/>
  <c r="AC226" i="1"/>
  <c r="AE226" i="1"/>
  <c r="AA228" i="1" l="1"/>
  <c r="AB227" i="1"/>
  <c r="BF220" i="1"/>
  <c r="AD227" i="1"/>
  <c r="BC221" i="1"/>
  <c r="AC227" i="1"/>
  <c r="AE227" i="1"/>
  <c r="AA229" i="1" l="1"/>
  <c r="AB228" i="1"/>
  <c r="BC222" i="1"/>
  <c r="BF221" i="1"/>
  <c r="AD228" i="1"/>
  <c r="AC228" i="1"/>
  <c r="AE228" i="1"/>
  <c r="AA230" i="1" l="1"/>
  <c r="AB229" i="1"/>
  <c r="BC223" i="1"/>
  <c r="BF223" i="1" s="1"/>
  <c r="BF222" i="1"/>
  <c r="AD229" i="1"/>
  <c r="AC229" i="1"/>
  <c r="AE229" i="1"/>
  <c r="AA231" i="1" l="1"/>
  <c r="AB230" i="1"/>
  <c r="AD230" i="1"/>
  <c r="BC224" i="1"/>
  <c r="BF224" i="1" s="1"/>
  <c r="AC230" i="1"/>
  <c r="AE230" i="1"/>
  <c r="AA232" i="1" l="1"/>
  <c r="AB231" i="1"/>
  <c r="BC225" i="1"/>
  <c r="BF225" i="1" s="1"/>
  <c r="AD231" i="1"/>
  <c r="AC231" i="1"/>
  <c r="AE231" i="1"/>
  <c r="AA233" i="1" l="1"/>
  <c r="AB232" i="1"/>
  <c r="BC226" i="1"/>
  <c r="AD232" i="1"/>
  <c r="AC232" i="1"/>
  <c r="AE232" i="1"/>
  <c r="AA234" i="1" l="1"/>
  <c r="AB233" i="1"/>
  <c r="AD233" i="1"/>
  <c r="BC227" i="1"/>
  <c r="BF226" i="1"/>
  <c r="BF227" i="1"/>
  <c r="AC233" i="1"/>
  <c r="AE233" i="1"/>
  <c r="AA235" i="1" l="1"/>
  <c r="AB234" i="1"/>
  <c r="BC228" i="1"/>
  <c r="AD234" i="1"/>
  <c r="AC234" i="1"/>
  <c r="AE234" i="1"/>
  <c r="AA236" i="1" l="1"/>
  <c r="AB235" i="1"/>
  <c r="AD235" i="1"/>
  <c r="BC229" i="1"/>
  <c r="BF228" i="1"/>
  <c r="BF229" i="1"/>
  <c r="AC235" i="1"/>
  <c r="AE235" i="1"/>
  <c r="AA237" i="1" l="1"/>
  <c r="AB236" i="1"/>
  <c r="AD236" i="1"/>
  <c r="BC230" i="1"/>
  <c r="BF230" i="1" s="1"/>
  <c r="AC236" i="1"/>
  <c r="AE236" i="1"/>
  <c r="AA238" i="1" l="1"/>
  <c r="AB237" i="1"/>
  <c r="BC231" i="1"/>
  <c r="AD237" i="1"/>
  <c r="AC237" i="1"/>
  <c r="AE237" i="1"/>
  <c r="AA239" i="1" l="1"/>
  <c r="AB238" i="1"/>
  <c r="AD238" i="1"/>
  <c r="BC232" i="1"/>
  <c r="BF232" i="1" s="1"/>
  <c r="BF231" i="1"/>
  <c r="AC238" i="1"/>
  <c r="AE238" i="1"/>
  <c r="AA240" i="1" l="1"/>
  <c r="AB239" i="1"/>
  <c r="AD239" i="1"/>
  <c r="BC233" i="1"/>
  <c r="BF233" i="1"/>
  <c r="AC239" i="1"/>
  <c r="AE239" i="1"/>
  <c r="AA241" i="1" l="1"/>
  <c r="AB240" i="1"/>
  <c r="BC234" i="1"/>
  <c r="AD240" i="1"/>
  <c r="AC240" i="1"/>
  <c r="AE240" i="1"/>
  <c r="AA242" i="1" l="1"/>
  <c r="AB241" i="1"/>
  <c r="AD241" i="1"/>
  <c r="BF234" i="1"/>
  <c r="BC235" i="1"/>
  <c r="BF235" i="1" s="1"/>
  <c r="AC241" i="1"/>
  <c r="AE241" i="1"/>
  <c r="AA243" i="1" l="1"/>
  <c r="AB242" i="1"/>
  <c r="BC236" i="1"/>
  <c r="BF236" i="1" s="1"/>
  <c r="AD242" i="1"/>
  <c r="AC242" i="1"/>
  <c r="AE242" i="1"/>
  <c r="AA244" i="1" l="1"/>
  <c r="AB243" i="1"/>
  <c r="AD243" i="1"/>
  <c r="BC237" i="1"/>
  <c r="AC243" i="1"/>
  <c r="AE243" i="1"/>
  <c r="AA245" i="1" l="1"/>
  <c r="AB244" i="1"/>
  <c r="BF237" i="1"/>
  <c r="AD244" i="1"/>
  <c r="BC238" i="1"/>
  <c r="BF238" i="1" s="1"/>
  <c r="AC244" i="1"/>
  <c r="AE244" i="1"/>
  <c r="AA246" i="1" l="1"/>
  <c r="AB245" i="1"/>
  <c r="BC239" i="1"/>
  <c r="AD245" i="1"/>
  <c r="AC245" i="1"/>
  <c r="AE245" i="1"/>
  <c r="AA247" i="1" l="1"/>
  <c r="AB246" i="1"/>
  <c r="AD246" i="1"/>
  <c r="BC240" i="1"/>
  <c r="BF239" i="1"/>
  <c r="AC246" i="1"/>
  <c r="AE246" i="1"/>
  <c r="AA248" i="1" l="1"/>
  <c r="AB247" i="1"/>
  <c r="BF240" i="1"/>
  <c r="AD247" i="1"/>
  <c r="BC241" i="1"/>
  <c r="AC247" i="1"/>
  <c r="AE247" i="1"/>
  <c r="AA249" i="1" l="1"/>
  <c r="AB248" i="1"/>
  <c r="BF241" i="1"/>
  <c r="BC242" i="1"/>
  <c r="BF242" i="1"/>
  <c r="AD248" i="1"/>
  <c r="AC248" i="1"/>
  <c r="AE248" i="1"/>
  <c r="AA250" i="1" l="1"/>
  <c r="AB249" i="1"/>
  <c r="AD249" i="1"/>
  <c r="BC243" i="1"/>
  <c r="AC249" i="1"/>
  <c r="AE249" i="1"/>
  <c r="AA251" i="1" l="1"/>
  <c r="AB250" i="1"/>
  <c r="BF243" i="1"/>
  <c r="BC244" i="1"/>
  <c r="AD250" i="1"/>
  <c r="AC250" i="1"/>
  <c r="AE250" i="1"/>
  <c r="AA252" i="1" l="1"/>
  <c r="AB251" i="1"/>
  <c r="BF244" i="1"/>
  <c r="BC245" i="1"/>
  <c r="AD251" i="1"/>
  <c r="AC251" i="1"/>
  <c r="AE251" i="1"/>
  <c r="AA253" i="1" l="1"/>
  <c r="AB252" i="1"/>
  <c r="BF245" i="1"/>
  <c r="AD252" i="1"/>
  <c r="BC246" i="1"/>
  <c r="AC252" i="1"/>
  <c r="AE252" i="1"/>
  <c r="AA254" i="1" l="1"/>
  <c r="AB253" i="1"/>
  <c r="BF246" i="1"/>
  <c r="BC247" i="1"/>
  <c r="AD253" i="1"/>
  <c r="AC253" i="1"/>
  <c r="AE253" i="1"/>
  <c r="AA255" i="1" l="1"/>
  <c r="AB254" i="1"/>
  <c r="AD254" i="1"/>
  <c r="BF247" i="1"/>
  <c r="BC248" i="1"/>
  <c r="BF248" i="1" s="1"/>
  <c r="AC254" i="1"/>
  <c r="AE254" i="1"/>
  <c r="AA256" i="1" l="1"/>
  <c r="AB255" i="1"/>
  <c r="BC249" i="1"/>
  <c r="AD255" i="1"/>
  <c r="AC255" i="1"/>
  <c r="AE255" i="1"/>
  <c r="AA257" i="1" l="1"/>
  <c r="AB256" i="1"/>
  <c r="BF249" i="1"/>
  <c r="AD256" i="1"/>
  <c r="BC250" i="1"/>
  <c r="AC256" i="1"/>
  <c r="AE256" i="1"/>
  <c r="AA258" i="1" l="1"/>
  <c r="AB257" i="1"/>
  <c r="BF250" i="1"/>
  <c r="AD257" i="1"/>
  <c r="BC251" i="1"/>
  <c r="AC257" i="1"/>
  <c r="AE257" i="1"/>
  <c r="AA259" i="1" l="1"/>
  <c r="AB258" i="1"/>
  <c r="BF251" i="1"/>
  <c r="AD258" i="1"/>
  <c r="BC252" i="1"/>
  <c r="BF252" i="1" s="1"/>
  <c r="AC258" i="1"/>
  <c r="AE258" i="1"/>
  <c r="AA260" i="1" l="1"/>
  <c r="AB259" i="1"/>
  <c r="BC253" i="1"/>
  <c r="BF253" i="1"/>
  <c r="AD259" i="1"/>
  <c r="AC259" i="1"/>
  <c r="AE259" i="1"/>
  <c r="AA261" i="1" l="1"/>
  <c r="AB260" i="1"/>
  <c r="BC254" i="1"/>
  <c r="AD260" i="1"/>
  <c r="AC260" i="1"/>
  <c r="AE260" i="1"/>
  <c r="AA262" i="1" l="1"/>
  <c r="AB261" i="1"/>
  <c r="AD261" i="1"/>
  <c r="BC255" i="1"/>
  <c r="BF254" i="1"/>
  <c r="AC261" i="1"/>
  <c r="AE261" i="1"/>
  <c r="AA263" i="1" l="1"/>
  <c r="AB262" i="1"/>
  <c r="AD262" i="1"/>
  <c r="BF255" i="1"/>
  <c r="BC256" i="1"/>
  <c r="AC262" i="1"/>
  <c r="AE262" i="1"/>
  <c r="AA264" i="1" l="1"/>
  <c r="AB263" i="1"/>
  <c r="BC257" i="1"/>
  <c r="AD263" i="1"/>
  <c r="BF256" i="1"/>
  <c r="AC263" i="1"/>
  <c r="AE263" i="1"/>
  <c r="AA265" i="1" l="1"/>
  <c r="AB264" i="1"/>
  <c r="AD264" i="1"/>
  <c r="BC258" i="1"/>
  <c r="BF257" i="1"/>
  <c r="BF258" i="1"/>
  <c r="AC264" i="1"/>
  <c r="AE264" i="1"/>
  <c r="AA266" i="1" l="1"/>
  <c r="AB265" i="1"/>
  <c r="AD265" i="1"/>
  <c r="BC259" i="1"/>
  <c r="AC265" i="1"/>
  <c r="AE265" i="1"/>
  <c r="AA267" i="1" l="1"/>
  <c r="AB266" i="1"/>
  <c r="BC260" i="1"/>
  <c r="AD266" i="1"/>
  <c r="BF259" i="1"/>
  <c r="AC266" i="1"/>
  <c r="AE266" i="1"/>
  <c r="AA268" i="1" l="1"/>
  <c r="AB267" i="1"/>
  <c r="BC261" i="1"/>
  <c r="BF260" i="1"/>
  <c r="AD267" i="1"/>
  <c r="AC267" i="1"/>
  <c r="AE267" i="1"/>
  <c r="AA269" i="1" l="1"/>
  <c r="AB268" i="1"/>
  <c r="AD268" i="1"/>
  <c r="BF261" i="1"/>
  <c r="BC262" i="1"/>
  <c r="AC268" i="1"/>
  <c r="AE268" i="1"/>
  <c r="AA270" i="1" l="1"/>
  <c r="AB269" i="1"/>
  <c r="BC263" i="1"/>
  <c r="AD269" i="1"/>
  <c r="BF262" i="1"/>
  <c r="AC269" i="1"/>
  <c r="AE269" i="1"/>
  <c r="AA271" i="1" l="1"/>
  <c r="AB270" i="1"/>
  <c r="BF263" i="1"/>
  <c r="BC264" i="1"/>
  <c r="AD270" i="1"/>
  <c r="AC270" i="1"/>
  <c r="AE270" i="1"/>
  <c r="AA272" i="1" l="1"/>
  <c r="AB271" i="1"/>
  <c r="BC265" i="1"/>
  <c r="AD271" i="1"/>
  <c r="BF264" i="1"/>
  <c r="AC271" i="1"/>
  <c r="AE271" i="1"/>
  <c r="AA273" i="1" l="1"/>
  <c r="AB272" i="1"/>
  <c r="BF265" i="1"/>
  <c r="AD272" i="1"/>
  <c r="BC266" i="1"/>
  <c r="BF266" i="1"/>
  <c r="AC272" i="1"/>
  <c r="AE272" i="1"/>
  <c r="AA274" i="1" l="1"/>
  <c r="AB273" i="1"/>
  <c r="AD273" i="1"/>
  <c r="BC267" i="1"/>
  <c r="BF267" i="1" s="1"/>
  <c r="AC273" i="1"/>
  <c r="AE273" i="1"/>
  <c r="AA275" i="1" l="1"/>
  <c r="AB274" i="1"/>
  <c r="BC268" i="1"/>
  <c r="AD274" i="1"/>
  <c r="AC274" i="1"/>
  <c r="AE274" i="1"/>
  <c r="AA276" i="1" l="1"/>
  <c r="AB275" i="1"/>
  <c r="BC269" i="1"/>
  <c r="AD275" i="1"/>
  <c r="BF268" i="1"/>
  <c r="AC275" i="1"/>
  <c r="AE275" i="1"/>
  <c r="AA277" i="1" l="1"/>
  <c r="AB276" i="1"/>
  <c r="BF269" i="1"/>
  <c r="BC270" i="1"/>
  <c r="AD276" i="1"/>
  <c r="AC276" i="1"/>
  <c r="AE276" i="1"/>
  <c r="AA278" i="1" l="1"/>
  <c r="AB277" i="1"/>
  <c r="AD277" i="1"/>
  <c r="BC271" i="1"/>
  <c r="BF270" i="1"/>
  <c r="AC277" i="1"/>
  <c r="AE277" i="1"/>
  <c r="AA279" i="1" l="1"/>
  <c r="AB278" i="1"/>
  <c r="AD278" i="1"/>
  <c r="BC272" i="1"/>
  <c r="BF271" i="1"/>
  <c r="BF272" i="1"/>
  <c r="AC278" i="1"/>
  <c r="AE278" i="1"/>
  <c r="AA280" i="1" l="1"/>
  <c r="AB279" i="1"/>
  <c r="BC273" i="1"/>
  <c r="AD279" i="1"/>
  <c r="BF273" i="1"/>
  <c r="AC279" i="1"/>
  <c r="AE279" i="1"/>
  <c r="AA281" i="1" l="1"/>
  <c r="AB280" i="1"/>
  <c r="BC274" i="1"/>
  <c r="AD280" i="1"/>
  <c r="AC280" i="1"/>
  <c r="AE280" i="1"/>
  <c r="AA282" i="1" l="1"/>
  <c r="AB281" i="1"/>
  <c r="BF274" i="1"/>
  <c r="AD281" i="1"/>
  <c r="BC275" i="1"/>
  <c r="BF275" i="1" s="1"/>
  <c r="AC281" i="1"/>
  <c r="AE281" i="1"/>
  <c r="AA283" i="1" l="1"/>
  <c r="AB282" i="1"/>
  <c r="AD282" i="1"/>
  <c r="BC276" i="1"/>
  <c r="AC282" i="1"/>
  <c r="AE282" i="1"/>
  <c r="AA284" i="1" l="1"/>
  <c r="AB283" i="1"/>
  <c r="BC277" i="1"/>
  <c r="AD283" i="1"/>
  <c r="BF276" i="1"/>
  <c r="AC283" i="1"/>
  <c r="AE283" i="1"/>
  <c r="AA285" i="1" l="1"/>
  <c r="AB284" i="1"/>
  <c r="AD284" i="1"/>
  <c r="BC278" i="1"/>
  <c r="BF277" i="1"/>
  <c r="AC284" i="1"/>
  <c r="AE284" i="1"/>
  <c r="AA286" i="1" l="1"/>
  <c r="AB285" i="1"/>
  <c r="AD285" i="1"/>
  <c r="BC279" i="1"/>
  <c r="BF278" i="1"/>
  <c r="AC285" i="1"/>
  <c r="AE285" i="1"/>
  <c r="AA287" i="1" l="1"/>
  <c r="AB286" i="1"/>
  <c r="AD286" i="1"/>
  <c r="BC280" i="1"/>
  <c r="BF279" i="1"/>
  <c r="AC286" i="1"/>
  <c r="AE286" i="1"/>
  <c r="AA288" i="1" l="1"/>
  <c r="AB287" i="1"/>
  <c r="BC281" i="1"/>
  <c r="BF280" i="1"/>
  <c r="AD287" i="1"/>
  <c r="AC287" i="1"/>
  <c r="AE287" i="1"/>
  <c r="AA289" i="1" l="1"/>
  <c r="AB288" i="1"/>
  <c r="AD288" i="1"/>
  <c r="BF281" i="1"/>
  <c r="BC282" i="1"/>
  <c r="AC288" i="1"/>
  <c r="AE288" i="1"/>
  <c r="AA290" i="1" l="1"/>
  <c r="AB289" i="1"/>
  <c r="BC283" i="1"/>
  <c r="AD289" i="1"/>
  <c r="BF282" i="1"/>
  <c r="AC289" i="1"/>
  <c r="AE289" i="1"/>
  <c r="AA291" i="1" l="1"/>
  <c r="AB290" i="1"/>
  <c r="BC284" i="1"/>
  <c r="AD290" i="1"/>
  <c r="BF283" i="1"/>
  <c r="AC290" i="1"/>
  <c r="AE290" i="1"/>
  <c r="AA292" i="1" l="1"/>
  <c r="AB291" i="1"/>
  <c r="BF284" i="1"/>
  <c r="AD291" i="1"/>
  <c r="BC285" i="1"/>
  <c r="AC291" i="1"/>
  <c r="AE291" i="1"/>
  <c r="AA293" i="1" l="1"/>
  <c r="AB292" i="1"/>
  <c r="AD292" i="1"/>
  <c r="BC286" i="1"/>
  <c r="BF285" i="1"/>
  <c r="BF286" i="1"/>
  <c r="AC292" i="1"/>
  <c r="AE292" i="1"/>
  <c r="AA294" i="1" l="1"/>
  <c r="AB293" i="1"/>
  <c r="BC287" i="1"/>
  <c r="AD293" i="1"/>
  <c r="AC293" i="1"/>
  <c r="AE293" i="1"/>
  <c r="AA295" i="1" l="1"/>
  <c r="AB294" i="1"/>
  <c r="BC288" i="1"/>
  <c r="AD294" i="1"/>
  <c r="BF287" i="1"/>
  <c r="AC294" i="1"/>
  <c r="AE294" i="1"/>
  <c r="AA296" i="1" l="1"/>
  <c r="AB295" i="1"/>
  <c r="AD295" i="1"/>
  <c r="BC289" i="1"/>
  <c r="BF289" i="1" s="1"/>
  <c r="BF288" i="1"/>
  <c r="AC295" i="1"/>
  <c r="AE295" i="1"/>
  <c r="AA297" i="1" l="1"/>
  <c r="AB296" i="1"/>
  <c r="BC290" i="1"/>
  <c r="BF290" i="1"/>
  <c r="AD296" i="1"/>
  <c r="AC296" i="1"/>
  <c r="AE296" i="1"/>
  <c r="AA298" i="1" l="1"/>
  <c r="AB297" i="1"/>
  <c r="BC291" i="1"/>
  <c r="AD297" i="1"/>
  <c r="AC297" i="1"/>
  <c r="AE297" i="1"/>
  <c r="AA299" i="1" l="1"/>
  <c r="AB298" i="1"/>
  <c r="BC292" i="1"/>
  <c r="AD298" i="1"/>
  <c r="BF291" i="1"/>
  <c r="AC298" i="1"/>
  <c r="AE298" i="1"/>
  <c r="AA300" i="1" l="1"/>
  <c r="AB299" i="1"/>
  <c r="AD299" i="1"/>
  <c r="BF292" i="1"/>
  <c r="BC293" i="1"/>
  <c r="AC299" i="1"/>
  <c r="AE299" i="1"/>
  <c r="AA301" i="1" l="1"/>
  <c r="AB300" i="1"/>
  <c r="AD300" i="1"/>
  <c r="BF293" i="1"/>
  <c r="BC294" i="1"/>
  <c r="AC300" i="1"/>
  <c r="AE300" i="1"/>
  <c r="AA302" i="1" l="1"/>
  <c r="AB301" i="1"/>
  <c r="BC295" i="1"/>
  <c r="AD301" i="1"/>
  <c r="BF294" i="1"/>
  <c r="AC301" i="1"/>
  <c r="AE301" i="1"/>
  <c r="AA303" i="1" l="1"/>
  <c r="AB302" i="1"/>
  <c r="AD302" i="1"/>
  <c r="BC296" i="1"/>
  <c r="BF295" i="1"/>
  <c r="AC302" i="1"/>
  <c r="AE302" i="1"/>
  <c r="AA304" i="1" l="1"/>
  <c r="AB303" i="1"/>
  <c r="BC297" i="1"/>
  <c r="AD303" i="1"/>
  <c r="BF296" i="1"/>
  <c r="AC303" i="1"/>
  <c r="AE303" i="1"/>
  <c r="AA305" i="1" l="1"/>
  <c r="AB304" i="1"/>
  <c r="BC298" i="1"/>
  <c r="BF297" i="1"/>
  <c r="AD304" i="1"/>
  <c r="AC304" i="1"/>
  <c r="AE304" i="1"/>
  <c r="AA306" i="1" l="1"/>
  <c r="AB305" i="1"/>
  <c r="BF298" i="1"/>
  <c r="BC299" i="1"/>
  <c r="AD305" i="1"/>
  <c r="BF299" i="1"/>
  <c r="AC305" i="1"/>
  <c r="AE305" i="1"/>
  <c r="AA307" i="1" l="1"/>
  <c r="AB306" i="1"/>
  <c r="AD306" i="1"/>
  <c r="BC300" i="1"/>
  <c r="AC306" i="1"/>
  <c r="AE306" i="1"/>
  <c r="AA308" i="1" l="1"/>
  <c r="AB307" i="1"/>
  <c r="BF300" i="1"/>
  <c r="AD307" i="1"/>
  <c r="BC301" i="1"/>
  <c r="BF301" i="1"/>
  <c r="AC307" i="1"/>
  <c r="AE307" i="1"/>
  <c r="AA309" i="1" l="1"/>
  <c r="AB308" i="1"/>
  <c r="BC302" i="1"/>
  <c r="AD308" i="1"/>
  <c r="BF302" i="1"/>
  <c r="AC308" i="1"/>
  <c r="AE308" i="1"/>
  <c r="AA310" i="1" l="1"/>
  <c r="AB309" i="1"/>
  <c r="BC303" i="1"/>
  <c r="AD309" i="1"/>
  <c r="AC309" i="1"/>
  <c r="AE309" i="1"/>
  <c r="AA311" i="1" l="1"/>
  <c r="AB310" i="1"/>
  <c r="AD310" i="1"/>
  <c r="BC304" i="1"/>
  <c r="BF303" i="1"/>
  <c r="BF304" i="1"/>
  <c r="AC310" i="1"/>
  <c r="AE310" i="1"/>
  <c r="AA312" i="1" l="1"/>
  <c r="AB311" i="1"/>
  <c r="AD311" i="1"/>
  <c r="BC305" i="1"/>
  <c r="AC311" i="1"/>
  <c r="AE311" i="1"/>
  <c r="AA313" i="1" l="1"/>
  <c r="AB312" i="1"/>
  <c r="BC306" i="1"/>
  <c r="BF305" i="1"/>
  <c r="AD312" i="1"/>
  <c r="AC312" i="1"/>
  <c r="AE312" i="1"/>
  <c r="AA314" i="1" l="1"/>
  <c r="AB313" i="1"/>
  <c r="BC307" i="1"/>
  <c r="AD313" i="1"/>
  <c r="BF306" i="1"/>
  <c r="AC313" i="1"/>
  <c r="AE313" i="1"/>
  <c r="AA315" i="1" l="1"/>
  <c r="AB314" i="1"/>
  <c r="BF307" i="1"/>
  <c r="AD314" i="1"/>
  <c r="BC308" i="1"/>
  <c r="AC314" i="1"/>
  <c r="AE314" i="1"/>
  <c r="AA316" i="1" l="1"/>
  <c r="AB315" i="1"/>
  <c r="AD315" i="1"/>
  <c r="BC309" i="1"/>
  <c r="BF308" i="1"/>
  <c r="BF309" i="1"/>
  <c r="AC315" i="1"/>
  <c r="AE315" i="1"/>
  <c r="AA317" i="1" l="1"/>
  <c r="AB316" i="1"/>
  <c r="BC310" i="1"/>
  <c r="AD316" i="1"/>
  <c r="AC316" i="1"/>
  <c r="AE316" i="1"/>
  <c r="AA318" i="1" l="1"/>
  <c r="AB317" i="1"/>
  <c r="BF310" i="1"/>
  <c r="AD317" i="1"/>
  <c r="BC311" i="1"/>
  <c r="AC317" i="1"/>
  <c r="AE317" i="1"/>
  <c r="AA319" i="1" l="1"/>
  <c r="AB318" i="1"/>
  <c r="BC312" i="1"/>
  <c r="BF311" i="1"/>
  <c r="AD318" i="1"/>
  <c r="AC318" i="1"/>
  <c r="AE318" i="1"/>
  <c r="AA320" i="1" l="1"/>
  <c r="AB319" i="1"/>
  <c r="BF312" i="1"/>
  <c r="AD319" i="1"/>
  <c r="BC313" i="1"/>
  <c r="AC319" i="1"/>
  <c r="AE319" i="1"/>
  <c r="AA321" i="1" l="1"/>
  <c r="AB320" i="1"/>
  <c r="BC314" i="1"/>
  <c r="BF314" i="1" s="1"/>
  <c r="BF313" i="1"/>
  <c r="AD320" i="1"/>
  <c r="AC320" i="1"/>
  <c r="AE320" i="1"/>
  <c r="AA322" i="1" l="1"/>
  <c r="AB321" i="1"/>
  <c r="BC315" i="1"/>
  <c r="AD321" i="1"/>
  <c r="AC321" i="1"/>
  <c r="AE321" i="1"/>
  <c r="AA323" i="1" l="1"/>
  <c r="AB322" i="1"/>
  <c r="AD322" i="1"/>
  <c r="BC316" i="1"/>
  <c r="BF315" i="1"/>
  <c r="AC322" i="1"/>
  <c r="AE322" i="1"/>
  <c r="AA324" i="1" l="1"/>
  <c r="AB323" i="1"/>
  <c r="AD323" i="1"/>
  <c r="BF316" i="1"/>
  <c r="BC317" i="1"/>
  <c r="AC323" i="1"/>
  <c r="AE323" i="1"/>
  <c r="AA325" i="1" l="1"/>
  <c r="AB324" i="1"/>
  <c r="AD324" i="1"/>
  <c r="BC318" i="1"/>
  <c r="BF318" i="1" s="1"/>
  <c r="BF317" i="1"/>
  <c r="AC324" i="1"/>
  <c r="AE324" i="1"/>
  <c r="AA326" i="1" l="1"/>
  <c r="AB325" i="1"/>
  <c r="BC319" i="1"/>
  <c r="AD325" i="1"/>
  <c r="AC325" i="1"/>
  <c r="AE325" i="1"/>
  <c r="AA327" i="1" l="1"/>
  <c r="AB326" i="1"/>
  <c r="BF319" i="1"/>
  <c r="BC320" i="1"/>
  <c r="AD326" i="1"/>
  <c r="AC326" i="1"/>
  <c r="AE326" i="1"/>
  <c r="AA328" i="1" l="1"/>
  <c r="AB327" i="1"/>
  <c r="BF320" i="1"/>
  <c r="AD327" i="1"/>
  <c r="BC321" i="1"/>
  <c r="AC327" i="1"/>
  <c r="AE327" i="1"/>
  <c r="AA329" i="1" l="1"/>
  <c r="AB328" i="1"/>
  <c r="BC322" i="1"/>
  <c r="BF321" i="1"/>
  <c r="AD328" i="1"/>
  <c r="AC328" i="1"/>
  <c r="AE328" i="1"/>
  <c r="AA330" i="1" l="1"/>
  <c r="AB329" i="1"/>
  <c r="AD329" i="1"/>
  <c r="BC323" i="1"/>
  <c r="BF322" i="1"/>
  <c r="AC329" i="1"/>
  <c r="AE329" i="1"/>
  <c r="AA331" i="1" l="1"/>
  <c r="AB330" i="1"/>
  <c r="AD330" i="1"/>
  <c r="BC324" i="1"/>
  <c r="BF323" i="1"/>
  <c r="AC330" i="1"/>
  <c r="AE330" i="1"/>
  <c r="AA332" i="1" l="1"/>
  <c r="AB331" i="1"/>
  <c r="BC325" i="1"/>
  <c r="AD331" i="1"/>
  <c r="BF324" i="1"/>
  <c r="AC331" i="1"/>
  <c r="AE331" i="1"/>
  <c r="AA333" i="1" l="1"/>
  <c r="AB332" i="1"/>
  <c r="BF325" i="1"/>
  <c r="AD332" i="1"/>
  <c r="BC326" i="1"/>
  <c r="AC332" i="1"/>
  <c r="AE332" i="1"/>
  <c r="AA334" i="1" l="1"/>
  <c r="AB333" i="1"/>
  <c r="BF326" i="1"/>
  <c r="AD333" i="1"/>
  <c r="BC327" i="1"/>
  <c r="AC333" i="1"/>
  <c r="AE333" i="1"/>
  <c r="AA335" i="1" l="1"/>
  <c r="AB334" i="1"/>
  <c r="BC328" i="1"/>
  <c r="BF328" i="1"/>
  <c r="AD334" i="1"/>
  <c r="BF327" i="1"/>
  <c r="AC334" i="1"/>
  <c r="AE334" i="1"/>
  <c r="AA336" i="1" l="1"/>
  <c r="AB335" i="1"/>
  <c r="AD335" i="1"/>
  <c r="BC329" i="1"/>
  <c r="AC335" i="1"/>
  <c r="AE335" i="1"/>
  <c r="AA337" i="1" l="1"/>
  <c r="AB336" i="1"/>
  <c r="BC330" i="1"/>
  <c r="BF329" i="1"/>
  <c r="AD336" i="1"/>
  <c r="AC336" i="1"/>
  <c r="AE336" i="1"/>
  <c r="AA338" i="1" l="1"/>
  <c r="AB337" i="1"/>
  <c r="AD337" i="1"/>
  <c r="BC331" i="1"/>
  <c r="BF330" i="1"/>
  <c r="AC337" i="1"/>
  <c r="AE337" i="1"/>
  <c r="AA339" i="1" l="1"/>
  <c r="AB338" i="1"/>
  <c r="BF331" i="1"/>
  <c r="AD338" i="1"/>
  <c r="BC332" i="1"/>
  <c r="AC338" i="1"/>
  <c r="AE338" i="1"/>
  <c r="AA340" i="1" l="1"/>
  <c r="AB339" i="1"/>
  <c r="BC333" i="1"/>
  <c r="AD339" i="1"/>
  <c r="BF332" i="1"/>
  <c r="AC339" i="1"/>
  <c r="AE339" i="1"/>
  <c r="AA341" i="1" l="1"/>
  <c r="AB340" i="1"/>
  <c r="AD340" i="1"/>
  <c r="BC334" i="1"/>
  <c r="BF333" i="1"/>
  <c r="AC340" i="1"/>
  <c r="AE340" i="1"/>
  <c r="AA342" i="1" l="1"/>
  <c r="AB341" i="1"/>
  <c r="BC335" i="1"/>
  <c r="AD341" i="1"/>
  <c r="BF334" i="1"/>
  <c r="AC341" i="1"/>
  <c r="AE341" i="1"/>
  <c r="AA343" i="1" l="1"/>
  <c r="AB342" i="1"/>
  <c r="AD342" i="1"/>
  <c r="BC336" i="1"/>
  <c r="BF336" i="1" s="1"/>
  <c r="BF335" i="1"/>
  <c r="AC342" i="1"/>
  <c r="AE342" i="1"/>
  <c r="AA344" i="1" l="1"/>
  <c r="AB343" i="1"/>
  <c r="AD343" i="1"/>
  <c r="BC337" i="1"/>
  <c r="BF337" i="1" s="1"/>
  <c r="AC343" i="1"/>
  <c r="AE343" i="1"/>
  <c r="AA345" i="1" l="1"/>
  <c r="AB344" i="1"/>
  <c r="AD344" i="1"/>
  <c r="BC338" i="1"/>
  <c r="BC339" i="1"/>
  <c r="BF338" i="1"/>
  <c r="BF339" i="1"/>
  <c r="BC340" i="1"/>
  <c r="BC341" i="1"/>
  <c r="BF340" i="1"/>
  <c r="BC342" i="1"/>
  <c r="BF341" i="1"/>
  <c r="BC343" i="1"/>
  <c r="BF342" i="1"/>
  <c r="BF343" i="1"/>
  <c r="BC344" i="1"/>
  <c r="BF344" i="1"/>
  <c r="BC345" i="1"/>
  <c r="BC346" i="1"/>
  <c r="BF345" i="1"/>
  <c r="BC347" i="1"/>
  <c r="BF346" i="1"/>
  <c r="BC348" i="1"/>
  <c r="BF347" i="1"/>
  <c r="BC349" i="1"/>
  <c r="BF348" i="1"/>
  <c r="BC350" i="1"/>
  <c r="BF349" i="1"/>
  <c r="BC351" i="1"/>
  <c r="BF350" i="1"/>
  <c r="BF351" i="1"/>
  <c r="BC352" i="1"/>
  <c r="BF352" i="1"/>
  <c r="BC353" i="1"/>
  <c r="BF353" i="1"/>
  <c r="BC354" i="1"/>
  <c r="BC355" i="1"/>
  <c r="BF354" i="1"/>
  <c r="BC356" i="1"/>
  <c r="BF355" i="1"/>
  <c r="BC357" i="1"/>
  <c r="BF356" i="1"/>
  <c r="BC358" i="1"/>
  <c r="BF357" i="1"/>
  <c r="BC359" i="1"/>
  <c r="BF358" i="1"/>
  <c r="BF359" i="1"/>
  <c r="BC360" i="1"/>
  <c r="BF360" i="1"/>
  <c r="BC361" i="1"/>
  <c r="BC362" i="1"/>
  <c r="BF361" i="1"/>
  <c r="BC363" i="1"/>
  <c r="BF362" i="1"/>
  <c r="BC364" i="1"/>
  <c r="BF363" i="1"/>
  <c r="BC365" i="1"/>
  <c r="BF364" i="1"/>
  <c r="BC366" i="1"/>
  <c r="BF365" i="1"/>
  <c r="BC367" i="1"/>
  <c r="BF366" i="1"/>
  <c r="BF367" i="1"/>
  <c r="BC368" i="1"/>
  <c r="BF368" i="1"/>
  <c r="BC369" i="1"/>
  <c r="BC370" i="1"/>
  <c r="BF369" i="1"/>
  <c r="BC371" i="1"/>
  <c r="BF370" i="1"/>
  <c r="BC372" i="1"/>
  <c r="BF371" i="1"/>
  <c r="BC373" i="1"/>
  <c r="BF372" i="1"/>
  <c r="BC374" i="1"/>
  <c r="BF373" i="1"/>
  <c r="BC375" i="1"/>
  <c r="BF374" i="1"/>
  <c r="BF375" i="1"/>
  <c r="BC376" i="1"/>
  <c r="BF376" i="1"/>
  <c r="BC377" i="1"/>
  <c r="BC378" i="1"/>
  <c r="BF377" i="1"/>
  <c r="BC379" i="1"/>
  <c r="BF378" i="1"/>
  <c r="BC380" i="1"/>
  <c r="BF379" i="1"/>
  <c r="BC381" i="1"/>
  <c r="BF380" i="1"/>
  <c r="BC382" i="1"/>
  <c r="BF381" i="1"/>
  <c r="BC383" i="1"/>
  <c r="BF382" i="1"/>
  <c r="BF383" i="1"/>
  <c r="BC384" i="1"/>
  <c r="BF384" i="1"/>
  <c r="BC385" i="1"/>
  <c r="BC386" i="1"/>
  <c r="BF385" i="1"/>
  <c r="BC387" i="1"/>
  <c r="BF386" i="1"/>
  <c r="BC388" i="1"/>
  <c r="BF387" i="1"/>
  <c r="BC389" i="1"/>
  <c r="BF388" i="1"/>
  <c r="BC390" i="1"/>
  <c r="BF389" i="1"/>
  <c r="BC391" i="1"/>
  <c r="BF390" i="1"/>
  <c r="BF391" i="1"/>
  <c r="BC392" i="1"/>
  <c r="BF392" i="1"/>
  <c r="BC393" i="1"/>
  <c r="BF393" i="1"/>
  <c r="BC394" i="1"/>
  <c r="BC395" i="1"/>
  <c r="BF394" i="1"/>
  <c r="BC396" i="1"/>
  <c r="BF395" i="1"/>
  <c r="BC397" i="1"/>
  <c r="BF396" i="1"/>
  <c r="BC398" i="1"/>
  <c r="BF397" i="1"/>
  <c r="BC399" i="1"/>
  <c r="BF398" i="1"/>
  <c r="BF399" i="1"/>
  <c r="BC400" i="1"/>
  <c r="BF400" i="1"/>
  <c r="BC401" i="1"/>
  <c r="BC402" i="1"/>
  <c r="BF401" i="1"/>
  <c r="BC403" i="1"/>
  <c r="BF402" i="1"/>
  <c r="BC404" i="1"/>
  <c r="BF403" i="1"/>
  <c r="BC405" i="1"/>
  <c r="BF404" i="1"/>
  <c r="BC406" i="1"/>
  <c r="BF405" i="1"/>
  <c r="BC407" i="1"/>
  <c r="BF406" i="1"/>
  <c r="BF407" i="1"/>
  <c r="BC408" i="1"/>
  <c r="BF408" i="1"/>
  <c r="BC409" i="1"/>
  <c r="BF409" i="1"/>
  <c r="BC410" i="1"/>
  <c r="BC411" i="1"/>
  <c r="BF410" i="1"/>
  <c r="BC412" i="1"/>
  <c r="BF411" i="1"/>
  <c r="BC413" i="1"/>
  <c r="BF412" i="1"/>
  <c r="BC414" i="1"/>
  <c r="BF413" i="1"/>
  <c r="BC415" i="1"/>
  <c r="BF414" i="1"/>
  <c r="BF415" i="1"/>
  <c r="BC416" i="1"/>
  <c r="BF416" i="1"/>
  <c r="BC417" i="1"/>
  <c r="BF417" i="1"/>
  <c r="BC418" i="1"/>
  <c r="BC419" i="1"/>
  <c r="BF418" i="1"/>
  <c r="BF419" i="1"/>
  <c r="BC420" i="1"/>
  <c r="BC421" i="1"/>
  <c r="BF420" i="1"/>
  <c r="BC422" i="1"/>
  <c r="BF421" i="1"/>
  <c r="BC423" i="1"/>
  <c r="BF422" i="1"/>
  <c r="BC424" i="1"/>
  <c r="BF423" i="1"/>
  <c r="BC425" i="1"/>
  <c r="BF424" i="1"/>
  <c r="BC426" i="1"/>
  <c r="BF425" i="1"/>
  <c r="BC427" i="1"/>
  <c r="BF426" i="1"/>
  <c r="BF427" i="1"/>
  <c r="BC428" i="1"/>
  <c r="BC429" i="1"/>
  <c r="BF428" i="1"/>
  <c r="BC430" i="1"/>
  <c r="BF429" i="1"/>
  <c r="BC431" i="1"/>
  <c r="BF430" i="1"/>
  <c r="BC432" i="1"/>
  <c r="BF431" i="1"/>
  <c r="BF432" i="1"/>
  <c r="BC433" i="1"/>
  <c r="BC434" i="1"/>
  <c r="BF433" i="1"/>
  <c r="BF434" i="1"/>
  <c r="BC435" i="1"/>
  <c r="BC436" i="1"/>
  <c r="BF435" i="1"/>
  <c r="BF436" i="1"/>
  <c r="BC437" i="1"/>
  <c r="BC438" i="1"/>
  <c r="BF437" i="1"/>
  <c r="BF438" i="1"/>
  <c r="BC439" i="1"/>
  <c r="BC440" i="1"/>
  <c r="BF439" i="1"/>
  <c r="BF440" i="1"/>
  <c r="BC441" i="1"/>
  <c r="BF441" i="1"/>
  <c r="BC442" i="1"/>
  <c r="BF442" i="1"/>
  <c r="BC443" i="1"/>
  <c r="BC444" i="1"/>
  <c r="BF443" i="1"/>
  <c r="BF444" i="1"/>
  <c r="BC445" i="1"/>
  <c r="BC446" i="1"/>
  <c r="BF445" i="1"/>
  <c r="BF446" i="1"/>
  <c r="BC447" i="1"/>
  <c r="BC448" i="1"/>
  <c r="BF447" i="1"/>
  <c r="BF448" i="1"/>
  <c r="BC449" i="1"/>
  <c r="BC450" i="1"/>
  <c r="BF449" i="1"/>
  <c r="BF450" i="1"/>
  <c r="BC451" i="1"/>
  <c r="BC452" i="1"/>
  <c r="BF451" i="1"/>
  <c r="BF452" i="1"/>
  <c r="BC453" i="1"/>
  <c r="BC454" i="1"/>
  <c r="BF453" i="1"/>
  <c r="BF454" i="1"/>
  <c r="BC455" i="1"/>
  <c r="BC456" i="1"/>
  <c r="BF455" i="1"/>
  <c r="BF456" i="1"/>
  <c r="BC457" i="1"/>
  <c r="BC458" i="1"/>
  <c r="BF457" i="1"/>
  <c r="BF458" i="1"/>
  <c r="BC459" i="1"/>
  <c r="BC460" i="1"/>
  <c r="BF459" i="1"/>
  <c r="BF460" i="1"/>
  <c r="BC461" i="1"/>
  <c r="BC462" i="1"/>
  <c r="BF461" i="1"/>
  <c r="BF462" i="1"/>
  <c r="BC463" i="1"/>
  <c r="BC464" i="1"/>
  <c r="BF463" i="1"/>
  <c r="BF464" i="1"/>
  <c r="BC465" i="1"/>
  <c r="BF465" i="1"/>
  <c r="BC466" i="1"/>
  <c r="BF466" i="1"/>
  <c r="BC467" i="1"/>
  <c r="BC468" i="1"/>
  <c r="BF467" i="1"/>
  <c r="BF468" i="1"/>
  <c r="BC469" i="1"/>
  <c r="BC470" i="1"/>
  <c r="BF469" i="1"/>
  <c r="BF470" i="1"/>
  <c r="BC471" i="1"/>
  <c r="BC472" i="1"/>
  <c r="BF471" i="1"/>
  <c r="BF472" i="1"/>
  <c r="BC473" i="1"/>
  <c r="BF473" i="1"/>
  <c r="BC474" i="1"/>
  <c r="BF474" i="1"/>
  <c r="BC475" i="1"/>
  <c r="BC476" i="1"/>
  <c r="BF475" i="1"/>
  <c r="BF476" i="1"/>
  <c r="BC477" i="1"/>
  <c r="BC478" i="1"/>
  <c r="BF477" i="1"/>
  <c r="BF478" i="1"/>
  <c r="BC479" i="1"/>
  <c r="BC480" i="1"/>
  <c r="BF479" i="1"/>
  <c r="BF480" i="1"/>
  <c r="BC481" i="1"/>
  <c r="BF481" i="1"/>
  <c r="BC482" i="1"/>
  <c r="BF482" i="1"/>
  <c r="BC483" i="1"/>
  <c r="BC484" i="1"/>
  <c r="BF483" i="1"/>
  <c r="BF484" i="1"/>
  <c r="BC485" i="1"/>
  <c r="BC486" i="1"/>
  <c r="BF485" i="1"/>
  <c r="BF486" i="1"/>
  <c r="BC487" i="1"/>
  <c r="BC488" i="1"/>
  <c r="BF487" i="1"/>
  <c r="BF488" i="1"/>
  <c r="BC489" i="1"/>
  <c r="BF489" i="1"/>
  <c r="BC490" i="1"/>
  <c r="BF490" i="1"/>
  <c r="BC491" i="1"/>
  <c r="BC492" i="1"/>
  <c r="BF491" i="1"/>
  <c r="BF492" i="1"/>
  <c r="BC493" i="1"/>
  <c r="BC494" i="1"/>
  <c r="BF493" i="1"/>
  <c r="BF494" i="1"/>
  <c r="BC495" i="1"/>
  <c r="BC496" i="1"/>
  <c r="BF495" i="1"/>
  <c r="BF496" i="1"/>
  <c r="BC497" i="1"/>
  <c r="BF497" i="1"/>
  <c r="BC498" i="1"/>
  <c r="BF498" i="1"/>
  <c r="BC499" i="1"/>
  <c r="BC500" i="1"/>
  <c r="BF499" i="1"/>
  <c r="BF500" i="1"/>
  <c r="BC501" i="1"/>
  <c r="BC502" i="1"/>
  <c r="BF501" i="1"/>
  <c r="BF502" i="1"/>
  <c r="BC503" i="1"/>
  <c r="BC504" i="1"/>
  <c r="BF503" i="1"/>
  <c r="BF504" i="1"/>
  <c r="BC505" i="1"/>
  <c r="BC506" i="1"/>
  <c r="BF505" i="1"/>
  <c r="BF506" i="1"/>
  <c r="BC507" i="1"/>
  <c r="BC508" i="1"/>
  <c r="BF507" i="1"/>
  <c r="BF508" i="1"/>
  <c r="BC509" i="1"/>
  <c r="BC510" i="1"/>
  <c r="BF509" i="1"/>
  <c r="BF510" i="1"/>
  <c r="BC511" i="1"/>
  <c r="BC512" i="1"/>
  <c r="BF511" i="1"/>
  <c r="BF512" i="1"/>
  <c r="BC513" i="1"/>
  <c r="BC514" i="1"/>
  <c r="BF513" i="1"/>
  <c r="BF514" i="1"/>
  <c r="BC515" i="1"/>
  <c r="BC516" i="1"/>
  <c r="BF515" i="1"/>
  <c r="BF516" i="1"/>
  <c r="BC517" i="1"/>
  <c r="BC518" i="1"/>
  <c r="BF517" i="1"/>
  <c r="BF518" i="1"/>
  <c r="BC519" i="1"/>
  <c r="BC520" i="1"/>
  <c r="BF519" i="1"/>
  <c r="BF520" i="1"/>
  <c r="BC521" i="1"/>
  <c r="BC522" i="1"/>
  <c r="BF521" i="1"/>
  <c r="BF522" i="1"/>
  <c r="BC523" i="1"/>
  <c r="BC524" i="1"/>
  <c r="BF523" i="1"/>
  <c r="BF524" i="1"/>
  <c r="BC525" i="1"/>
  <c r="BC526" i="1"/>
  <c r="BF525" i="1"/>
  <c r="BF526" i="1"/>
  <c r="BC527" i="1"/>
  <c r="BC528" i="1"/>
  <c r="BF527" i="1"/>
  <c r="BF528" i="1"/>
  <c r="BC529" i="1"/>
  <c r="BC530" i="1"/>
  <c r="BF529" i="1"/>
  <c r="BF530" i="1"/>
  <c r="BC531" i="1"/>
  <c r="BC532" i="1"/>
  <c r="BF531" i="1"/>
  <c r="BF532" i="1"/>
  <c r="BC533" i="1"/>
  <c r="BC534" i="1"/>
  <c r="BF533" i="1"/>
  <c r="BF534" i="1"/>
  <c r="BC535" i="1"/>
  <c r="BC536" i="1"/>
  <c r="BF535" i="1"/>
  <c r="BF536" i="1"/>
  <c r="BC537" i="1"/>
  <c r="BF537" i="1"/>
  <c r="BC538" i="1"/>
  <c r="BF538" i="1"/>
  <c r="BC539" i="1"/>
  <c r="BC540" i="1"/>
  <c r="BF539" i="1"/>
  <c r="BF540" i="1"/>
  <c r="BC541" i="1"/>
  <c r="BC542" i="1"/>
  <c r="BF541" i="1"/>
  <c r="BF542" i="1"/>
  <c r="BC543" i="1"/>
  <c r="BC544" i="1"/>
  <c r="BF543" i="1"/>
  <c r="BC545" i="1"/>
  <c r="BF544" i="1"/>
  <c r="BC546" i="1"/>
  <c r="BF545" i="1"/>
  <c r="BF546" i="1"/>
  <c r="BC547" i="1"/>
  <c r="BF547" i="1"/>
  <c r="BC548" i="1"/>
  <c r="BC549" i="1"/>
  <c r="BF548" i="1"/>
  <c r="BF549" i="1"/>
  <c r="BC550" i="1"/>
  <c r="BF550" i="1"/>
  <c r="BC551" i="1"/>
  <c r="BF551" i="1"/>
  <c r="BC552" i="1"/>
  <c r="BF552" i="1"/>
  <c r="BC553" i="1"/>
  <c r="BC554" i="1"/>
  <c r="BF553" i="1"/>
  <c r="BF554" i="1"/>
  <c r="BC555" i="1"/>
  <c r="BC556" i="1"/>
  <c r="BF555" i="1"/>
  <c r="BF556" i="1"/>
  <c r="BC557" i="1"/>
  <c r="BF557" i="1"/>
  <c r="BC558" i="1"/>
  <c r="BF558" i="1"/>
  <c r="BC559" i="1"/>
  <c r="BF559" i="1"/>
  <c r="BC560" i="1"/>
  <c r="BF560" i="1"/>
  <c r="BC561" i="1"/>
  <c r="BF561" i="1"/>
  <c r="BC562" i="1"/>
  <c r="BC563" i="1"/>
  <c r="BF562" i="1"/>
  <c r="BF563" i="1"/>
  <c r="BC564" i="1"/>
  <c r="BC565" i="1"/>
  <c r="BF564" i="1"/>
  <c r="BF565" i="1"/>
  <c r="BC566" i="1"/>
  <c r="BC567" i="1"/>
  <c r="BF566" i="1"/>
  <c r="BC568" i="1"/>
  <c r="BF567" i="1"/>
  <c r="BF568" i="1"/>
  <c r="BC569" i="1"/>
  <c r="BF569" i="1"/>
  <c r="BC570" i="1"/>
  <c r="BC571" i="1"/>
  <c r="BF570" i="1"/>
  <c r="BC572" i="1"/>
  <c r="BF571" i="1"/>
  <c r="BF572" i="1"/>
  <c r="BC573" i="1"/>
  <c r="BF573" i="1"/>
  <c r="BC574" i="1"/>
  <c r="BF574" i="1"/>
  <c r="BC575" i="1"/>
  <c r="BC576" i="1"/>
  <c r="BF575" i="1"/>
  <c r="BF576" i="1"/>
  <c r="BC577" i="1"/>
  <c r="BC578" i="1"/>
  <c r="BF577" i="1"/>
  <c r="BC579" i="1"/>
  <c r="BF578" i="1"/>
  <c r="BC580" i="1"/>
  <c r="BF579" i="1"/>
  <c r="BC581" i="1"/>
  <c r="BF580" i="1"/>
  <c r="BC582" i="1"/>
  <c r="BF581" i="1"/>
  <c r="BF582" i="1"/>
  <c r="BC583" i="1"/>
  <c r="BC584" i="1"/>
  <c r="BF583" i="1"/>
  <c r="BF584" i="1"/>
  <c r="BC585" i="1"/>
  <c r="BC586" i="1"/>
  <c r="BF585" i="1"/>
  <c r="BC587" i="1"/>
  <c r="BF586" i="1"/>
  <c r="BC588" i="1"/>
  <c r="BF587" i="1"/>
  <c r="BC589" i="1"/>
  <c r="BF588" i="1"/>
  <c r="BC590" i="1"/>
  <c r="BF589" i="1"/>
  <c r="BF590" i="1"/>
  <c r="BC591" i="1"/>
  <c r="BC592" i="1"/>
  <c r="BF591" i="1"/>
  <c r="BF592" i="1"/>
  <c r="BC593" i="1"/>
  <c r="BC594" i="1"/>
  <c r="BF593" i="1"/>
  <c r="BC595" i="1"/>
  <c r="BF594" i="1"/>
  <c r="BC596" i="1"/>
  <c r="BF595" i="1"/>
  <c r="BC597" i="1"/>
  <c r="BF596" i="1"/>
  <c r="BC598" i="1"/>
  <c r="BF597" i="1"/>
  <c r="BF598" i="1"/>
  <c r="BC599" i="1"/>
  <c r="BC600" i="1"/>
  <c r="BF599" i="1"/>
  <c r="BF600" i="1"/>
  <c r="BC601" i="1"/>
  <c r="BC602" i="1"/>
  <c r="BF601" i="1"/>
  <c r="BC603" i="1"/>
  <c r="BF602" i="1"/>
  <c r="BC604" i="1"/>
  <c r="BF603" i="1"/>
  <c r="BC605" i="1"/>
  <c r="BF604" i="1"/>
  <c r="BC606" i="1"/>
  <c r="BF605" i="1"/>
  <c r="BF606" i="1"/>
  <c r="BC607" i="1"/>
  <c r="BC608" i="1"/>
  <c r="BF607" i="1"/>
  <c r="BC609" i="1"/>
  <c r="BF608" i="1"/>
  <c r="BC610" i="1"/>
  <c r="BF609" i="1"/>
  <c r="BC611" i="1"/>
  <c r="BF610" i="1"/>
  <c r="BC612" i="1"/>
  <c r="BF611" i="1"/>
  <c r="BC613" i="1"/>
  <c r="BF612" i="1"/>
  <c r="BC614" i="1"/>
  <c r="BF613" i="1"/>
  <c r="BF614" i="1"/>
  <c r="BC615" i="1"/>
  <c r="BC616" i="1"/>
  <c r="BF615" i="1"/>
  <c r="BC617" i="1"/>
  <c r="BF616" i="1"/>
  <c r="BC618" i="1"/>
  <c r="BF617" i="1"/>
  <c r="BF618" i="1"/>
  <c r="BC619" i="1"/>
  <c r="BC620" i="1"/>
  <c r="BF619" i="1"/>
  <c r="BF620" i="1"/>
  <c r="BC621" i="1"/>
  <c r="BC622" i="1"/>
  <c r="BF621" i="1"/>
  <c r="BF622" i="1"/>
  <c r="BC623" i="1"/>
  <c r="BC624" i="1"/>
  <c r="BF623" i="1"/>
  <c r="BF624" i="1"/>
  <c r="BC625" i="1"/>
  <c r="BC626" i="1"/>
  <c r="BF625" i="1"/>
  <c r="BC627" i="1"/>
  <c r="BF626" i="1"/>
  <c r="BF627" i="1"/>
  <c r="BC628" i="1"/>
  <c r="BC629" i="1"/>
  <c r="BF628" i="1"/>
  <c r="BF629" i="1"/>
  <c r="BC630" i="1"/>
  <c r="BC631" i="1"/>
  <c r="BF630" i="1"/>
  <c r="BC632" i="1"/>
  <c r="BF631" i="1"/>
  <c r="BF632" i="1"/>
  <c r="BC633" i="1"/>
  <c r="BF633" i="1"/>
  <c r="BC634" i="1"/>
  <c r="BF634" i="1"/>
  <c r="BC635" i="1"/>
  <c r="BF635" i="1"/>
  <c r="BC636" i="1"/>
  <c r="BF636" i="1"/>
  <c r="BC637" i="1"/>
  <c r="BF637" i="1"/>
  <c r="BC638" i="1"/>
  <c r="BF638" i="1"/>
  <c r="BC639" i="1"/>
  <c r="BF639" i="1"/>
  <c r="BC640" i="1"/>
  <c r="BF640" i="1"/>
  <c r="BC641" i="1"/>
  <c r="BF641" i="1"/>
  <c r="BC642" i="1"/>
  <c r="BF642" i="1"/>
  <c r="BC643" i="1"/>
  <c r="BF643" i="1"/>
  <c r="BC644" i="1"/>
  <c r="BF644" i="1"/>
  <c r="BC645" i="1"/>
  <c r="BF645" i="1"/>
  <c r="BC646" i="1"/>
  <c r="BF646" i="1"/>
  <c r="BC647" i="1"/>
  <c r="BF647" i="1"/>
  <c r="BC648" i="1"/>
  <c r="BF648" i="1"/>
  <c r="BC649" i="1"/>
  <c r="BF649" i="1"/>
  <c r="BC650" i="1"/>
  <c r="BF650" i="1"/>
  <c r="BC651" i="1"/>
  <c r="BF651" i="1"/>
  <c r="BC652" i="1"/>
  <c r="BF652" i="1"/>
  <c r="BC653" i="1"/>
  <c r="BF653" i="1"/>
  <c r="BC654" i="1"/>
  <c r="BF654" i="1"/>
  <c r="BC655" i="1"/>
  <c r="BF655" i="1"/>
  <c r="BC656" i="1"/>
  <c r="BF656" i="1"/>
  <c r="BC657" i="1"/>
  <c r="BF657" i="1"/>
  <c r="BC658" i="1"/>
  <c r="BF658" i="1"/>
  <c r="BC659" i="1"/>
  <c r="BF659" i="1"/>
  <c r="BC660" i="1"/>
  <c r="BF660" i="1"/>
  <c r="BC661" i="1"/>
  <c r="BF661" i="1"/>
  <c r="BC662" i="1"/>
  <c r="BF662" i="1"/>
  <c r="BC663" i="1"/>
  <c r="BF663" i="1"/>
  <c r="BC664" i="1"/>
  <c r="BF664" i="1"/>
  <c r="BC665" i="1"/>
  <c r="BF665" i="1"/>
  <c r="BC666" i="1"/>
  <c r="BF666" i="1"/>
  <c r="BC667" i="1"/>
  <c r="BF667" i="1"/>
  <c r="BC668" i="1"/>
  <c r="BF668" i="1"/>
  <c r="BC669" i="1"/>
  <c r="BF669" i="1"/>
  <c r="BC670" i="1"/>
  <c r="BF670" i="1"/>
  <c r="BC671" i="1"/>
  <c r="BF671" i="1"/>
  <c r="BC672" i="1"/>
  <c r="BF672" i="1"/>
  <c r="BC673" i="1"/>
  <c r="BF673" i="1"/>
  <c r="BC674" i="1"/>
  <c r="BF674" i="1"/>
  <c r="BC675" i="1"/>
  <c r="BF675" i="1"/>
  <c r="BC676" i="1"/>
  <c r="BF676" i="1"/>
  <c r="BC677" i="1"/>
  <c r="BF677" i="1"/>
  <c r="BC678" i="1"/>
  <c r="BF678" i="1"/>
  <c r="BC679" i="1"/>
  <c r="BF679" i="1"/>
  <c r="BC680" i="1"/>
  <c r="BC681" i="1"/>
  <c r="BF680" i="1"/>
  <c r="BF681" i="1"/>
  <c r="BC682" i="1"/>
  <c r="BF682" i="1"/>
  <c r="BC683" i="1"/>
  <c r="BF683" i="1"/>
  <c r="BC684" i="1"/>
  <c r="BC685" i="1"/>
  <c r="BF684" i="1"/>
  <c r="BF685" i="1"/>
  <c r="BC686" i="1"/>
  <c r="BF686" i="1"/>
  <c r="BC687" i="1"/>
  <c r="BF687" i="1"/>
  <c r="BC688" i="1"/>
  <c r="BC689" i="1"/>
  <c r="BF688" i="1"/>
  <c r="BF689" i="1"/>
  <c r="BC690" i="1"/>
  <c r="BF690" i="1"/>
  <c r="BC691" i="1"/>
  <c r="BF691" i="1"/>
  <c r="BC692" i="1"/>
  <c r="BC693" i="1"/>
  <c r="BF692" i="1"/>
  <c r="AC344" i="1"/>
  <c r="AE344" i="1"/>
  <c r="AA346" i="1" l="1"/>
  <c r="AB345" i="1"/>
  <c r="BF693" i="1"/>
  <c r="AD345" i="1"/>
  <c r="AC345" i="1"/>
  <c r="AE345" i="1"/>
  <c r="AA347" i="1" l="1"/>
  <c r="AB346" i="1"/>
  <c r="AD346" i="1"/>
  <c r="AC346" i="1"/>
  <c r="AE346" i="1"/>
  <c r="AA348" i="1" l="1"/>
  <c r="AB347" i="1"/>
  <c r="AD347" i="1"/>
  <c r="AC347" i="1"/>
  <c r="AE347" i="1"/>
  <c r="AA349" i="1" l="1"/>
  <c r="AB348" i="1"/>
  <c r="AD348" i="1"/>
  <c r="AC348" i="1"/>
  <c r="AE348" i="1"/>
  <c r="AA350" i="1" l="1"/>
  <c r="AB349" i="1"/>
  <c r="AD349" i="1"/>
  <c r="AC349" i="1"/>
  <c r="AE349" i="1"/>
  <c r="AA351" i="1" l="1"/>
  <c r="AB350" i="1"/>
  <c r="AD350" i="1"/>
  <c r="AC350" i="1"/>
  <c r="AE350" i="1"/>
  <c r="AA352" i="1" l="1"/>
  <c r="AB351" i="1"/>
  <c r="AD351" i="1"/>
  <c r="AC351" i="1"/>
  <c r="AE351" i="1"/>
  <c r="AA353" i="1" l="1"/>
  <c r="AB352" i="1"/>
  <c r="AD352" i="1"/>
  <c r="AC352" i="1"/>
  <c r="AE352" i="1"/>
  <c r="AA354" i="1" l="1"/>
  <c r="AB353" i="1"/>
  <c r="AD353" i="1"/>
  <c r="AC353" i="1"/>
  <c r="AE353" i="1"/>
  <c r="AA355" i="1" l="1"/>
  <c r="AB354" i="1"/>
  <c r="AD354" i="1"/>
  <c r="AC354" i="1"/>
  <c r="AE354" i="1"/>
  <c r="AA356" i="1" l="1"/>
  <c r="AB355" i="1"/>
  <c r="AD355" i="1"/>
  <c r="AC355" i="1"/>
  <c r="AE355" i="1"/>
  <c r="AA357" i="1" l="1"/>
  <c r="AB356" i="1"/>
  <c r="AD356" i="1"/>
  <c r="AC356" i="1"/>
  <c r="AE356" i="1"/>
  <c r="AA358" i="1" l="1"/>
  <c r="AB357" i="1"/>
  <c r="AD357" i="1"/>
  <c r="AC357" i="1"/>
  <c r="AE357" i="1"/>
  <c r="AA359" i="1" l="1"/>
  <c r="AB358" i="1"/>
  <c r="AD358" i="1"/>
  <c r="AC358" i="1"/>
  <c r="AE358" i="1"/>
  <c r="AA360" i="1" l="1"/>
  <c r="AB359" i="1"/>
  <c r="AD359" i="1"/>
  <c r="AC359" i="1"/>
  <c r="AE359" i="1"/>
  <c r="AA361" i="1" l="1"/>
  <c r="AB360" i="1"/>
  <c r="AD360" i="1"/>
  <c r="AC360" i="1"/>
  <c r="AE360" i="1"/>
  <c r="AA362" i="1" l="1"/>
  <c r="AB361" i="1"/>
  <c r="AD361" i="1"/>
  <c r="AC361" i="1"/>
  <c r="AE361" i="1"/>
  <c r="AA363" i="1" l="1"/>
  <c r="AB362" i="1"/>
  <c r="AD362" i="1"/>
  <c r="AC362" i="1"/>
  <c r="AE362" i="1"/>
  <c r="AA364" i="1" l="1"/>
  <c r="AB363" i="1"/>
  <c r="AD363" i="1"/>
  <c r="AC363" i="1"/>
  <c r="AE363" i="1"/>
  <c r="AA365" i="1" l="1"/>
  <c r="AB364" i="1"/>
  <c r="AD364" i="1"/>
  <c r="AC364" i="1"/>
  <c r="AE364" i="1"/>
  <c r="AA366" i="1" l="1"/>
  <c r="AB365" i="1"/>
  <c r="AD365" i="1"/>
  <c r="AC365" i="1"/>
  <c r="AE365" i="1"/>
  <c r="AA367" i="1" l="1"/>
  <c r="AB366" i="1"/>
  <c r="AD366" i="1"/>
  <c r="AC366" i="1"/>
  <c r="AE366" i="1"/>
  <c r="AA368" i="1" l="1"/>
  <c r="AB367" i="1"/>
  <c r="AD367" i="1"/>
  <c r="AC367" i="1"/>
  <c r="AE367" i="1"/>
  <c r="AA369" i="1" l="1"/>
  <c r="AB368" i="1"/>
  <c r="AD368" i="1"/>
  <c r="AC368" i="1"/>
  <c r="AE368" i="1"/>
  <c r="AA370" i="1" l="1"/>
  <c r="AB369" i="1"/>
  <c r="AD369" i="1"/>
  <c r="AC369" i="1"/>
  <c r="AE369" i="1"/>
  <c r="AA371" i="1" l="1"/>
  <c r="AB370" i="1"/>
  <c r="AD370" i="1"/>
  <c r="AC370" i="1"/>
  <c r="AE370" i="1"/>
  <c r="AA372" i="1" l="1"/>
  <c r="AB371" i="1"/>
  <c r="AD371" i="1"/>
  <c r="AC371" i="1"/>
  <c r="AE371" i="1"/>
  <c r="AA373" i="1" l="1"/>
  <c r="AB372" i="1"/>
  <c r="AD372" i="1"/>
  <c r="AC372" i="1"/>
  <c r="AE372" i="1"/>
  <c r="AA374" i="1" l="1"/>
  <c r="AB373" i="1"/>
  <c r="AD373" i="1"/>
  <c r="AC373" i="1"/>
  <c r="AE373" i="1"/>
  <c r="AA375" i="1" l="1"/>
  <c r="AB374" i="1"/>
  <c r="AD374" i="1"/>
  <c r="AC374" i="1"/>
  <c r="AE374" i="1"/>
  <c r="AA376" i="1" l="1"/>
  <c r="AB375" i="1"/>
  <c r="AD375" i="1"/>
  <c r="AC375" i="1"/>
  <c r="AE375" i="1"/>
  <c r="AA377" i="1" l="1"/>
  <c r="AB376" i="1"/>
  <c r="AD376" i="1"/>
  <c r="AC376" i="1"/>
  <c r="AE376" i="1"/>
  <c r="AA378" i="1" l="1"/>
  <c r="AB377" i="1"/>
  <c r="AD377" i="1"/>
  <c r="AC377" i="1"/>
  <c r="AE377" i="1"/>
  <c r="AA379" i="1" l="1"/>
  <c r="AB378" i="1"/>
  <c r="AD378" i="1"/>
  <c r="AC378" i="1"/>
  <c r="AE378" i="1"/>
  <c r="AA380" i="1" l="1"/>
  <c r="AB379" i="1"/>
  <c r="AD379" i="1"/>
  <c r="AC379" i="1"/>
  <c r="AE379" i="1"/>
  <c r="AA381" i="1" l="1"/>
  <c r="AB380" i="1"/>
  <c r="AD380" i="1"/>
  <c r="AC380" i="1"/>
  <c r="AE380" i="1"/>
  <c r="AA382" i="1" l="1"/>
  <c r="AB381" i="1"/>
  <c r="AD381" i="1"/>
  <c r="AC381" i="1"/>
  <c r="AE381" i="1"/>
  <c r="AA383" i="1" l="1"/>
  <c r="AB382" i="1"/>
  <c r="AD382" i="1"/>
  <c r="AC382" i="1"/>
  <c r="AE382" i="1"/>
  <c r="AA384" i="1" l="1"/>
  <c r="AB383" i="1"/>
  <c r="AD383" i="1"/>
  <c r="AC383" i="1"/>
  <c r="AE383" i="1"/>
  <c r="AA385" i="1" l="1"/>
  <c r="AB384" i="1"/>
  <c r="AD384" i="1"/>
  <c r="AC384" i="1"/>
  <c r="AE384" i="1"/>
  <c r="AA386" i="1" l="1"/>
  <c r="AB385" i="1"/>
  <c r="AD385" i="1"/>
  <c r="AC385" i="1"/>
  <c r="AE385" i="1"/>
  <c r="AA387" i="1" l="1"/>
  <c r="AB386" i="1"/>
  <c r="AD386" i="1"/>
  <c r="AC386" i="1"/>
  <c r="AE386" i="1"/>
  <c r="AA388" i="1" l="1"/>
  <c r="AB387" i="1"/>
  <c r="AD387" i="1"/>
  <c r="AC387" i="1"/>
  <c r="AE387" i="1"/>
  <c r="AA389" i="1" l="1"/>
  <c r="AB388" i="1"/>
  <c r="AD388" i="1"/>
  <c r="AC388" i="1"/>
  <c r="AE388" i="1"/>
  <c r="AA390" i="1" l="1"/>
  <c r="AB389" i="1"/>
  <c r="AD389" i="1"/>
  <c r="AC389" i="1"/>
  <c r="AE389" i="1"/>
  <c r="AA391" i="1" l="1"/>
  <c r="AB390" i="1"/>
  <c r="AD390" i="1"/>
  <c r="AC390" i="1"/>
  <c r="AE390" i="1"/>
  <c r="AA392" i="1" l="1"/>
  <c r="AB391" i="1"/>
  <c r="AD391" i="1"/>
  <c r="AC391" i="1"/>
  <c r="AE391" i="1"/>
  <c r="AA393" i="1" l="1"/>
  <c r="AB392" i="1"/>
  <c r="AD392" i="1"/>
  <c r="AC392" i="1"/>
  <c r="AE392" i="1"/>
  <c r="AA394" i="1" l="1"/>
  <c r="AB393" i="1"/>
  <c r="AD393" i="1"/>
  <c r="AC393" i="1"/>
  <c r="AE393" i="1"/>
  <c r="AA395" i="1" l="1"/>
  <c r="AB394" i="1"/>
  <c r="AD394" i="1"/>
  <c r="AC394" i="1"/>
  <c r="AE394" i="1"/>
  <c r="AA396" i="1" l="1"/>
  <c r="AB395" i="1"/>
  <c r="AD395" i="1"/>
  <c r="AC395" i="1"/>
  <c r="AE395" i="1"/>
  <c r="AA397" i="1" l="1"/>
  <c r="AB396" i="1"/>
  <c r="AD396" i="1"/>
  <c r="AC396" i="1"/>
  <c r="AE396" i="1"/>
  <c r="AA398" i="1" l="1"/>
  <c r="AB397" i="1"/>
  <c r="AD397" i="1"/>
  <c r="AC397" i="1"/>
  <c r="AE397" i="1"/>
  <c r="AA399" i="1" l="1"/>
  <c r="AB398" i="1"/>
  <c r="AD398" i="1"/>
  <c r="AC398" i="1"/>
  <c r="AE398" i="1"/>
  <c r="AA400" i="1" l="1"/>
  <c r="AB399" i="1"/>
  <c r="AD399" i="1"/>
  <c r="AC399" i="1"/>
  <c r="AE399" i="1"/>
  <c r="AA401" i="1" l="1"/>
  <c r="AB400" i="1"/>
  <c r="AD400" i="1"/>
  <c r="AC400" i="1"/>
  <c r="AE400" i="1"/>
  <c r="AA402" i="1" l="1"/>
  <c r="AB401" i="1"/>
  <c r="AD401" i="1"/>
  <c r="AC401" i="1"/>
  <c r="AE401" i="1"/>
  <c r="AA403" i="1" l="1"/>
  <c r="AB402" i="1"/>
  <c r="AD402" i="1"/>
  <c r="AC402" i="1"/>
  <c r="AE402" i="1"/>
  <c r="AA404" i="1" l="1"/>
  <c r="AB403" i="1"/>
  <c r="AD403" i="1"/>
  <c r="AC403" i="1"/>
  <c r="AE403" i="1"/>
  <c r="AA405" i="1" l="1"/>
  <c r="AB404" i="1"/>
  <c r="AD404" i="1"/>
  <c r="AC404" i="1"/>
  <c r="AE404" i="1"/>
  <c r="AA406" i="1" l="1"/>
  <c r="AB405" i="1"/>
  <c r="AD405" i="1"/>
  <c r="AC405" i="1"/>
  <c r="AE405" i="1"/>
  <c r="AA407" i="1" l="1"/>
  <c r="AB406" i="1"/>
  <c r="AD406" i="1"/>
  <c r="AC406" i="1"/>
  <c r="AE406" i="1"/>
  <c r="AA408" i="1" l="1"/>
  <c r="AB407" i="1"/>
  <c r="AD407" i="1"/>
  <c r="AC407" i="1"/>
  <c r="AE407" i="1"/>
  <c r="AA409" i="1" l="1"/>
  <c r="AB408" i="1"/>
  <c r="AD408" i="1"/>
  <c r="AC408" i="1"/>
  <c r="AE408" i="1"/>
  <c r="AA410" i="1" l="1"/>
  <c r="AB409" i="1"/>
  <c r="AD409" i="1"/>
  <c r="AC409" i="1"/>
  <c r="AE409" i="1"/>
  <c r="AA411" i="1" l="1"/>
  <c r="AB410" i="1"/>
  <c r="AD410" i="1"/>
  <c r="AC410" i="1"/>
  <c r="AE410" i="1"/>
  <c r="AA412" i="1" l="1"/>
  <c r="AB411" i="1"/>
  <c r="AD411" i="1"/>
  <c r="AC411" i="1"/>
  <c r="AE411" i="1"/>
  <c r="AA413" i="1" l="1"/>
  <c r="AB412" i="1"/>
  <c r="AD412" i="1"/>
  <c r="AC412" i="1"/>
  <c r="AE412" i="1"/>
  <c r="AA414" i="1" l="1"/>
  <c r="AB413" i="1"/>
  <c r="AD413" i="1"/>
  <c r="AC413" i="1"/>
  <c r="AE413" i="1"/>
  <c r="AA415" i="1" l="1"/>
  <c r="AB414" i="1"/>
  <c r="AD414" i="1"/>
  <c r="AC414" i="1"/>
  <c r="AE414" i="1"/>
  <c r="AA416" i="1" l="1"/>
  <c r="AB415" i="1"/>
  <c r="AD415" i="1"/>
  <c r="AC415" i="1"/>
  <c r="AE415" i="1"/>
  <c r="AA417" i="1" l="1"/>
  <c r="AB416" i="1"/>
  <c r="AD416" i="1"/>
  <c r="AC416" i="1"/>
  <c r="AE416" i="1"/>
  <c r="AA418" i="1" l="1"/>
  <c r="AB417" i="1"/>
  <c r="AD417" i="1"/>
  <c r="AC417" i="1"/>
  <c r="AE417" i="1"/>
  <c r="AA419" i="1" l="1"/>
  <c r="AB418" i="1"/>
  <c r="AD418" i="1"/>
  <c r="AC418" i="1"/>
  <c r="AE418" i="1"/>
  <c r="AA420" i="1" l="1"/>
  <c r="AB419" i="1"/>
  <c r="AD419" i="1"/>
  <c r="AC419" i="1"/>
  <c r="AE419" i="1"/>
  <c r="AA421" i="1" l="1"/>
  <c r="AB420" i="1"/>
  <c r="AD420" i="1"/>
  <c r="AC420" i="1"/>
  <c r="AE420" i="1"/>
  <c r="AA422" i="1" l="1"/>
  <c r="AB421" i="1"/>
  <c r="AD421" i="1"/>
  <c r="AC421" i="1"/>
  <c r="AE421" i="1"/>
  <c r="AA423" i="1" l="1"/>
  <c r="AB422" i="1"/>
  <c r="AD422" i="1"/>
  <c r="AC422" i="1"/>
  <c r="AE422" i="1"/>
  <c r="AA424" i="1" l="1"/>
  <c r="AB423" i="1"/>
  <c r="AD423" i="1"/>
  <c r="AC423" i="1"/>
  <c r="AE423" i="1"/>
  <c r="AA425" i="1" l="1"/>
  <c r="AB424" i="1"/>
  <c r="AD424" i="1"/>
  <c r="AC424" i="1"/>
  <c r="AE424" i="1"/>
  <c r="AA426" i="1" l="1"/>
  <c r="AB425" i="1"/>
  <c r="AD425" i="1"/>
  <c r="AC425" i="1"/>
  <c r="AE425" i="1"/>
  <c r="AA427" i="1" l="1"/>
  <c r="AB426" i="1"/>
  <c r="AD426" i="1"/>
  <c r="AC426" i="1"/>
  <c r="AE426" i="1"/>
  <c r="AA428" i="1" l="1"/>
  <c r="AB427" i="1"/>
  <c r="AD427" i="1"/>
  <c r="AC427" i="1"/>
  <c r="AE427" i="1"/>
  <c r="AA429" i="1" l="1"/>
  <c r="AB428" i="1"/>
  <c r="AD428" i="1"/>
  <c r="AC428" i="1"/>
  <c r="AE428" i="1"/>
  <c r="AA430" i="1" l="1"/>
  <c r="AB429" i="1"/>
  <c r="AD429" i="1"/>
  <c r="AC429" i="1"/>
  <c r="AE429" i="1"/>
  <c r="AA431" i="1" l="1"/>
  <c r="AB430" i="1"/>
  <c r="AD430" i="1"/>
  <c r="AC430" i="1"/>
  <c r="AE430" i="1"/>
  <c r="AA432" i="1" l="1"/>
  <c r="AB431" i="1"/>
  <c r="AD431" i="1"/>
  <c r="AC431" i="1"/>
  <c r="AE431" i="1"/>
  <c r="AA433" i="1" l="1"/>
  <c r="AB432" i="1"/>
  <c r="AD432" i="1"/>
  <c r="AC432" i="1"/>
  <c r="AE432" i="1"/>
  <c r="AA434" i="1" l="1"/>
  <c r="AB433" i="1"/>
  <c r="AD433" i="1"/>
  <c r="AC433" i="1"/>
  <c r="AE433" i="1"/>
  <c r="AA435" i="1" l="1"/>
  <c r="AB434" i="1"/>
  <c r="AD434" i="1"/>
  <c r="AC434" i="1"/>
  <c r="AE434" i="1"/>
  <c r="AA436" i="1" l="1"/>
  <c r="AB435" i="1"/>
  <c r="AD435" i="1"/>
  <c r="AC435" i="1"/>
  <c r="AE435" i="1"/>
  <c r="AA437" i="1" l="1"/>
  <c r="AB436" i="1"/>
  <c r="AD436" i="1"/>
  <c r="AC436" i="1"/>
  <c r="AE436" i="1"/>
  <c r="AA438" i="1" l="1"/>
  <c r="AB437" i="1"/>
  <c r="AD437" i="1"/>
  <c r="AC437" i="1"/>
  <c r="AE437" i="1"/>
  <c r="AA439" i="1" l="1"/>
  <c r="AB438" i="1"/>
  <c r="AD438" i="1"/>
  <c r="AC438" i="1"/>
  <c r="AE438" i="1"/>
  <c r="AA440" i="1" l="1"/>
  <c r="AB439" i="1"/>
  <c r="AD439" i="1"/>
  <c r="AC439" i="1"/>
  <c r="AE439" i="1"/>
  <c r="AA441" i="1" l="1"/>
  <c r="AB440" i="1"/>
  <c r="AD440" i="1"/>
  <c r="AC440" i="1"/>
  <c r="AE440" i="1"/>
  <c r="AA442" i="1" l="1"/>
  <c r="AB441" i="1"/>
  <c r="AD441" i="1"/>
  <c r="AC441" i="1"/>
  <c r="AE441" i="1"/>
  <c r="AA443" i="1" l="1"/>
  <c r="AB442" i="1"/>
  <c r="AD442" i="1"/>
  <c r="AC442" i="1"/>
  <c r="AE442" i="1"/>
  <c r="AA444" i="1" l="1"/>
  <c r="AB443" i="1"/>
  <c r="AD443" i="1"/>
  <c r="AC443" i="1"/>
  <c r="AE443" i="1"/>
  <c r="AA445" i="1" l="1"/>
  <c r="AB444" i="1"/>
  <c r="AD444" i="1"/>
  <c r="AC444" i="1"/>
  <c r="AE444" i="1"/>
  <c r="AA446" i="1" l="1"/>
  <c r="AB445" i="1"/>
  <c r="AD445" i="1"/>
  <c r="AC445" i="1"/>
  <c r="AE445" i="1"/>
  <c r="AA447" i="1" l="1"/>
  <c r="AB446" i="1"/>
  <c r="AD446" i="1"/>
  <c r="AC446" i="1"/>
  <c r="AE446" i="1"/>
  <c r="AA448" i="1" l="1"/>
  <c r="AB447" i="1"/>
  <c r="AD447" i="1"/>
  <c r="AC447" i="1"/>
  <c r="AE447" i="1"/>
  <c r="AA449" i="1" l="1"/>
  <c r="AB448" i="1"/>
  <c r="AD448" i="1"/>
  <c r="AC448" i="1"/>
  <c r="AE448" i="1"/>
  <c r="AA450" i="1" l="1"/>
  <c r="AB449" i="1"/>
  <c r="AD449" i="1"/>
  <c r="AC449" i="1"/>
  <c r="AE449" i="1"/>
  <c r="AA451" i="1" l="1"/>
  <c r="AB450" i="1"/>
  <c r="AD450" i="1"/>
  <c r="AC450" i="1"/>
  <c r="AE450" i="1"/>
  <c r="AA452" i="1" l="1"/>
  <c r="AB451" i="1"/>
  <c r="AD451" i="1"/>
  <c r="AC451" i="1"/>
  <c r="AE451" i="1"/>
  <c r="AA453" i="1" l="1"/>
  <c r="AB452" i="1"/>
  <c r="AD452" i="1"/>
  <c r="AC452" i="1"/>
  <c r="AE452" i="1"/>
  <c r="AA454" i="1" l="1"/>
  <c r="AB453" i="1"/>
  <c r="AD453" i="1"/>
  <c r="AC453" i="1"/>
  <c r="AE453" i="1"/>
  <c r="AA455" i="1" l="1"/>
  <c r="AB454" i="1"/>
  <c r="AD454" i="1"/>
  <c r="AC454" i="1"/>
  <c r="AE454" i="1"/>
  <c r="AA456" i="1" l="1"/>
  <c r="AB455" i="1"/>
  <c r="AD455" i="1"/>
  <c r="AC455" i="1"/>
  <c r="AE455" i="1"/>
  <c r="AA457" i="1" l="1"/>
  <c r="AB456" i="1"/>
  <c r="AD456" i="1"/>
  <c r="AC456" i="1"/>
  <c r="AE456" i="1"/>
  <c r="AA458" i="1" l="1"/>
  <c r="AB457" i="1"/>
  <c r="AD457" i="1"/>
  <c r="AC457" i="1"/>
  <c r="AE457" i="1"/>
  <c r="AA459" i="1" l="1"/>
  <c r="AB458" i="1"/>
  <c r="AD458" i="1"/>
  <c r="AC458" i="1"/>
  <c r="AE458" i="1"/>
  <c r="AA460" i="1" l="1"/>
  <c r="AB459" i="1"/>
  <c r="AD459" i="1"/>
  <c r="AC459" i="1"/>
  <c r="AE459" i="1"/>
  <c r="AA461" i="1" l="1"/>
  <c r="AB460" i="1"/>
  <c r="AD460" i="1"/>
  <c r="AC460" i="1"/>
  <c r="AE460" i="1"/>
  <c r="AA462" i="1" l="1"/>
  <c r="AB461" i="1"/>
  <c r="AD461" i="1"/>
  <c r="AC461" i="1"/>
  <c r="AE461" i="1"/>
  <c r="AA463" i="1" l="1"/>
  <c r="AB462" i="1"/>
  <c r="AD462" i="1"/>
  <c r="AC462" i="1"/>
  <c r="AE462" i="1"/>
  <c r="AA464" i="1" l="1"/>
  <c r="AB463" i="1"/>
  <c r="AD463" i="1"/>
  <c r="AC463" i="1"/>
  <c r="AE463" i="1"/>
  <c r="AA465" i="1" l="1"/>
  <c r="AB464" i="1"/>
  <c r="AD464" i="1"/>
  <c r="AC464" i="1"/>
  <c r="AE464" i="1"/>
  <c r="AA466" i="1" l="1"/>
  <c r="AB465" i="1"/>
  <c r="AD465" i="1"/>
  <c r="AC465" i="1"/>
  <c r="AE465" i="1"/>
  <c r="AA467" i="1" l="1"/>
  <c r="AB466" i="1"/>
  <c r="AD466" i="1"/>
  <c r="AC466" i="1"/>
  <c r="AE466" i="1"/>
  <c r="AA468" i="1" l="1"/>
  <c r="AB467" i="1"/>
  <c r="AD467" i="1"/>
  <c r="AC467" i="1"/>
  <c r="AE467" i="1"/>
  <c r="AA469" i="1" l="1"/>
  <c r="AB468" i="1"/>
  <c r="AD468" i="1"/>
  <c r="AC468" i="1"/>
  <c r="AE468" i="1"/>
  <c r="AA470" i="1" l="1"/>
  <c r="AB469" i="1"/>
  <c r="AD469" i="1"/>
  <c r="AC469" i="1"/>
  <c r="AE469" i="1"/>
  <c r="AA471" i="1" l="1"/>
  <c r="AB470" i="1"/>
  <c r="AD470" i="1"/>
  <c r="AC470" i="1"/>
  <c r="AE470" i="1"/>
  <c r="AA472" i="1" l="1"/>
  <c r="AB471" i="1"/>
  <c r="AD471" i="1"/>
  <c r="AC471" i="1"/>
  <c r="AE471" i="1"/>
  <c r="AA473" i="1" l="1"/>
  <c r="AB472" i="1"/>
  <c r="AD472" i="1"/>
  <c r="AC472" i="1"/>
  <c r="AE472" i="1"/>
  <c r="AA474" i="1" l="1"/>
  <c r="AB473" i="1"/>
  <c r="AD473" i="1"/>
  <c r="AC473" i="1"/>
  <c r="AE473" i="1"/>
  <c r="AA475" i="1" l="1"/>
  <c r="AB474" i="1"/>
  <c r="AD474" i="1"/>
  <c r="AC474" i="1"/>
  <c r="AE474" i="1"/>
  <c r="AA476" i="1" l="1"/>
  <c r="AB475" i="1"/>
  <c r="AD475" i="1"/>
  <c r="AC475" i="1"/>
  <c r="AE475" i="1"/>
  <c r="AA477" i="1" l="1"/>
  <c r="AB476" i="1"/>
  <c r="AD476" i="1"/>
  <c r="AC476" i="1"/>
  <c r="AE476" i="1"/>
  <c r="AA478" i="1" l="1"/>
  <c r="AB477" i="1"/>
  <c r="AD477" i="1"/>
  <c r="AC477" i="1"/>
  <c r="AE477" i="1"/>
  <c r="AA479" i="1" l="1"/>
  <c r="AB478" i="1"/>
  <c r="AD478" i="1"/>
  <c r="AC478" i="1"/>
  <c r="AE478" i="1"/>
  <c r="AA480" i="1" l="1"/>
  <c r="AB479" i="1"/>
  <c r="AD479" i="1"/>
  <c r="AC479" i="1"/>
  <c r="AE479" i="1"/>
  <c r="AA481" i="1" l="1"/>
  <c r="AB480" i="1"/>
  <c r="AD480" i="1"/>
  <c r="AC480" i="1"/>
  <c r="AE480" i="1"/>
  <c r="AA482" i="1" l="1"/>
  <c r="AB481" i="1"/>
  <c r="AD481" i="1"/>
  <c r="AC481" i="1"/>
  <c r="AE481" i="1"/>
  <c r="AA483" i="1" l="1"/>
  <c r="AB482" i="1"/>
  <c r="AD482" i="1"/>
  <c r="AC482" i="1"/>
  <c r="AE482" i="1"/>
  <c r="AA484" i="1" l="1"/>
  <c r="AB483" i="1"/>
  <c r="AD483" i="1"/>
  <c r="AC483" i="1"/>
  <c r="AE483" i="1"/>
  <c r="AA485" i="1" l="1"/>
  <c r="AB484" i="1"/>
  <c r="AD484" i="1"/>
  <c r="AC484" i="1"/>
  <c r="AE484" i="1"/>
  <c r="AA486" i="1" l="1"/>
  <c r="AB485" i="1"/>
  <c r="AD485" i="1"/>
  <c r="AC485" i="1"/>
  <c r="AE485" i="1"/>
  <c r="AA487" i="1" l="1"/>
  <c r="AB486" i="1"/>
  <c r="AD486" i="1"/>
  <c r="AC486" i="1"/>
  <c r="AE486" i="1"/>
  <c r="AA488" i="1" l="1"/>
  <c r="AB487" i="1"/>
  <c r="AD487" i="1"/>
  <c r="AC487" i="1"/>
  <c r="AE487" i="1"/>
  <c r="AA489" i="1" l="1"/>
  <c r="AB488" i="1"/>
  <c r="AD488" i="1"/>
  <c r="AC488" i="1"/>
  <c r="AE488" i="1"/>
  <c r="AA490" i="1" l="1"/>
  <c r="AB489" i="1"/>
  <c r="AD489" i="1"/>
  <c r="AC489" i="1"/>
  <c r="AE489" i="1"/>
  <c r="AA491" i="1" l="1"/>
  <c r="AB490" i="1"/>
  <c r="AD490" i="1"/>
  <c r="AC490" i="1"/>
  <c r="AE490" i="1"/>
  <c r="AA492" i="1" l="1"/>
  <c r="AB491" i="1"/>
  <c r="AD491" i="1"/>
  <c r="AC491" i="1"/>
  <c r="AE491" i="1"/>
  <c r="AA493" i="1" l="1"/>
  <c r="AB492" i="1"/>
  <c r="AD492" i="1"/>
  <c r="AC492" i="1"/>
  <c r="AE492" i="1"/>
  <c r="AA494" i="1" l="1"/>
  <c r="AB493" i="1"/>
  <c r="AD493" i="1"/>
  <c r="AC493" i="1"/>
  <c r="AE493" i="1"/>
  <c r="AA495" i="1" l="1"/>
  <c r="AB494" i="1"/>
  <c r="AD494" i="1"/>
  <c r="AC494" i="1"/>
  <c r="AE494" i="1"/>
  <c r="AA496" i="1" l="1"/>
  <c r="AB495" i="1"/>
  <c r="AD495" i="1"/>
  <c r="AC495" i="1"/>
  <c r="AE495" i="1"/>
  <c r="AA497" i="1" l="1"/>
  <c r="AB496" i="1"/>
  <c r="AD496" i="1"/>
  <c r="AC496" i="1"/>
  <c r="AE496" i="1"/>
  <c r="AA498" i="1" l="1"/>
  <c r="AB497" i="1"/>
  <c r="AD497" i="1"/>
  <c r="AC497" i="1"/>
  <c r="AE497" i="1"/>
  <c r="AA499" i="1" l="1"/>
  <c r="AB498" i="1"/>
  <c r="AD498" i="1"/>
  <c r="AC498" i="1"/>
  <c r="AE498" i="1"/>
  <c r="AA500" i="1" l="1"/>
  <c r="AB499" i="1"/>
  <c r="AD499" i="1"/>
  <c r="AC499" i="1"/>
  <c r="AE499" i="1"/>
  <c r="AA501" i="1" l="1"/>
  <c r="AB500" i="1"/>
  <c r="AD500" i="1"/>
  <c r="AC500" i="1"/>
  <c r="AE500" i="1"/>
  <c r="AA502" i="1" l="1"/>
  <c r="AB501" i="1"/>
  <c r="AD501" i="1"/>
  <c r="AC501" i="1"/>
  <c r="AE501" i="1"/>
  <c r="AA503" i="1" l="1"/>
  <c r="AB502" i="1"/>
  <c r="AD502" i="1"/>
  <c r="AC502" i="1"/>
  <c r="AE502" i="1"/>
  <c r="AA504" i="1" l="1"/>
  <c r="AB503" i="1"/>
  <c r="AD503" i="1"/>
  <c r="AC503" i="1"/>
  <c r="AE503" i="1"/>
  <c r="AA505" i="1" l="1"/>
  <c r="AB504" i="1"/>
  <c r="AD504" i="1"/>
  <c r="AC504" i="1"/>
  <c r="AE504" i="1"/>
  <c r="AA506" i="1" l="1"/>
  <c r="AB505" i="1"/>
  <c r="AD505" i="1"/>
  <c r="AC505" i="1"/>
  <c r="AE505" i="1"/>
  <c r="AA507" i="1" l="1"/>
  <c r="AB506" i="1"/>
  <c r="AD506" i="1"/>
  <c r="AC506" i="1"/>
  <c r="AE506" i="1"/>
  <c r="AA508" i="1" l="1"/>
  <c r="AB507" i="1"/>
  <c r="AD507" i="1"/>
  <c r="AC507" i="1"/>
  <c r="AE507" i="1"/>
  <c r="AA509" i="1" l="1"/>
  <c r="AB508" i="1"/>
  <c r="AD508" i="1"/>
  <c r="AC508" i="1"/>
  <c r="AE508" i="1"/>
  <c r="AA510" i="1" l="1"/>
  <c r="AB509" i="1"/>
  <c r="AD509" i="1"/>
  <c r="AC509" i="1"/>
  <c r="AE509" i="1"/>
  <c r="AA511" i="1" l="1"/>
  <c r="AB510" i="1"/>
  <c r="AD510" i="1"/>
  <c r="AC510" i="1"/>
  <c r="AE510" i="1"/>
  <c r="AA512" i="1" l="1"/>
  <c r="AB511" i="1"/>
  <c r="AD511" i="1"/>
  <c r="AC511" i="1"/>
  <c r="AE511" i="1"/>
  <c r="AA513" i="1" l="1"/>
  <c r="AB512" i="1"/>
  <c r="AD512" i="1"/>
  <c r="AC512" i="1"/>
  <c r="AE512" i="1"/>
  <c r="AA514" i="1" l="1"/>
  <c r="AB513" i="1"/>
  <c r="AD513" i="1"/>
  <c r="AC513" i="1"/>
  <c r="AE513" i="1"/>
  <c r="AA515" i="1" l="1"/>
  <c r="AB514" i="1"/>
  <c r="AD514" i="1"/>
  <c r="AC514" i="1"/>
  <c r="AE514" i="1"/>
  <c r="AA516" i="1" l="1"/>
  <c r="AB515" i="1"/>
  <c r="AD515" i="1"/>
  <c r="AC515" i="1"/>
  <c r="AE515" i="1"/>
  <c r="AA517" i="1" l="1"/>
  <c r="AB516" i="1"/>
  <c r="AD516" i="1"/>
  <c r="AC516" i="1"/>
  <c r="AE516" i="1"/>
  <c r="AA518" i="1" l="1"/>
  <c r="AB517" i="1"/>
  <c r="AD517" i="1"/>
  <c r="AC517" i="1"/>
  <c r="AE517" i="1"/>
  <c r="AA519" i="1" l="1"/>
  <c r="AB518" i="1"/>
  <c r="AD518" i="1"/>
  <c r="AC518" i="1"/>
  <c r="AE518" i="1"/>
  <c r="AA520" i="1" l="1"/>
  <c r="AB519" i="1"/>
  <c r="AD519" i="1"/>
  <c r="AC519" i="1"/>
  <c r="AE519" i="1"/>
  <c r="AA521" i="1" l="1"/>
  <c r="AB520" i="1"/>
  <c r="AD520" i="1"/>
  <c r="AC520" i="1"/>
  <c r="AE520" i="1"/>
  <c r="AA522" i="1" l="1"/>
  <c r="AB521" i="1"/>
  <c r="AD521" i="1"/>
  <c r="AC521" i="1"/>
  <c r="AE521" i="1"/>
  <c r="AA523" i="1" l="1"/>
  <c r="AB522" i="1"/>
  <c r="AD522" i="1"/>
  <c r="AC522" i="1"/>
  <c r="AE522" i="1"/>
  <c r="AA524" i="1" l="1"/>
  <c r="AB523" i="1"/>
  <c r="AD523" i="1"/>
  <c r="AC523" i="1"/>
  <c r="AE523" i="1"/>
  <c r="AA525" i="1" l="1"/>
  <c r="AB524" i="1"/>
  <c r="AD524" i="1"/>
  <c r="AC524" i="1"/>
  <c r="AE524" i="1"/>
  <c r="AA526" i="1" l="1"/>
  <c r="AB525" i="1"/>
  <c r="AD525" i="1"/>
  <c r="AC525" i="1"/>
  <c r="AE525" i="1"/>
  <c r="AA527" i="1" l="1"/>
  <c r="AB526" i="1"/>
  <c r="AD526" i="1"/>
  <c r="AC526" i="1"/>
  <c r="AE526" i="1"/>
  <c r="AA528" i="1" l="1"/>
  <c r="AB527" i="1"/>
  <c r="AD527" i="1"/>
  <c r="AC527" i="1"/>
  <c r="AE527" i="1"/>
  <c r="AA529" i="1" l="1"/>
  <c r="AB528" i="1"/>
  <c r="AD528" i="1"/>
  <c r="AC528" i="1"/>
  <c r="AE528" i="1"/>
  <c r="AA530" i="1" l="1"/>
  <c r="AB529" i="1"/>
  <c r="AD529" i="1"/>
  <c r="AC529" i="1"/>
  <c r="AE529" i="1"/>
  <c r="AA531" i="1" l="1"/>
  <c r="AB530" i="1"/>
  <c r="AD530" i="1"/>
  <c r="AC530" i="1"/>
  <c r="AE530" i="1"/>
  <c r="AA532" i="1" l="1"/>
  <c r="AB531" i="1"/>
  <c r="AD531" i="1"/>
  <c r="AC531" i="1"/>
  <c r="AE531" i="1"/>
  <c r="AA533" i="1" l="1"/>
  <c r="AB532" i="1"/>
  <c r="AD532" i="1"/>
  <c r="AC532" i="1"/>
  <c r="AE532" i="1"/>
  <c r="AA534" i="1" l="1"/>
  <c r="AB533" i="1"/>
  <c r="AD533" i="1"/>
  <c r="AC533" i="1"/>
  <c r="AE533" i="1"/>
  <c r="AA535" i="1" l="1"/>
  <c r="AB534" i="1"/>
  <c r="AD534" i="1"/>
  <c r="AC534" i="1"/>
  <c r="AE534" i="1"/>
  <c r="AA536" i="1" l="1"/>
  <c r="AB535" i="1"/>
  <c r="AD535" i="1"/>
  <c r="AC535" i="1"/>
  <c r="AE535" i="1"/>
  <c r="AA537" i="1" l="1"/>
  <c r="AB536" i="1"/>
  <c r="AD536" i="1"/>
  <c r="AC536" i="1"/>
  <c r="AE536" i="1"/>
  <c r="AA538" i="1" l="1"/>
  <c r="AB537" i="1"/>
  <c r="AD537" i="1"/>
  <c r="AC537" i="1"/>
  <c r="AE537" i="1"/>
  <c r="AA539" i="1" l="1"/>
  <c r="AB538" i="1"/>
  <c r="AD538" i="1"/>
  <c r="AC538" i="1"/>
  <c r="AE538" i="1"/>
  <c r="AA540" i="1" l="1"/>
  <c r="AB539" i="1"/>
  <c r="AD539" i="1"/>
  <c r="AC539" i="1"/>
  <c r="AE539" i="1"/>
  <c r="AA541" i="1" l="1"/>
  <c r="AB540" i="1"/>
  <c r="AD540" i="1"/>
  <c r="AC540" i="1"/>
  <c r="AE540" i="1"/>
  <c r="AA542" i="1" l="1"/>
  <c r="AB541" i="1"/>
  <c r="AD541" i="1"/>
  <c r="AC541" i="1"/>
  <c r="AE541" i="1"/>
  <c r="AA543" i="1" l="1"/>
  <c r="AB542" i="1"/>
  <c r="AD542" i="1"/>
  <c r="AC542" i="1"/>
  <c r="AE542" i="1"/>
  <c r="AA544" i="1" l="1"/>
  <c r="AB543" i="1"/>
  <c r="AD543" i="1"/>
  <c r="AC543" i="1"/>
  <c r="AE543" i="1"/>
  <c r="AA545" i="1" l="1"/>
  <c r="AB544" i="1"/>
  <c r="AD544" i="1"/>
  <c r="AC544" i="1"/>
  <c r="AE544" i="1"/>
  <c r="AA546" i="1" l="1"/>
  <c r="AB545" i="1"/>
  <c r="AD545" i="1"/>
  <c r="AC545" i="1"/>
  <c r="AE545" i="1"/>
  <c r="AA547" i="1" l="1"/>
  <c r="AB546" i="1"/>
  <c r="AD546" i="1"/>
  <c r="AC546" i="1"/>
  <c r="AE546" i="1"/>
  <c r="AA548" i="1" l="1"/>
  <c r="AB547" i="1"/>
  <c r="AD547" i="1"/>
  <c r="AC547" i="1"/>
  <c r="AE547" i="1"/>
  <c r="AA549" i="1" l="1"/>
  <c r="AB548" i="1"/>
  <c r="AD548" i="1"/>
  <c r="AC548" i="1"/>
  <c r="AE548" i="1"/>
  <c r="AA550" i="1" l="1"/>
  <c r="AB549" i="1"/>
  <c r="AD549" i="1"/>
  <c r="AC549" i="1"/>
  <c r="AE549" i="1"/>
  <c r="AA551" i="1" l="1"/>
  <c r="AB550" i="1"/>
  <c r="AD550" i="1"/>
  <c r="AC550" i="1"/>
  <c r="AE550" i="1"/>
  <c r="AA552" i="1" l="1"/>
  <c r="AB551" i="1"/>
  <c r="AD551" i="1"/>
  <c r="AC551" i="1"/>
  <c r="AE551" i="1"/>
  <c r="AA553" i="1" l="1"/>
  <c r="AB552" i="1"/>
  <c r="AD552" i="1"/>
  <c r="AC552" i="1"/>
  <c r="AE552" i="1"/>
  <c r="AA554" i="1" l="1"/>
  <c r="AB553" i="1"/>
  <c r="AD553" i="1"/>
  <c r="AC553" i="1"/>
  <c r="AE553" i="1"/>
  <c r="AA555" i="1" l="1"/>
  <c r="AB554" i="1"/>
  <c r="AD554" i="1"/>
  <c r="AC554" i="1"/>
  <c r="AE554" i="1"/>
  <c r="AA556" i="1" l="1"/>
  <c r="AB555" i="1"/>
  <c r="AD555" i="1"/>
  <c r="AC555" i="1"/>
  <c r="AE555" i="1"/>
  <c r="AA557" i="1" l="1"/>
  <c r="AB556" i="1"/>
  <c r="AD556" i="1"/>
  <c r="AC556" i="1"/>
  <c r="AE556" i="1"/>
  <c r="AA558" i="1" l="1"/>
  <c r="AB557" i="1"/>
  <c r="AD557" i="1"/>
  <c r="AC557" i="1"/>
  <c r="AE557" i="1"/>
  <c r="AA559" i="1" l="1"/>
  <c r="AB558" i="1"/>
  <c r="AD558" i="1"/>
  <c r="AC558" i="1"/>
  <c r="AE558" i="1"/>
  <c r="AA560" i="1" l="1"/>
  <c r="AB559" i="1"/>
  <c r="AD559" i="1"/>
  <c r="AC559" i="1"/>
  <c r="AE559" i="1"/>
  <c r="AA561" i="1" l="1"/>
  <c r="AB560" i="1"/>
  <c r="AD560" i="1"/>
  <c r="AC560" i="1"/>
  <c r="AE560" i="1"/>
  <c r="AA562" i="1" l="1"/>
  <c r="AB561" i="1"/>
  <c r="AD561" i="1"/>
  <c r="AC561" i="1"/>
  <c r="AE561" i="1"/>
  <c r="AA563" i="1" l="1"/>
  <c r="AB562" i="1"/>
  <c r="AD562" i="1"/>
  <c r="AC562" i="1"/>
  <c r="AE562" i="1"/>
  <c r="AA564" i="1" l="1"/>
  <c r="AB563" i="1"/>
  <c r="AD563" i="1"/>
  <c r="AC563" i="1"/>
  <c r="AE563" i="1"/>
  <c r="AA565" i="1" l="1"/>
  <c r="AB564" i="1"/>
  <c r="AD564" i="1"/>
  <c r="AC564" i="1"/>
  <c r="AE564" i="1"/>
  <c r="AA566" i="1" l="1"/>
  <c r="AB565" i="1"/>
  <c r="AD565" i="1"/>
  <c r="AC565" i="1"/>
  <c r="AE565" i="1"/>
  <c r="AA567" i="1" l="1"/>
  <c r="AB566" i="1"/>
  <c r="AD566" i="1"/>
  <c r="AC566" i="1"/>
  <c r="AE566" i="1"/>
  <c r="AA568" i="1" l="1"/>
  <c r="AB567" i="1"/>
  <c r="AD567" i="1"/>
  <c r="AC567" i="1"/>
  <c r="AE567" i="1"/>
  <c r="AA569" i="1" l="1"/>
  <c r="AB568" i="1"/>
  <c r="AD568" i="1"/>
  <c r="AC568" i="1"/>
  <c r="AE568" i="1"/>
  <c r="AA570" i="1" l="1"/>
  <c r="AB569" i="1"/>
  <c r="AD569" i="1"/>
  <c r="AC569" i="1"/>
  <c r="AE569" i="1"/>
  <c r="AA571" i="1" l="1"/>
  <c r="AB570" i="1"/>
  <c r="AD570" i="1"/>
  <c r="AC570" i="1"/>
  <c r="AE570" i="1"/>
  <c r="AA572" i="1" l="1"/>
  <c r="AB571" i="1"/>
  <c r="AD571" i="1"/>
  <c r="AC571" i="1"/>
  <c r="AE571" i="1"/>
  <c r="AA573" i="1" l="1"/>
  <c r="AB572" i="1"/>
  <c r="AD572" i="1"/>
  <c r="AC572" i="1"/>
  <c r="AE572" i="1"/>
  <c r="AA574" i="1" l="1"/>
  <c r="AB573" i="1"/>
  <c r="AD573" i="1"/>
  <c r="AC573" i="1"/>
  <c r="AE573" i="1"/>
  <c r="AA575" i="1" l="1"/>
  <c r="AB574" i="1"/>
  <c r="AD574" i="1"/>
  <c r="AC574" i="1"/>
  <c r="AE574" i="1"/>
  <c r="AA576" i="1" l="1"/>
  <c r="AB575" i="1"/>
  <c r="AD575" i="1"/>
  <c r="AC575" i="1"/>
  <c r="AE575" i="1"/>
  <c r="AA577" i="1" l="1"/>
  <c r="AB576" i="1"/>
  <c r="AD576" i="1"/>
  <c r="AC576" i="1"/>
  <c r="AE576" i="1"/>
  <c r="AA578" i="1" l="1"/>
  <c r="AB577" i="1"/>
  <c r="AD577" i="1"/>
  <c r="AC577" i="1"/>
  <c r="AE577" i="1"/>
  <c r="AA579" i="1" l="1"/>
  <c r="AB578" i="1"/>
  <c r="AD578" i="1"/>
  <c r="AC578" i="1"/>
  <c r="AE578" i="1"/>
  <c r="AA580" i="1" l="1"/>
  <c r="AB579" i="1"/>
  <c r="AD579" i="1"/>
  <c r="AC579" i="1"/>
  <c r="AE579" i="1"/>
  <c r="AA581" i="1" l="1"/>
  <c r="AB580" i="1"/>
  <c r="AD580" i="1"/>
  <c r="AC580" i="1"/>
  <c r="AE580" i="1"/>
  <c r="AA582" i="1" l="1"/>
  <c r="AB581" i="1"/>
  <c r="AD581" i="1"/>
  <c r="AC581" i="1"/>
  <c r="AE581" i="1"/>
  <c r="AA583" i="1" l="1"/>
  <c r="AB582" i="1"/>
  <c r="AD582" i="1"/>
  <c r="AC582" i="1"/>
  <c r="AE582" i="1"/>
  <c r="AA584" i="1" l="1"/>
  <c r="AB583" i="1"/>
  <c r="AD583" i="1"/>
  <c r="AC583" i="1"/>
  <c r="AE583" i="1"/>
  <c r="AA585" i="1" l="1"/>
  <c r="AB584" i="1"/>
  <c r="AD584" i="1"/>
  <c r="AC584" i="1"/>
  <c r="AE584" i="1"/>
  <c r="AA586" i="1" l="1"/>
  <c r="AB585" i="1"/>
  <c r="AD585" i="1"/>
  <c r="AC585" i="1"/>
  <c r="AE585" i="1"/>
  <c r="AA587" i="1" l="1"/>
  <c r="AB586" i="1"/>
  <c r="AD586" i="1"/>
  <c r="AC586" i="1"/>
  <c r="AE586" i="1"/>
  <c r="AA588" i="1" l="1"/>
  <c r="AB587" i="1"/>
  <c r="AD587" i="1"/>
  <c r="AC587" i="1"/>
  <c r="AE587" i="1"/>
  <c r="AA589" i="1" l="1"/>
  <c r="AB588" i="1"/>
  <c r="AD588" i="1"/>
  <c r="AC588" i="1"/>
  <c r="AE588" i="1"/>
  <c r="AA590" i="1" l="1"/>
  <c r="AB589" i="1"/>
  <c r="AD589" i="1"/>
  <c r="AC589" i="1"/>
  <c r="AE589" i="1"/>
  <c r="AA591" i="1" l="1"/>
  <c r="AB590" i="1"/>
  <c r="AD590" i="1"/>
  <c r="AC590" i="1"/>
  <c r="AE590" i="1"/>
  <c r="AA592" i="1" l="1"/>
  <c r="AB591" i="1"/>
  <c r="AD591" i="1"/>
  <c r="AC591" i="1"/>
  <c r="AE591" i="1"/>
  <c r="AA593" i="1" l="1"/>
  <c r="AB592" i="1"/>
  <c r="AD592" i="1"/>
  <c r="AC592" i="1"/>
  <c r="AE592" i="1"/>
  <c r="AA594" i="1" l="1"/>
  <c r="AB593" i="1"/>
  <c r="AD593" i="1"/>
  <c r="AC593" i="1"/>
  <c r="AE593" i="1"/>
  <c r="AA595" i="1" l="1"/>
  <c r="AB594" i="1"/>
  <c r="AD594" i="1"/>
  <c r="AC594" i="1"/>
  <c r="AE594" i="1"/>
  <c r="AA596" i="1" l="1"/>
  <c r="AB595" i="1"/>
  <c r="AD595" i="1"/>
  <c r="AC595" i="1"/>
  <c r="AE595" i="1"/>
  <c r="AA597" i="1" l="1"/>
  <c r="AB596" i="1"/>
  <c r="AD596" i="1"/>
  <c r="AC596" i="1"/>
  <c r="AE596" i="1"/>
  <c r="AA598" i="1" l="1"/>
  <c r="AB597" i="1"/>
  <c r="AD597" i="1"/>
  <c r="AC597" i="1"/>
  <c r="AE597" i="1"/>
  <c r="AA599" i="1" l="1"/>
  <c r="AB598" i="1"/>
  <c r="AD598" i="1"/>
  <c r="AC598" i="1"/>
  <c r="AE598" i="1"/>
  <c r="AA600" i="1" l="1"/>
  <c r="AB599" i="1"/>
  <c r="AD599" i="1"/>
  <c r="AC599" i="1"/>
  <c r="AE599" i="1"/>
  <c r="AA601" i="1" l="1"/>
  <c r="AB600" i="1"/>
  <c r="AD600" i="1"/>
  <c r="AC600" i="1"/>
  <c r="AE600" i="1"/>
  <c r="AA602" i="1" l="1"/>
  <c r="AB601" i="1"/>
  <c r="AD601" i="1"/>
  <c r="AC601" i="1"/>
  <c r="AE601" i="1"/>
  <c r="AA603" i="1" l="1"/>
  <c r="AB602" i="1"/>
  <c r="AD602" i="1"/>
  <c r="AC602" i="1"/>
  <c r="AE602" i="1"/>
  <c r="AA604" i="1" l="1"/>
  <c r="AB603" i="1"/>
  <c r="AD603" i="1"/>
  <c r="AC603" i="1"/>
  <c r="AE603" i="1"/>
  <c r="AA605" i="1" l="1"/>
  <c r="AB604" i="1"/>
  <c r="AD604" i="1"/>
  <c r="AC604" i="1"/>
  <c r="AE604" i="1"/>
  <c r="AA606" i="1" l="1"/>
  <c r="AB605" i="1"/>
  <c r="AD605" i="1"/>
  <c r="AC605" i="1"/>
  <c r="AE605" i="1"/>
  <c r="AA607" i="1" l="1"/>
  <c r="AB606" i="1"/>
  <c r="AD606" i="1"/>
  <c r="AC606" i="1"/>
  <c r="AE606" i="1"/>
  <c r="AA608" i="1" l="1"/>
  <c r="AB607" i="1"/>
  <c r="AD607" i="1"/>
  <c r="AC607" i="1"/>
  <c r="AE607" i="1"/>
  <c r="AA609" i="1" l="1"/>
  <c r="AB608" i="1"/>
  <c r="AD608" i="1"/>
  <c r="AC608" i="1"/>
  <c r="AE608" i="1"/>
  <c r="AA610" i="1" l="1"/>
  <c r="AB609" i="1"/>
  <c r="AD609" i="1"/>
  <c r="AC609" i="1"/>
  <c r="AE609" i="1"/>
  <c r="AA611" i="1" l="1"/>
  <c r="AB610" i="1"/>
  <c r="AD610" i="1"/>
  <c r="AC610" i="1"/>
  <c r="AE610" i="1"/>
  <c r="AA612" i="1" l="1"/>
  <c r="AB611" i="1"/>
  <c r="AD611" i="1"/>
  <c r="AC611" i="1"/>
  <c r="AE611" i="1"/>
  <c r="AA613" i="1" l="1"/>
  <c r="AB612" i="1"/>
  <c r="AD612" i="1"/>
  <c r="AC612" i="1"/>
  <c r="AE612" i="1"/>
  <c r="AA614" i="1" l="1"/>
  <c r="AB613" i="1"/>
  <c r="AD613" i="1"/>
  <c r="AC613" i="1"/>
  <c r="AE613" i="1"/>
  <c r="AA615" i="1" l="1"/>
  <c r="AB614" i="1"/>
  <c r="AD614" i="1"/>
  <c r="AC614" i="1"/>
  <c r="AE614" i="1"/>
  <c r="AA616" i="1" l="1"/>
  <c r="AB615" i="1"/>
  <c r="AD615" i="1"/>
  <c r="AC615" i="1"/>
  <c r="AE615" i="1"/>
  <c r="AA617" i="1" l="1"/>
  <c r="AB616" i="1"/>
  <c r="AD616" i="1"/>
  <c r="AC616" i="1"/>
  <c r="AE616" i="1"/>
  <c r="AA618" i="1" l="1"/>
  <c r="AB617" i="1"/>
  <c r="AD617" i="1"/>
  <c r="AC617" i="1"/>
  <c r="AE617" i="1"/>
  <c r="AA619" i="1" l="1"/>
  <c r="AB618" i="1"/>
  <c r="AD618" i="1"/>
  <c r="AC618" i="1"/>
  <c r="AE618" i="1"/>
  <c r="AA620" i="1" l="1"/>
  <c r="AB619" i="1"/>
  <c r="AD619" i="1"/>
  <c r="AC619" i="1"/>
  <c r="AE619" i="1"/>
  <c r="AA621" i="1" l="1"/>
  <c r="AB620" i="1"/>
  <c r="AD620" i="1"/>
  <c r="AC620" i="1"/>
  <c r="AE620" i="1"/>
  <c r="AA622" i="1" l="1"/>
  <c r="AB621" i="1"/>
  <c r="AD621" i="1"/>
  <c r="AC621" i="1"/>
  <c r="AE621" i="1"/>
  <c r="AA623" i="1" l="1"/>
  <c r="AB622" i="1"/>
  <c r="AD622" i="1"/>
  <c r="AC622" i="1"/>
  <c r="AE622" i="1"/>
  <c r="AA624" i="1" l="1"/>
  <c r="AB623" i="1"/>
  <c r="AD623" i="1"/>
  <c r="AC623" i="1"/>
  <c r="AE623" i="1"/>
  <c r="AA625" i="1" l="1"/>
  <c r="AB624" i="1"/>
  <c r="AD624" i="1"/>
  <c r="AC624" i="1"/>
  <c r="AE624" i="1"/>
  <c r="AA626" i="1" l="1"/>
  <c r="AB625" i="1"/>
  <c r="AD625" i="1"/>
  <c r="AC625" i="1"/>
  <c r="AE625" i="1"/>
  <c r="AA627" i="1" l="1"/>
  <c r="AB626" i="1"/>
  <c r="AD626" i="1"/>
  <c r="AC626" i="1"/>
  <c r="AE626" i="1"/>
  <c r="AA628" i="1" l="1"/>
  <c r="AB627" i="1"/>
  <c r="AD627" i="1"/>
  <c r="AC627" i="1"/>
  <c r="AE627" i="1"/>
  <c r="AA629" i="1" l="1"/>
  <c r="AB628" i="1"/>
  <c r="AD628" i="1"/>
  <c r="AC628" i="1"/>
  <c r="AE628" i="1"/>
  <c r="AA630" i="1" l="1"/>
  <c r="AB629" i="1"/>
  <c r="AD629" i="1"/>
  <c r="AC629" i="1"/>
  <c r="AE629" i="1"/>
  <c r="AA631" i="1" l="1"/>
  <c r="AB630" i="1"/>
  <c r="AD630" i="1"/>
  <c r="AC630" i="1"/>
  <c r="AE630" i="1"/>
  <c r="AA632" i="1" l="1"/>
  <c r="AB631" i="1"/>
  <c r="AD631" i="1"/>
  <c r="AC631" i="1"/>
  <c r="AE631" i="1"/>
  <c r="AA633" i="1" l="1"/>
  <c r="AB632" i="1"/>
  <c r="AD632" i="1"/>
  <c r="AC632" i="1"/>
  <c r="AE632" i="1"/>
  <c r="AA634" i="1" l="1"/>
  <c r="AB633" i="1"/>
  <c r="AD633" i="1"/>
  <c r="AC633" i="1"/>
  <c r="AE633" i="1"/>
  <c r="AA635" i="1" l="1"/>
  <c r="AB634" i="1"/>
  <c r="AD634" i="1"/>
  <c r="AC634" i="1"/>
  <c r="AE634" i="1"/>
  <c r="AA636" i="1" l="1"/>
  <c r="AB635" i="1"/>
  <c r="AD635" i="1"/>
  <c r="AC635" i="1"/>
  <c r="AE635" i="1"/>
  <c r="AA637" i="1" l="1"/>
  <c r="AB636" i="1"/>
  <c r="AD636" i="1"/>
  <c r="AC636" i="1"/>
  <c r="AE636" i="1"/>
  <c r="AA638" i="1" l="1"/>
  <c r="AB637" i="1"/>
  <c r="AD637" i="1"/>
  <c r="AC637" i="1"/>
  <c r="AE637" i="1"/>
  <c r="AA639" i="1" l="1"/>
  <c r="AB638" i="1"/>
  <c r="AD638" i="1"/>
  <c r="AC638" i="1"/>
  <c r="AE638" i="1"/>
  <c r="AA640" i="1" l="1"/>
  <c r="AB639" i="1"/>
  <c r="AD639" i="1"/>
  <c r="AC639" i="1"/>
  <c r="AE639" i="1"/>
  <c r="AA641" i="1" l="1"/>
  <c r="AB640" i="1"/>
  <c r="AD640" i="1"/>
  <c r="AC640" i="1"/>
  <c r="AE640" i="1"/>
  <c r="AA642" i="1" l="1"/>
  <c r="AB641" i="1"/>
  <c r="AD641" i="1"/>
  <c r="AC641" i="1"/>
  <c r="AE641" i="1"/>
  <c r="AA643" i="1" l="1"/>
  <c r="AB642" i="1"/>
  <c r="AD642" i="1"/>
  <c r="AC642" i="1"/>
  <c r="AE642" i="1"/>
  <c r="AA644" i="1" l="1"/>
  <c r="AB643" i="1"/>
  <c r="AD643" i="1"/>
  <c r="AC643" i="1"/>
  <c r="AE643" i="1"/>
  <c r="AA645" i="1" l="1"/>
  <c r="AB644" i="1"/>
  <c r="AD644" i="1"/>
  <c r="AC644" i="1"/>
  <c r="AE644" i="1"/>
  <c r="AA646" i="1" l="1"/>
  <c r="AB645" i="1"/>
  <c r="AD645" i="1"/>
  <c r="AC645" i="1"/>
  <c r="AE645" i="1"/>
  <c r="AA647" i="1" l="1"/>
  <c r="AB646" i="1"/>
  <c r="AD646" i="1"/>
  <c r="AC646" i="1"/>
  <c r="AE646" i="1"/>
  <c r="AA648" i="1" l="1"/>
  <c r="AB647" i="1"/>
  <c r="AD647" i="1"/>
  <c r="AC647" i="1"/>
  <c r="AE647" i="1"/>
  <c r="AA649" i="1" l="1"/>
  <c r="AB648" i="1"/>
  <c r="AD648" i="1"/>
  <c r="AC648" i="1"/>
  <c r="AE648" i="1"/>
  <c r="AA650" i="1" l="1"/>
  <c r="AB649" i="1"/>
  <c r="AD649" i="1"/>
  <c r="AC649" i="1"/>
  <c r="AE649" i="1"/>
  <c r="AA651" i="1" l="1"/>
  <c r="AB650" i="1"/>
  <c r="AD650" i="1"/>
  <c r="AC650" i="1"/>
  <c r="AE650" i="1"/>
  <c r="AA652" i="1" l="1"/>
  <c r="AB651" i="1"/>
  <c r="AD651" i="1"/>
  <c r="AC651" i="1"/>
  <c r="AE651" i="1"/>
  <c r="AA653" i="1" l="1"/>
  <c r="AB652" i="1"/>
  <c r="AD652" i="1"/>
  <c r="AC652" i="1"/>
  <c r="AE652" i="1"/>
  <c r="AA654" i="1" l="1"/>
  <c r="AB653" i="1"/>
  <c r="AD653" i="1"/>
  <c r="AC653" i="1"/>
  <c r="AE653" i="1"/>
  <c r="AA655" i="1" l="1"/>
  <c r="AB654" i="1"/>
  <c r="AD654" i="1"/>
  <c r="AC654" i="1"/>
  <c r="AE654" i="1"/>
  <c r="AA656" i="1" l="1"/>
  <c r="AB655" i="1"/>
  <c r="AD655" i="1"/>
  <c r="AC655" i="1"/>
  <c r="AE655" i="1"/>
  <c r="AA657" i="1" l="1"/>
  <c r="AB656" i="1"/>
  <c r="AD656" i="1"/>
  <c r="AC656" i="1"/>
  <c r="AE656" i="1"/>
  <c r="AA658" i="1" l="1"/>
  <c r="AB657" i="1"/>
  <c r="AD657" i="1"/>
  <c r="AC657" i="1"/>
  <c r="AE657" i="1"/>
  <c r="AA659" i="1" l="1"/>
  <c r="AB658" i="1"/>
  <c r="AD658" i="1"/>
  <c r="AC658" i="1"/>
  <c r="AE658" i="1"/>
  <c r="AA660" i="1" l="1"/>
  <c r="AB659" i="1"/>
  <c r="AD659" i="1"/>
  <c r="AC659" i="1"/>
  <c r="AE659" i="1"/>
  <c r="AA661" i="1" l="1"/>
  <c r="AB660" i="1"/>
  <c r="AD660" i="1"/>
  <c r="AC660" i="1"/>
  <c r="AE660" i="1"/>
  <c r="AA662" i="1" l="1"/>
  <c r="AB661" i="1"/>
  <c r="AD661" i="1"/>
  <c r="AC661" i="1"/>
  <c r="AE661" i="1"/>
  <c r="AA663" i="1" l="1"/>
  <c r="AB662" i="1"/>
  <c r="AD662" i="1"/>
  <c r="AC662" i="1"/>
  <c r="AE662" i="1"/>
  <c r="AA664" i="1" l="1"/>
  <c r="AB663" i="1"/>
  <c r="AD663" i="1"/>
  <c r="AC663" i="1"/>
  <c r="AE663" i="1"/>
  <c r="AA665" i="1" l="1"/>
  <c r="AB664" i="1"/>
  <c r="AD664" i="1"/>
  <c r="AC664" i="1"/>
  <c r="AE664" i="1"/>
  <c r="AA666" i="1" l="1"/>
  <c r="AB665" i="1"/>
  <c r="AD665" i="1"/>
  <c r="AC665" i="1"/>
  <c r="AE665" i="1"/>
  <c r="AA667" i="1" l="1"/>
  <c r="AB666" i="1"/>
  <c r="AD666" i="1"/>
  <c r="AC666" i="1"/>
  <c r="AE666" i="1"/>
  <c r="AA668" i="1" l="1"/>
  <c r="AB667" i="1"/>
  <c r="AD667" i="1"/>
  <c r="AC667" i="1"/>
  <c r="AE667" i="1"/>
  <c r="AA669" i="1" l="1"/>
  <c r="AB668" i="1"/>
  <c r="AD668" i="1"/>
  <c r="AC668" i="1"/>
  <c r="AE668" i="1"/>
  <c r="AA670" i="1" l="1"/>
  <c r="AB669" i="1"/>
  <c r="AD669" i="1"/>
  <c r="AC669" i="1"/>
  <c r="AE669" i="1"/>
  <c r="AA671" i="1" l="1"/>
  <c r="AB670" i="1"/>
  <c r="AD670" i="1"/>
  <c r="AC670" i="1"/>
  <c r="AE670" i="1"/>
  <c r="AA672" i="1" l="1"/>
  <c r="AB671" i="1"/>
  <c r="AD671" i="1"/>
  <c r="AC671" i="1"/>
  <c r="AE671" i="1"/>
  <c r="AA673" i="1" l="1"/>
  <c r="AB672" i="1"/>
  <c r="AD672" i="1"/>
  <c r="AC672" i="1"/>
  <c r="AE672" i="1"/>
  <c r="AA674" i="1" l="1"/>
  <c r="AB673" i="1"/>
  <c r="AD673" i="1"/>
  <c r="AC673" i="1"/>
  <c r="AE673" i="1"/>
  <c r="AA675" i="1" l="1"/>
  <c r="AB674" i="1"/>
  <c r="AD674" i="1"/>
  <c r="AC674" i="1"/>
  <c r="AE674" i="1"/>
  <c r="AA676" i="1" l="1"/>
  <c r="AB675" i="1"/>
  <c r="AD675" i="1"/>
  <c r="AC675" i="1"/>
  <c r="AE675" i="1"/>
  <c r="AA677" i="1" l="1"/>
  <c r="AB676" i="1"/>
  <c r="AD676" i="1"/>
  <c r="AC676" i="1"/>
  <c r="AE676" i="1"/>
  <c r="AA678" i="1" l="1"/>
  <c r="AB677" i="1"/>
  <c r="AD677" i="1"/>
  <c r="AC677" i="1"/>
  <c r="AE677" i="1"/>
  <c r="AA679" i="1" l="1"/>
  <c r="AB678" i="1"/>
  <c r="AD678" i="1"/>
  <c r="AC678" i="1"/>
  <c r="AE678" i="1"/>
  <c r="AA680" i="1" l="1"/>
  <c r="AB679" i="1"/>
  <c r="AD679" i="1"/>
  <c r="AC679" i="1"/>
  <c r="AE679" i="1"/>
  <c r="AA681" i="1" l="1"/>
  <c r="AB680" i="1"/>
  <c r="AD680" i="1"/>
  <c r="AC680" i="1"/>
  <c r="AE680" i="1"/>
  <c r="AA682" i="1" l="1"/>
  <c r="AB681" i="1"/>
  <c r="AD681" i="1"/>
  <c r="AC681" i="1"/>
  <c r="AE681" i="1"/>
  <c r="AA683" i="1" l="1"/>
  <c r="AB682" i="1"/>
  <c r="AD682" i="1"/>
  <c r="AC682" i="1"/>
  <c r="AE682" i="1"/>
  <c r="AA684" i="1" l="1"/>
  <c r="AB683" i="1"/>
  <c r="AD683" i="1"/>
  <c r="AC683" i="1"/>
  <c r="AE683" i="1"/>
  <c r="AA685" i="1" l="1"/>
  <c r="AB684" i="1"/>
  <c r="AD684" i="1"/>
  <c r="AC684" i="1"/>
  <c r="AE684" i="1"/>
  <c r="AA686" i="1" l="1"/>
  <c r="AB685" i="1"/>
  <c r="AD685" i="1"/>
  <c r="AC685" i="1"/>
  <c r="AE685" i="1"/>
  <c r="AA687" i="1" l="1"/>
  <c r="AB686" i="1"/>
  <c r="AD686" i="1"/>
  <c r="AC686" i="1"/>
  <c r="AE686" i="1"/>
  <c r="AA688" i="1" l="1"/>
  <c r="AB687" i="1"/>
  <c r="AD687" i="1"/>
  <c r="AC687" i="1"/>
  <c r="AE687" i="1"/>
  <c r="AA689" i="1" l="1"/>
  <c r="AB688" i="1"/>
  <c r="AD688" i="1"/>
  <c r="AC688" i="1"/>
  <c r="AE688" i="1"/>
  <c r="AA690" i="1" l="1"/>
  <c r="AB689" i="1"/>
  <c r="AD689" i="1"/>
  <c r="AC689" i="1"/>
  <c r="AE689" i="1"/>
  <c r="AA691" i="1" l="1"/>
  <c r="AB690" i="1"/>
  <c r="AD690" i="1"/>
  <c r="AC690" i="1"/>
  <c r="AE690" i="1"/>
  <c r="AA692" i="1" l="1"/>
  <c r="AB691" i="1"/>
  <c r="AD691" i="1"/>
  <c r="AC691" i="1"/>
  <c r="AE691" i="1"/>
  <c r="AA693" i="1" l="1"/>
  <c r="AB692" i="1"/>
  <c r="AD692" i="1"/>
  <c r="AC692" i="1"/>
  <c r="AE692" i="1"/>
  <c r="AA694" i="1" l="1"/>
  <c r="AB694" i="1" s="1"/>
  <c r="AB693" i="1"/>
  <c r="AD693" i="1"/>
  <c r="AD694" i="1"/>
  <c r="AC693" i="1"/>
  <c r="AE693" i="1"/>
  <c r="AC694" i="1"/>
  <c r="AE694" i="1"/>
  <c r="V34" i="3" l="1"/>
  <c r="AA28" i="3" s="1" a="1"/>
  <c r="V14" i="3"/>
  <c r="U15" i="3"/>
  <c r="AA9" i="3" a="1"/>
  <c r="AA9" i="3" l="1"/>
  <c r="AA10" i="3"/>
  <c r="AA12" i="3"/>
  <c r="AA11" i="3"/>
  <c r="AA28" i="3"/>
  <c r="AA31" i="3"/>
  <c r="AA30" i="3"/>
  <c r="AA29" i="3"/>
  <c r="AA32" i="3"/>
  <c r="AH93" i="3" l="1"/>
  <c r="AK93" i="3"/>
  <c r="AG25" i="3"/>
  <c r="AJ25" i="3"/>
  <c r="AG338" i="3"/>
  <c r="AJ338" i="3"/>
  <c r="AG589" i="3"/>
  <c r="AJ589" i="3"/>
  <c r="AG669" i="3"/>
  <c r="AJ669" i="3"/>
  <c r="AG43" i="3"/>
  <c r="AJ43" i="3"/>
  <c r="AG214" i="3"/>
  <c r="AJ214" i="3"/>
  <c r="AG402" i="3"/>
  <c r="AJ402" i="3"/>
  <c r="AG21" i="3"/>
  <c r="AJ21" i="3"/>
  <c r="AG170" i="3"/>
  <c r="AJ170" i="3"/>
  <c r="AG546" i="3"/>
  <c r="AJ546" i="3"/>
  <c r="AG393" i="3"/>
  <c r="AJ393" i="3"/>
  <c r="AG157" i="3"/>
  <c r="AJ157" i="3"/>
  <c r="AH407" i="3"/>
  <c r="AK407" i="3"/>
  <c r="AG536" i="3"/>
  <c r="AJ536" i="3"/>
  <c r="AG621" i="3"/>
  <c r="AJ621" i="3"/>
  <c r="AG482" i="3"/>
  <c r="AJ482" i="3"/>
  <c r="AG385" i="3"/>
  <c r="AJ385" i="3"/>
  <c r="AG474" i="3"/>
  <c r="AJ474" i="3"/>
  <c r="AG258" i="3"/>
  <c r="AJ258" i="3"/>
  <c r="AH618" i="3"/>
  <c r="AK618" i="3"/>
  <c r="AG617" i="3"/>
  <c r="AJ617" i="3"/>
  <c r="AG141" i="3"/>
  <c r="AJ141" i="3"/>
  <c r="AG382" i="3"/>
  <c r="AJ382" i="3"/>
  <c r="AG602" i="3"/>
  <c r="AJ602" i="3"/>
  <c r="AH158" i="3"/>
  <c r="AK158" i="3"/>
  <c r="AG13" i="3"/>
  <c r="AJ13" i="3"/>
  <c r="AG115" i="3"/>
  <c r="AJ115" i="3"/>
  <c r="AG579" i="3"/>
  <c r="AJ579" i="3"/>
  <c r="AG401" i="3"/>
  <c r="AJ401" i="3"/>
  <c r="AG145" i="3"/>
  <c r="AJ145" i="3"/>
  <c r="AG165" i="3"/>
  <c r="AJ165" i="3"/>
  <c r="AG176" i="3"/>
  <c r="AJ176" i="3"/>
  <c r="AG420" i="3"/>
  <c r="AJ420" i="3"/>
  <c r="AG491" i="3"/>
  <c r="AJ491" i="3"/>
  <c r="AG645" i="3"/>
  <c r="AJ645" i="3"/>
  <c r="AH455" i="3"/>
  <c r="AK455" i="3"/>
  <c r="AH101" i="3"/>
  <c r="AK101" i="3"/>
  <c r="AG603" i="3"/>
  <c r="AJ603" i="3"/>
  <c r="AH662" i="3"/>
  <c r="AK662" i="3"/>
  <c r="AG101" i="3"/>
  <c r="AJ101" i="3"/>
  <c r="AH3" i="3"/>
  <c r="AK3" i="3"/>
  <c r="AH4" i="3"/>
  <c r="AK4" i="3"/>
  <c r="AH5" i="3"/>
  <c r="AK5" i="3"/>
  <c r="AH6" i="3"/>
  <c r="AK6" i="3"/>
  <c r="AH7" i="3"/>
  <c r="AK7" i="3"/>
  <c r="AH8" i="3"/>
  <c r="AK8" i="3"/>
  <c r="AH9" i="3"/>
  <c r="AK9" i="3"/>
  <c r="AH10" i="3"/>
  <c r="AK10" i="3"/>
  <c r="AH11" i="3"/>
  <c r="AK11" i="3"/>
  <c r="AH12" i="3"/>
  <c r="AK12" i="3"/>
  <c r="AH13" i="3"/>
  <c r="AK13" i="3"/>
  <c r="AH14" i="3"/>
  <c r="AK14" i="3"/>
  <c r="AH15" i="3"/>
  <c r="AK15" i="3"/>
  <c r="AH16" i="3"/>
  <c r="AK16" i="3"/>
  <c r="AH17" i="3"/>
  <c r="AK17" i="3"/>
  <c r="AH18" i="3"/>
  <c r="AK18" i="3"/>
  <c r="AH19" i="3"/>
  <c r="AK19" i="3"/>
  <c r="AH20" i="3"/>
  <c r="AK20" i="3"/>
  <c r="AH21" i="3"/>
  <c r="AK21" i="3"/>
  <c r="AH22" i="3"/>
  <c r="AK22" i="3"/>
  <c r="AH23" i="3"/>
  <c r="AK23" i="3"/>
  <c r="AH24" i="3"/>
  <c r="AK24" i="3"/>
  <c r="AH25" i="3"/>
  <c r="AK25" i="3"/>
  <c r="AH26" i="3"/>
  <c r="AK26" i="3"/>
  <c r="AH27" i="3"/>
  <c r="AK27" i="3"/>
  <c r="AH28" i="3"/>
  <c r="AK28" i="3"/>
  <c r="AH29" i="3"/>
  <c r="AK29" i="3"/>
  <c r="AH30" i="3"/>
  <c r="AK30" i="3"/>
  <c r="AH31" i="3"/>
  <c r="AK31" i="3"/>
  <c r="AH32" i="3"/>
  <c r="AK32" i="3"/>
  <c r="AH33" i="3"/>
  <c r="AK33" i="3"/>
  <c r="AH34" i="3"/>
  <c r="AK34" i="3"/>
  <c r="AH35" i="3"/>
  <c r="AK35" i="3"/>
  <c r="AH36" i="3"/>
  <c r="AK36" i="3"/>
  <c r="AH37" i="3"/>
  <c r="AK37" i="3"/>
  <c r="AH38" i="3"/>
  <c r="AK38" i="3"/>
  <c r="AH39" i="3"/>
  <c r="AK39" i="3"/>
  <c r="AH40" i="3"/>
  <c r="AK40" i="3"/>
  <c r="AH41" i="3"/>
  <c r="AK41" i="3"/>
  <c r="AH42" i="3"/>
  <c r="AK42" i="3"/>
  <c r="AH43" i="3"/>
  <c r="AK43" i="3"/>
  <c r="AH44" i="3"/>
  <c r="AK44" i="3"/>
  <c r="AH45" i="3"/>
  <c r="AK45" i="3"/>
  <c r="AH46" i="3"/>
  <c r="AK46" i="3"/>
  <c r="AH47" i="3"/>
  <c r="AK47" i="3"/>
  <c r="AH48" i="3"/>
  <c r="AK48" i="3"/>
  <c r="AH49" i="3"/>
  <c r="AK49" i="3"/>
  <c r="AH50" i="3"/>
  <c r="AK50" i="3"/>
  <c r="AH51" i="3"/>
  <c r="AK51" i="3"/>
  <c r="AH52" i="3"/>
  <c r="AK52" i="3"/>
  <c r="AH53" i="3"/>
  <c r="AK53" i="3"/>
  <c r="AH54" i="3"/>
  <c r="AK54" i="3"/>
  <c r="AH55" i="3"/>
  <c r="AK55" i="3"/>
  <c r="AH56" i="3"/>
  <c r="AK56" i="3"/>
  <c r="AH57" i="3"/>
  <c r="AK57" i="3"/>
  <c r="AH58" i="3"/>
  <c r="AK58" i="3"/>
  <c r="AH59" i="3"/>
  <c r="AK59" i="3"/>
  <c r="AH60" i="3"/>
  <c r="AK60" i="3"/>
  <c r="AH61" i="3"/>
  <c r="AK61" i="3"/>
  <c r="AH62" i="3"/>
  <c r="AK62" i="3"/>
  <c r="AH63" i="3"/>
  <c r="AK63" i="3"/>
  <c r="AH64" i="3"/>
  <c r="AK64" i="3"/>
  <c r="AH65" i="3"/>
  <c r="AK65" i="3"/>
  <c r="AH66" i="3"/>
  <c r="AK66" i="3"/>
  <c r="AH67" i="3"/>
  <c r="AK67" i="3"/>
  <c r="AH68" i="3"/>
  <c r="AK68" i="3"/>
  <c r="AH69" i="3"/>
  <c r="AK69" i="3"/>
  <c r="AH70" i="3"/>
  <c r="AK70" i="3"/>
  <c r="AH71" i="3"/>
  <c r="AK71" i="3"/>
  <c r="AH72" i="3"/>
  <c r="AK72" i="3"/>
  <c r="AH73" i="3"/>
  <c r="AK73" i="3"/>
  <c r="AH74" i="3"/>
  <c r="AK74" i="3"/>
  <c r="AH75" i="3"/>
  <c r="AK75" i="3"/>
  <c r="AH76" i="3"/>
  <c r="AK76" i="3"/>
  <c r="AH77" i="3"/>
  <c r="AK77" i="3"/>
  <c r="AH78" i="3"/>
  <c r="AK78" i="3"/>
  <c r="AH79" i="3"/>
  <c r="AK79" i="3"/>
  <c r="AH80" i="3"/>
  <c r="AK80" i="3"/>
  <c r="AH81" i="3"/>
  <c r="AK81" i="3"/>
  <c r="AH82" i="3"/>
  <c r="AK82" i="3"/>
  <c r="AH83" i="3"/>
  <c r="AK83" i="3"/>
  <c r="AH84" i="3"/>
  <c r="AK84" i="3"/>
  <c r="AH85" i="3"/>
  <c r="AK85" i="3"/>
  <c r="AH86" i="3"/>
  <c r="AK86" i="3"/>
  <c r="AH87" i="3"/>
  <c r="AK87" i="3"/>
  <c r="AH88" i="3"/>
  <c r="AK88" i="3"/>
  <c r="AH89" i="3"/>
  <c r="AK89" i="3"/>
  <c r="AH90" i="3"/>
  <c r="AK90" i="3"/>
  <c r="AH91" i="3"/>
  <c r="AK91" i="3"/>
  <c r="AH92" i="3"/>
  <c r="AK92" i="3"/>
  <c r="AH94" i="3"/>
  <c r="AK94" i="3"/>
  <c r="AH95" i="3"/>
  <c r="AK95" i="3"/>
  <c r="AH96" i="3"/>
  <c r="AK96" i="3"/>
  <c r="AH97" i="3"/>
  <c r="AK97" i="3"/>
  <c r="AH98" i="3"/>
  <c r="AK98" i="3"/>
  <c r="AH99" i="3"/>
  <c r="AK99" i="3"/>
  <c r="AH100" i="3"/>
  <c r="AK100" i="3"/>
  <c r="AH102" i="3"/>
  <c r="AK102" i="3"/>
  <c r="AH103" i="3"/>
  <c r="AK103" i="3"/>
  <c r="AH104" i="3"/>
  <c r="AK104" i="3"/>
  <c r="AH105" i="3"/>
  <c r="AK105" i="3"/>
  <c r="AH106" i="3"/>
  <c r="AK106" i="3"/>
  <c r="AH107" i="3"/>
  <c r="AK107" i="3"/>
  <c r="AH108" i="3"/>
  <c r="AK108" i="3"/>
  <c r="AH109" i="3"/>
  <c r="AK109" i="3"/>
  <c r="AH110" i="3"/>
  <c r="AK110" i="3"/>
  <c r="AH111" i="3"/>
  <c r="AK111" i="3"/>
  <c r="AH112" i="3"/>
  <c r="AK112" i="3"/>
  <c r="AH113" i="3"/>
  <c r="AK113" i="3"/>
  <c r="AH114" i="3"/>
  <c r="AK114" i="3"/>
  <c r="AH115" i="3"/>
  <c r="AK115" i="3"/>
  <c r="AH116" i="3"/>
  <c r="AK116" i="3"/>
  <c r="AH117" i="3"/>
  <c r="AK117" i="3"/>
  <c r="AH118" i="3"/>
  <c r="AK118" i="3"/>
  <c r="AH119" i="3"/>
  <c r="AK119" i="3"/>
  <c r="AH120" i="3"/>
  <c r="AK120" i="3"/>
  <c r="AH121" i="3"/>
  <c r="AK121" i="3"/>
  <c r="AH122" i="3"/>
  <c r="AK122" i="3"/>
  <c r="AH123" i="3"/>
  <c r="AK123" i="3"/>
  <c r="AH124" i="3"/>
  <c r="AK124" i="3"/>
  <c r="AH125" i="3"/>
  <c r="AK125" i="3"/>
  <c r="AH126" i="3"/>
  <c r="AK126" i="3"/>
  <c r="AH127" i="3"/>
  <c r="AK127" i="3"/>
  <c r="AH128" i="3"/>
  <c r="AK128" i="3"/>
  <c r="AH129" i="3"/>
  <c r="AK129" i="3"/>
  <c r="AH130" i="3"/>
  <c r="AK130" i="3"/>
  <c r="AH131" i="3"/>
  <c r="AK131" i="3"/>
  <c r="AH132" i="3"/>
  <c r="AK132" i="3"/>
  <c r="AH133" i="3"/>
  <c r="AK133" i="3"/>
  <c r="AH134" i="3"/>
  <c r="AK134" i="3"/>
  <c r="AH135" i="3"/>
  <c r="AK135" i="3"/>
  <c r="AH136" i="3"/>
  <c r="AK136" i="3"/>
  <c r="AH137" i="3"/>
  <c r="AK137" i="3"/>
  <c r="AH138" i="3"/>
  <c r="AK138" i="3"/>
  <c r="AH139" i="3"/>
  <c r="AK139" i="3"/>
  <c r="AH140" i="3"/>
  <c r="AK140" i="3"/>
  <c r="AH141" i="3"/>
  <c r="AK141" i="3"/>
  <c r="AH142" i="3"/>
  <c r="AK142" i="3"/>
  <c r="AH143" i="3"/>
  <c r="AK143" i="3"/>
  <c r="AH144" i="3"/>
  <c r="AK144" i="3"/>
  <c r="AH145" i="3"/>
  <c r="AK145" i="3"/>
  <c r="AH146" i="3"/>
  <c r="AK146" i="3"/>
  <c r="AH147" i="3"/>
  <c r="AK147" i="3"/>
  <c r="AH148" i="3"/>
  <c r="AK148" i="3"/>
  <c r="AH149" i="3"/>
  <c r="AK149" i="3"/>
  <c r="AH150" i="3"/>
  <c r="AK150" i="3"/>
  <c r="AH151" i="3"/>
  <c r="AK151" i="3"/>
  <c r="AH152" i="3"/>
  <c r="AK152" i="3"/>
  <c r="AH153" i="3"/>
  <c r="AK153" i="3"/>
  <c r="AH154" i="3"/>
  <c r="AK154" i="3"/>
  <c r="AH155" i="3"/>
  <c r="AK155" i="3"/>
  <c r="AH156" i="3"/>
  <c r="AK156" i="3"/>
  <c r="AH157" i="3"/>
  <c r="AK157" i="3"/>
  <c r="AH159" i="3"/>
  <c r="AK159" i="3"/>
  <c r="AH160" i="3"/>
  <c r="AK160" i="3"/>
  <c r="AH161" i="3"/>
  <c r="AK161" i="3"/>
  <c r="AH162" i="3"/>
  <c r="AK162" i="3"/>
  <c r="AH163" i="3"/>
  <c r="AK163" i="3"/>
  <c r="AH164" i="3"/>
  <c r="AK164" i="3"/>
  <c r="AH165" i="3"/>
  <c r="AK165" i="3"/>
  <c r="AH166" i="3"/>
  <c r="AK166" i="3"/>
  <c r="AH167" i="3"/>
  <c r="AK167" i="3"/>
  <c r="AH168" i="3"/>
  <c r="AK168" i="3"/>
  <c r="AH169" i="3"/>
  <c r="AK169" i="3"/>
  <c r="AH170" i="3"/>
  <c r="AK170" i="3"/>
  <c r="AH171" i="3"/>
  <c r="AK171" i="3"/>
  <c r="AH172" i="3"/>
  <c r="AK172" i="3"/>
  <c r="AH173" i="3"/>
  <c r="AK173" i="3"/>
  <c r="AH174" i="3"/>
  <c r="AK174" i="3"/>
  <c r="AH175" i="3"/>
  <c r="AK175" i="3"/>
  <c r="AH176" i="3"/>
  <c r="AK176" i="3"/>
  <c r="AH177" i="3"/>
  <c r="AK177" i="3"/>
  <c r="AH178" i="3"/>
  <c r="AK178" i="3"/>
  <c r="AH179" i="3"/>
  <c r="AK179" i="3"/>
  <c r="AH180" i="3"/>
  <c r="AK180" i="3"/>
  <c r="AH181" i="3"/>
  <c r="AK181" i="3"/>
  <c r="AH182" i="3"/>
  <c r="AK182" i="3"/>
  <c r="AH183" i="3"/>
  <c r="AK183" i="3"/>
  <c r="AH184" i="3"/>
  <c r="AK184" i="3"/>
  <c r="AH185" i="3"/>
  <c r="AK185" i="3"/>
  <c r="AH186" i="3"/>
  <c r="AK186" i="3"/>
  <c r="AH187" i="3"/>
  <c r="AK187" i="3"/>
  <c r="AH188" i="3"/>
  <c r="AK188" i="3"/>
  <c r="AH189" i="3"/>
  <c r="AK189" i="3"/>
  <c r="AH190" i="3"/>
  <c r="AK190" i="3"/>
  <c r="AH191" i="3"/>
  <c r="AK191" i="3"/>
  <c r="AH192" i="3"/>
  <c r="AK192" i="3"/>
  <c r="AH193" i="3"/>
  <c r="AK193" i="3"/>
  <c r="AH194" i="3"/>
  <c r="AK194" i="3"/>
  <c r="AH195" i="3"/>
  <c r="AK195" i="3"/>
  <c r="AH196" i="3"/>
  <c r="AK196" i="3"/>
  <c r="AH197" i="3"/>
  <c r="AK197" i="3"/>
  <c r="AH198" i="3"/>
  <c r="AK198" i="3"/>
  <c r="AH199" i="3"/>
  <c r="AK199" i="3"/>
  <c r="AH200" i="3"/>
  <c r="AK200" i="3"/>
  <c r="AH201" i="3"/>
  <c r="AK201" i="3"/>
  <c r="AH202" i="3"/>
  <c r="AK202" i="3"/>
  <c r="AH203" i="3"/>
  <c r="AK203" i="3"/>
  <c r="AH204" i="3"/>
  <c r="AK204" i="3"/>
  <c r="AH205" i="3"/>
  <c r="AK205" i="3"/>
  <c r="AH206" i="3"/>
  <c r="AK206" i="3"/>
  <c r="AH207" i="3"/>
  <c r="AK207" i="3"/>
  <c r="AH208" i="3"/>
  <c r="AK208" i="3"/>
  <c r="AH209" i="3"/>
  <c r="AK209" i="3"/>
  <c r="AH210" i="3"/>
  <c r="AK210" i="3"/>
  <c r="AH211" i="3"/>
  <c r="AK211" i="3"/>
  <c r="AH212" i="3"/>
  <c r="AK212" i="3"/>
  <c r="AH213" i="3"/>
  <c r="AK213" i="3"/>
  <c r="AH214" i="3"/>
  <c r="AK214" i="3"/>
  <c r="AH215" i="3"/>
  <c r="AK215" i="3"/>
  <c r="AH216" i="3"/>
  <c r="AK216" i="3"/>
  <c r="AH217" i="3"/>
  <c r="AK217" i="3"/>
  <c r="AH218" i="3"/>
  <c r="AK218" i="3"/>
  <c r="AH219" i="3"/>
  <c r="AK219" i="3"/>
  <c r="AH220" i="3"/>
  <c r="AK220" i="3"/>
  <c r="AH221" i="3"/>
  <c r="AK221" i="3"/>
  <c r="AH222" i="3"/>
  <c r="AK222" i="3"/>
  <c r="AH223" i="3"/>
  <c r="AK223" i="3"/>
  <c r="AH224" i="3"/>
  <c r="AK224" i="3"/>
  <c r="AH225" i="3"/>
  <c r="AK225" i="3"/>
  <c r="AH226" i="3"/>
  <c r="AK226" i="3"/>
  <c r="AH227" i="3"/>
  <c r="AK227" i="3"/>
  <c r="AH228" i="3"/>
  <c r="AK228" i="3"/>
  <c r="AH229" i="3"/>
  <c r="AK229" i="3"/>
  <c r="AH230" i="3"/>
  <c r="AK230" i="3"/>
  <c r="AH231" i="3"/>
  <c r="AK231" i="3"/>
  <c r="AH232" i="3"/>
  <c r="AK232" i="3"/>
  <c r="AH233" i="3"/>
  <c r="AK233" i="3"/>
  <c r="AH234" i="3"/>
  <c r="AK234" i="3"/>
  <c r="AH235" i="3"/>
  <c r="AK235" i="3"/>
  <c r="AH236" i="3"/>
  <c r="AK236" i="3"/>
  <c r="AH237" i="3"/>
  <c r="AK237" i="3"/>
  <c r="AH238" i="3"/>
  <c r="AK238" i="3"/>
  <c r="AH239" i="3"/>
  <c r="AK239" i="3"/>
  <c r="AH240" i="3"/>
  <c r="AK240" i="3"/>
  <c r="AH241" i="3"/>
  <c r="AK241" i="3"/>
  <c r="AH242" i="3"/>
  <c r="AK242" i="3"/>
  <c r="AH243" i="3"/>
  <c r="AK243" i="3"/>
  <c r="AH244" i="3"/>
  <c r="AK244" i="3"/>
  <c r="AH245" i="3"/>
  <c r="AK245" i="3"/>
  <c r="AH246" i="3"/>
  <c r="AK246" i="3"/>
  <c r="AH247" i="3"/>
  <c r="AK247" i="3"/>
  <c r="AH248" i="3"/>
  <c r="AK248" i="3"/>
  <c r="AH249" i="3"/>
  <c r="AK249" i="3"/>
  <c r="AH250" i="3"/>
  <c r="AK250" i="3"/>
  <c r="AH251" i="3"/>
  <c r="AK251" i="3"/>
  <c r="AH252" i="3"/>
  <c r="AK252" i="3"/>
  <c r="AH253" i="3"/>
  <c r="AK253" i="3"/>
  <c r="AH254" i="3"/>
  <c r="AK254" i="3"/>
  <c r="AH255" i="3"/>
  <c r="AK255" i="3"/>
  <c r="AH256" i="3"/>
  <c r="AK256" i="3"/>
  <c r="AH257" i="3"/>
  <c r="AK257" i="3"/>
  <c r="AH258" i="3"/>
  <c r="AK258" i="3"/>
  <c r="AH259" i="3"/>
  <c r="AK259" i="3"/>
  <c r="AH260" i="3"/>
  <c r="AK260" i="3"/>
  <c r="AH261" i="3"/>
  <c r="AK261" i="3"/>
  <c r="AH262" i="3"/>
  <c r="AK262" i="3"/>
  <c r="AH263" i="3"/>
  <c r="AK263" i="3"/>
  <c r="AH264" i="3"/>
  <c r="AK264" i="3"/>
  <c r="AH265" i="3"/>
  <c r="AK265" i="3"/>
  <c r="AH266" i="3"/>
  <c r="AK266" i="3"/>
  <c r="AH267" i="3"/>
  <c r="AK267" i="3"/>
  <c r="AH268" i="3"/>
  <c r="AK268" i="3"/>
  <c r="AH269" i="3"/>
  <c r="AK269" i="3"/>
  <c r="AH270" i="3"/>
  <c r="AK270" i="3"/>
  <c r="AH271" i="3"/>
  <c r="AK271" i="3"/>
  <c r="AH272" i="3"/>
  <c r="AK272" i="3"/>
  <c r="AH273" i="3"/>
  <c r="AK273" i="3"/>
  <c r="AH274" i="3"/>
  <c r="AK274" i="3"/>
  <c r="AH275" i="3"/>
  <c r="AK275" i="3"/>
  <c r="AH276" i="3"/>
  <c r="AK276" i="3"/>
  <c r="AH277" i="3"/>
  <c r="AK277" i="3"/>
  <c r="AH278" i="3"/>
  <c r="AK278" i="3"/>
  <c r="AH279" i="3"/>
  <c r="AK279" i="3"/>
  <c r="AH280" i="3"/>
  <c r="AK280" i="3"/>
  <c r="AH281" i="3"/>
  <c r="AK281" i="3"/>
  <c r="AH282" i="3"/>
  <c r="AK282" i="3"/>
  <c r="AH283" i="3"/>
  <c r="AK283" i="3"/>
  <c r="AH284" i="3"/>
  <c r="AK284" i="3"/>
  <c r="AH285" i="3"/>
  <c r="AK285" i="3"/>
  <c r="AH286" i="3"/>
  <c r="AK286" i="3"/>
  <c r="AH287" i="3"/>
  <c r="AK287" i="3"/>
  <c r="AH288" i="3"/>
  <c r="AK288" i="3"/>
  <c r="AH289" i="3"/>
  <c r="AK289" i="3"/>
  <c r="AH290" i="3"/>
  <c r="AK290" i="3"/>
  <c r="AH291" i="3"/>
  <c r="AK291" i="3"/>
  <c r="AH292" i="3"/>
  <c r="AK292" i="3"/>
  <c r="AH293" i="3"/>
  <c r="AK293" i="3"/>
  <c r="AH294" i="3"/>
  <c r="AK294" i="3"/>
  <c r="AH295" i="3"/>
  <c r="AK295" i="3"/>
  <c r="AH296" i="3"/>
  <c r="AK296" i="3"/>
  <c r="AH297" i="3"/>
  <c r="AK297" i="3"/>
  <c r="AH298" i="3"/>
  <c r="AK298" i="3"/>
  <c r="AH299" i="3"/>
  <c r="AK299" i="3"/>
  <c r="AH300" i="3"/>
  <c r="AK300" i="3"/>
  <c r="AH301" i="3"/>
  <c r="AK301" i="3"/>
  <c r="AH302" i="3"/>
  <c r="AK302" i="3"/>
  <c r="AH303" i="3"/>
  <c r="AK303" i="3"/>
  <c r="AH304" i="3"/>
  <c r="AK304" i="3"/>
  <c r="AH305" i="3"/>
  <c r="AK305" i="3"/>
  <c r="AH306" i="3"/>
  <c r="AK306" i="3"/>
  <c r="AH307" i="3"/>
  <c r="AK307" i="3"/>
  <c r="AH308" i="3"/>
  <c r="AK308" i="3"/>
  <c r="AH309" i="3"/>
  <c r="AK309" i="3"/>
  <c r="AH310" i="3"/>
  <c r="AK310" i="3"/>
  <c r="AH311" i="3"/>
  <c r="AK311" i="3"/>
  <c r="AH312" i="3"/>
  <c r="AK312" i="3"/>
  <c r="AH313" i="3"/>
  <c r="AK313" i="3"/>
  <c r="AH314" i="3"/>
  <c r="AK314" i="3"/>
  <c r="AH315" i="3"/>
  <c r="AK315" i="3"/>
  <c r="AH316" i="3"/>
  <c r="AK316" i="3"/>
  <c r="AH317" i="3"/>
  <c r="AK317" i="3"/>
  <c r="AH318" i="3"/>
  <c r="AK318" i="3"/>
  <c r="AH319" i="3"/>
  <c r="AK319" i="3"/>
  <c r="AH320" i="3"/>
  <c r="AK320" i="3"/>
  <c r="AH321" i="3"/>
  <c r="AK321" i="3"/>
  <c r="AH322" i="3"/>
  <c r="AK322" i="3"/>
  <c r="AH323" i="3"/>
  <c r="AK323" i="3"/>
  <c r="AH324" i="3"/>
  <c r="AK324" i="3"/>
  <c r="AH325" i="3"/>
  <c r="AK325" i="3"/>
  <c r="AH326" i="3"/>
  <c r="AK326" i="3"/>
  <c r="AH327" i="3"/>
  <c r="AK327" i="3"/>
  <c r="AH328" i="3"/>
  <c r="AK328" i="3"/>
  <c r="AH329" i="3"/>
  <c r="AK329" i="3"/>
  <c r="AH330" i="3"/>
  <c r="AK330" i="3"/>
  <c r="AH331" i="3"/>
  <c r="AK331" i="3"/>
  <c r="AH332" i="3"/>
  <c r="AK332" i="3"/>
  <c r="AH333" i="3"/>
  <c r="AK333" i="3"/>
  <c r="AH334" i="3"/>
  <c r="AK334" i="3"/>
  <c r="AH335" i="3"/>
  <c r="AK335" i="3"/>
  <c r="AH336" i="3"/>
  <c r="AK336" i="3"/>
  <c r="AH337" i="3"/>
  <c r="AK337" i="3"/>
  <c r="AH338" i="3"/>
  <c r="AK338" i="3"/>
  <c r="AH339" i="3"/>
  <c r="AK339" i="3"/>
  <c r="AH340" i="3"/>
  <c r="AK340" i="3"/>
  <c r="AH341" i="3"/>
  <c r="AK341" i="3"/>
  <c r="AH342" i="3"/>
  <c r="AK342" i="3"/>
  <c r="AH343" i="3"/>
  <c r="AK343" i="3"/>
  <c r="AH344" i="3"/>
  <c r="AK344" i="3"/>
  <c r="AH345" i="3"/>
  <c r="AK345" i="3"/>
  <c r="AH346" i="3"/>
  <c r="AK346" i="3"/>
  <c r="AH347" i="3"/>
  <c r="AK347" i="3"/>
  <c r="AH348" i="3"/>
  <c r="AK348" i="3"/>
  <c r="AH349" i="3"/>
  <c r="AK349" i="3"/>
  <c r="AH350" i="3"/>
  <c r="AK350" i="3"/>
  <c r="AH351" i="3"/>
  <c r="AK351" i="3"/>
  <c r="AH352" i="3"/>
  <c r="AK352" i="3"/>
  <c r="AH353" i="3"/>
  <c r="AK353" i="3"/>
  <c r="AH354" i="3"/>
  <c r="AK354" i="3"/>
  <c r="AH355" i="3"/>
  <c r="AK355" i="3"/>
  <c r="AH356" i="3"/>
  <c r="AK356" i="3"/>
  <c r="AH357" i="3"/>
  <c r="AK357" i="3"/>
  <c r="AH358" i="3"/>
  <c r="AK358" i="3"/>
  <c r="AH359" i="3"/>
  <c r="AK359" i="3"/>
  <c r="AH360" i="3"/>
  <c r="AK360" i="3"/>
  <c r="AH361" i="3"/>
  <c r="AK361" i="3"/>
  <c r="AH362" i="3"/>
  <c r="AK362" i="3"/>
  <c r="AH363" i="3"/>
  <c r="AK363" i="3"/>
  <c r="AH364" i="3"/>
  <c r="AK364" i="3"/>
  <c r="AH365" i="3"/>
  <c r="AK365" i="3"/>
  <c r="AH366" i="3"/>
  <c r="AK366" i="3"/>
  <c r="AH367" i="3"/>
  <c r="AK367" i="3"/>
  <c r="AH368" i="3"/>
  <c r="AK368" i="3"/>
  <c r="AH369" i="3"/>
  <c r="AK369" i="3"/>
  <c r="AH370" i="3"/>
  <c r="AK370" i="3"/>
  <c r="AH371" i="3"/>
  <c r="AK371" i="3"/>
  <c r="AH372" i="3"/>
  <c r="AK372" i="3"/>
  <c r="AH373" i="3"/>
  <c r="AK373" i="3"/>
  <c r="AH374" i="3"/>
  <c r="AK374" i="3"/>
  <c r="AH375" i="3"/>
  <c r="AK375" i="3"/>
  <c r="AH376" i="3"/>
  <c r="AK376" i="3"/>
  <c r="AH377" i="3"/>
  <c r="AK377" i="3"/>
  <c r="AH378" i="3"/>
  <c r="AK378" i="3"/>
  <c r="AH379" i="3"/>
  <c r="AK379" i="3"/>
  <c r="AH380" i="3"/>
  <c r="AK380" i="3"/>
  <c r="AH381" i="3"/>
  <c r="AK381" i="3"/>
  <c r="AH382" i="3"/>
  <c r="AK382" i="3"/>
  <c r="AH383" i="3"/>
  <c r="AK383" i="3"/>
  <c r="AH384" i="3"/>
  <c r="AK384" i="3"/>
  <c r="AH385" i="3"/>
  <c r="AK385" i="3"/>
  <c r="AH386" i="3"/>
  <c r="AK386" i="3"/>
  <c r="AH387" i="3"/>
  <c r="AK387" i="3"/>
  <c r="AH388" i="3"/>
  <c r="AK388" i="3"/>
  <c r="AH389" i="3"/>
  <c r="AK389" i="3"/>
  <c r="AH390" i="3"/>
  <c r="AK390" i="3"/>
  <c r="AH391" i="3"/>
  <c r="AK391" i="3"/>
  <c r="AH392" i="3"/>
  <c r="AK392" i="3"/>
  <c r="AH393" i="3"/>
  <c r="AK393" i="3"/>
  <c r="AH394" i="3"/>
  <c r="AK394" i="3"/>
  <c r="AH395" i="3"/>
  <c r="AK395" i="3"/>
  <c r="AH396" i="3"/>
  <c r="AK396" i="3"/>
  <c r="AH397" i="3"/>
  <c r="AK397" i="3"/>
  <c r="AH398" i="3"/>
  <c r="AK398" i="3"/>
  <c r="AH399" i="3"/>
  <c r="AK399" i="3"/>
  <c r="AH400" i="3"/>
  <c r="AK400" i="3"/>
  <c r="AH401" i="3"/>
  <c r="AK401" i="3"/>
  <c r="AH402" i="3"/>
  <c r="AK402" i="3"/>
  <c r="AH403" i="3"/>
  <c r="AK403" i="3"/>
  <c r="AH404" i="3"/>
  <c r="AK404" i="3"/>
  <c r="AH405" i="3"/>
  <c r="AK405" i="3"/>
  <c r="AH406" i="3"/>
  <c r="AK406" i="3"/>
  <c r="AH408" i="3"/>
  <c r="AK408" i="3"/>
  <c r="AH409" i="3"/>
  <c r="AK409" i="3"/>
  <c r="AH410" i="3"/>
  <c r="AK410" i="3"/>
  <c r="AH411" i="3"/>
  <c r="AK411" i="3"/>
  <c r="AH412" i="3"/>
  <c r="AK412" i="3"/>
  <c r="AH413" i="3"/>
  <c r="AK413" i="3"/>
  <c r="AH414" i="3"/>
  <c r="AK414" i="3"/>
  <c r="AH415" i="3"/>
  <c r="AK415" i="3"/>
  <c r="AH416" i="3"/>
  <c r="AK416" i="3"/>
  <c r="AH417" i="3"/>
  <c r="AK417" i="3"/>
  <c r="AH418" i="3"/>
  <c r="AK418" i="3"/>
  <c r="AH419" i="3"/>
  <c r="AK419" i="3"/>
  <c r="AH420" i="3"/>
  <c r="AK420" i="3"/>
  <c r="AH421" i="3"/>
  <c r="AK421" i="3"/>
  <c r="AH422" i="3"/>
  <c r="AK422" i="3"/>
  <c r="AH423" i="3"/>
  <c r="AK423" i="3"/>
  <c r="AH424" i="3"/>
  <c r="AK424" i="3"/>
  <c r="AH425" i="3"/>
  <c r="AK425" i="3"/>
  <c r="AH426" i="3"/>
  <c r="AK426" i="3"/>
  <c r="AH427" i="3"/>
  <c r="AK427" i="3"/>
  <c r="AH428" i="3"/>
  <c r="AK428" i="3"/>
  <c r="AH429" i="3"/>
  <c r="AK429" i="3"/>
  <c r="AH430" i="3"/>
  <c r="AK430" i="3"/>
  <c r="AH431" i="3"/>
  <c r="AK431" i="3"/>
  <c r="AH432" i="3"/>
  <c r="AK432" i="3"/>
  <c r="AH433" i="3"/>
  <c r="AK433" i="3"/>
  <c r="AH434" i="3"/>
  <c r="AK434" i="3"/>
  <c r="AH435" i="3"/>
  <c r="AK435" i="3"/>
  <c r="AH436" i="3"/>
  <c r="AK436" i="3"/>
  <c r="AH437" i="3"/>
  <c r="AK437" i="3"/>
  <c r="AH438" i="3"/>
  <c r="AK438" i="3"/>
  <c r="AH439" i="3"/>
  <c r="AK439" i="3"/>
  <c r="AH440" i="3"/>
  <c r="AK440" i="3"/>
  <c r="AH441" i="3"/>
  <c r="AK441" i="3"/>
  <c r="AH442" i="3"/>
  <c r="AK442" i="3"/>
  <c r="AH443" i="3"/>
  <c r="AK443" i="3"/>
  <c r="AH444" i="3"/>
  <c r="AK444" i="3"/>
  <c r="AH445" i="3"/>
  <c r="AK445" i="3"/>
  <c r="AH446" i="3"/>
  <c r="AK446" i="3"/>
  <c r="AH447" i="3"/>
  <c r="AK447" i="3"/>
  <c r="AH448" i="3"/>
  <c r="AK448" i="3"/>
  <c r="AH449" i="3"/>
  <c r="AK449" i="3"/>
  <c r="AH450" i="3"/>
  <c r="AK450" i="3"/>
  <c r="AH451" i="3"/>
  <c r="AK451" i="3"/>
  <c r="AH452" i="3"/>
  <c r="AK452" i="3"/>
  <c r="AH453" i="3"/>
  <c r="AK453" i="3"/>
  <c r="AH454" i="3"/>
  <c r="AK454" i="3"/>
  <c r="AH456" i="3"/>
  <c r="AK456" i="3"/>
  <c r="AH457" i="3"/>
  <c r="AK457" i="3"/>
  <c r="AH458" i="3"/>
  <c r="AK458" i="3"/>
  <c r="AH459" i="3"/>
  <c r="AK459" i="3"/>
  <c r="AH460" i="3"/>
  <c r="AK460" i="3"/>
  <c r="AH461" i="3"/>
  <c r="AK461" i="3"/>
  <c r="AH462" i="3"/>
  <c r="AK462" i="3"/>
  <c r="AH463" i="3"/>
  <c r="AK463" i="3"/>
  <c r="AH464" i="3"/>
  <c r="AK464" i="3"/>
  <c r="AH465" i="3"/>
  <c r="AK465" i="3"/>
  <c r="AH466" i="3"/>
  <c r="AK466" i="3"/>
  <c r="AH467" i="3"/>
  <c r="AK467" i="3"/>
  <c r="AH468" i="3"/>
  <c r="AK468" i="3"/>
  <c r="AH469" i="3"/>
  <c r="AK469" i="3"/>
  <c r="AH470" i="3"/>
  <c r="AK470" i="3"/>
  <c r="AH471" i="3"/>
  <c r="AK471" i="3"/>
  <c r="AH472" i="3"/>
  <c r="AK472" i="3"/>
  <c r="AH473" i="3"/>
  <c r="AK473" i="3"/>
  <c r="AH474" i="3"/>
  <c r="AK474" i="3"/>
  <c r="AH475" i="3"/>
  <c r="AK475" i="3"/>
  <c r="AH476" i="3"/>
  <c r="AK476" i="3"/>
  <c r="AH477" i="3"/>
  <c r="AK477" i="3"/>
  <c r="AH478" i="3"/>
  <c r="AK478" i="3"/>
  <c r="AH479" i="3"/>
  <c r="AK479" i="3"/>
  <c r="AH480" i="3"/>
  <c r="AK480" i="3"/>
  <c r="AH481" i="3"/>
  <c r="AK481" i="3"/>
  <c r="AH482" i="3"/>
  <c r="AK482" i="3"/>
  <c r="AH483" i="3"/>
  <c r="AK483" i="3"/>
  <c r="AH484" i="3"/>
  <c r="AK484" i="3"/>
  <c r="AH485" i="3"/>
  <c r="AK485" i="3"/>
  <c r="AH486" i="3"/>
  <c r="AK486" i="3"/>
  <c r="AH487" i="3"/>
  <c r="AK487" i="3"/>
  <c r="AH488" i="3"/>
  <c r="AK488" i="3"/>
  <c r="AH489" i="3"/>
  <c r="AK489" i="3"/>
  <c r="AH490" i="3"/>
  <c r="AK490" i="3"/>
  <c r="AH491" i="3"/>
  <c r="AK491" i="3"/>
  <c r="AH492" i="3"/>
  <c r="AK492" i="3"/>
  <c r="AH493" i="3"/>
  <c r="AK493" i="3"/>
  <c r="AH494" i="3"/>
  <c r="AK494" i="3"/>
  <c r="AH495" i="3"/>
  <c r="AK495" i="3"/>
  <c r="AH496" i="3"/>
  <c r="AK496" i="3"/>
  <c r="AH497" i="3"/>
  <c r="AK497" i="3"/>
  <c r="AH498" i="3"/>
  <c r="AK498" i="3"/>
  <c r="AH499" i="3"/>
  <c r="AK499" i="3"/>
  <c r="AH500" i="3"/>
  <c r="AK500" i="3"/>
  <c r="AH501" i="3"/>
  <c r="AK501" i="3"/>
  <c r="AH502" i="3"/>
  <c r="AK502" i="3"/>
  <c r="AH503" i="3"/>
  <c r="AK503" i="3"/>
  <c r="AH504" i="3"/>
  <c r="AK504" i="3"/>
  <c r="AH505" i="3"/>
  <c r="AK505" i="3"/>
  <c r="AH506" i="3"/>
  <c r="AK506" i="3"/>
  <c r="AH507" i="3"/>
  <c r="AK507" i="3"/>
  <c r="AH508" i="3"/>
  <c r="AK508" i="3"/>
  <c r="AH509" i="3"/>
  <c r="AK509" i="3"/>
  <c r="AH510" i="3"/>
  <c r="AK510" i="3"/>
  <c r="AH511" i="3"/>
  <c r="AK511" i="3"/>
  <c r="AH512" i="3"/>
  <c r="AK512" i="3"/>
  <c r="AH513" i="3"/>
  <c r="AK513" i="3"/>
  <c r="AH514" i="3"/>
  <c r="AK514" i="3"/>
  <c r="AH515" i="3"/>
  <c r="AK515" i="3"/>
  <c r="AH516" i="3"/>
  <c r="AK516" i="3"/>
  <c r="AH517" i="3"/>
  <c r="AK517" i="3"/>
  <c r="AH518" i="3"/>
  <c r="AK518" i="3"/>
  <c r="AH519" i="3"/>
  <c r="AK519" i="3"/>
  <c r="AH520" i="3"/>
  <c r="AK520" i="3"/>
  <c r="AH521" i="3"/>
  <c r="AK521" i="3"/>
  <c r="AH522" i="3"/>
  <c r="AK522" i="3"/>
  <c r="AH523" i="3"/>
  <c r="AK523" i="3"/>
  <c r="AH524" i="3"/>
  <c r="AK524" i="3"/>
  <c r="AH525" i="3"/>
  <c r="AK525" i="3"/>
  <c r="AH526" i="3"/>
  <c r="AK526" i="3"/>
  <c r="AH527" i="3"/>
  <c r="AK527" i="3"/>
  <c r="AH528" i="3"/>
  <c r="AK528" i="3"/>
  <c r="AH529" i="3"/>
  <c r="AK529" i="3"/>
  <c r="AH530" i="3"/>
  <c r="AK530" i="3"/>
  <c r="AH531" i="3"/>
  <c r="AK531" i="3"/>
  <c r="AH532" i="3"/>
  <c r="AK532" i="3"/>
  <c r="AH533" i="3"/>
  <c r="AK533" i="3"/>
  <c r="AH534" i="3"/>
  <c r="AK534" i="3"/>
  <c r="AH535" i="3"/>
  <c r="AK535" i="3"/>
  <c r="AH536" i="3"/>
  <c r="AK536" i="3"/>
  <c r="AH537" i="3"/>
  <c r="AK537" i="3"/>
  <c r="AH538" i="3"/>
  <c r="AK538" i="3"/>
  <c r="AH539" i="3"/>
  <c r="AK539" i="3"/>
  <c r="AH540" i="3"/>
  <c r="AK540" i="3"/>
  <c r="AH541" i="3"/>
  <c r="AK541" i="3"/>
  <c r="AH542" i="3"/>
  <c r="AK542" i="3"/>
  <c r="AH543" i="3"/>
  <c r="AK543" i="3"/>
  <c r="AH544" i="3"/>
  <c r="AK544" i="3"/>
  <c r="AH545" i="3"/>
  <c r="AK545" i="3"/>
  <c r="AH546" i="3"/>
  <c r="AK546" i="3"/>
  <c r="AH547" i="3"/>
  <c r="AK547" i="3"/>
  <c r="AH548" i="3"/>
  <c r="AK548" i="3"/>
  <c r="AH549" i="3"/>
  <c r="AK549" i="3"/>
  <c r="AH550" i="3"/>
  <c r="AK550" i="3"/>
  <c r="AH551" i="3"/>
  <c r="AK551" i="3"/>
  <c r="AH552" i="3"/>
  <c r="AK552" i="3"/>
  <c r="AH553" i="3"/>
  <c r="AK553" i="3"/>
  <c r="AH554" i="3"/>
  <c r="AK554" i="3"/>
  <c r="AH555" i="3"/>
  <c r="AK555" i="3"/>
  <c r="AH556" i="3"/>
  <c r="AK556" i="3"/>
  <c r="AH557" i="3"/>
  <c r="AK557" i="3"/>
  <c r="AH558" i="3"/>
  <c r="AK558" i="3"/>
  <c r="AH559" i="3"/>
  <c r="AK559" i="3"/>
  <c r="AH560" i="3"/>
  <c r="AK560" i="3"/>
  <c r="AH561" i="3"/>
  <c r="AK561" i="3"/>
  <c r="AH562" i="3"/>
  <c r="AK562" i="3"/>
  <c r="AH563" i="3"/>
  <c r="AK563" i="3"/>
  <c r="AH564" i="3"/>
  <c r="AK564" i="3"/>
  <c r="AH565" i="3"/>
  <c r="AK565" i="3"/>
  <c r="AH566" i="3"/>
  <c r="AK566" i="3"/>
  <c r="AH567" i="3"/>
  <c r="AK567" i="3"/>
  <c r="AH568" i="3"/>
  <c r="AK568" i="3"/>
  <c r="AH569" i="3"/>
  <c r="AK569" i="3"/>
  <c r="AH570" i="3"/>
  <c r="AK570" i="3"/>
  <c r="AH571" i="3"/>
  <c r="AK571" i="3"/>
  <c r="AH572" i="3"/>
  <c r="AK572" i="3"/>
  <c r="AH573" i="3"/>
  <c r="AK573" i="3"/>
  <c r="AH574" i="3"/>
  <c r="AK574" i="3"/>
  <c r="AH575" i="3"/>
  <c r="AK575" i="3"/>
  <c r="AH576" i="3"/>
  <c r="AK576" i="3"/>
  <c r="AH577" i="3"/>
  <c r="AK577" i="3"/>
  <c r="AH578" i="3"/>
  <c r="AK578" i="3"/>
  <c r="AH579" i="3"/>
  <c r="AK579" i="3"/>
  <c r="AH580" i="3"/>
  <c r="AK580" i="3"/>
  <c r="AH581" i="3"/>
  <c r="AK581" i="3"/>
  <c r="AH582" i="3"/>
  <c r="AK582" i="3"/>
  <c r="AH583" i="3"/>
  <c r="AK583" i="3"/>
  <c r="AH584" i="3"/>
  <c r="AK584" i="3"/>
  <c r="AH585" i="3"/>
  <c r="AK585" i="3"/>
  <c r="AH586" i="3"/>
  <c r="AK586" i="3"/>
  <c r="AH587" i="3"/>
  <c r="AK587" i="3"/>
  <c r="AH588" i="3"/>
  <c r="AK588" i="3"/>
  <c r="AH589" i="3"/>
  <c r="AK589" i="3"/>
  <c r="AH590" i="3"/>
  <c r="AK590" i="3"/>
  <c r="AH591" i="3"/>
  <c r="AK591" i="3"/>
  <c r="AH592" i="3"/>
  <c r="AK592" i="3"/>
  <c r="AH593" i="3"/>
  <c r="AK593" i="3"/>
  <c r="AH594" i="3"/>
  <c r="AK594" i="3"/>
  <c r="AH595" i="3"/>
  <c r="AK595" i="3"/>
  <c r="AH596" i="3"/>
  <c r="AK596" i="3"/>
  <c r="AH597" i="3"/>
  <c r="AK597" i="3"/>
  <c r="AH598" i="3"/>
  <c r="AK598" i="3"/>
  <c r="AH599" i="3"/>
  <c r="AK599" i="3"/>
  <c r="AH600" i="3"/>
  <c r="AK600" i="3"/>
  <c r="AH601" i="3"/>
  <c r="AK601" i="3"/>
  <c r="AH602" i="3"/>
  <c r="AK602" i="3"/>
  <c r="AH603" i="3"/>
  <c r="AK603" i="3"/>
  <c r="AH604" i="3"/>
  <c r="AK604" i="3"/>
  <c r="AH605" i="3"/>
  <c r="AK605" i="3"/>
  <c r="AH606" i="3"/>
  <c r="AK606" i="3"/>
  <c r="AH607" i="3"/>
  <c r="AK607" i="3"/>
  <c r="AH608" i="3"/>
  <c r="AK608" i="3"/>
  <c r="AH609" i="3"/>
  <c r="AK609" i="3"/>
  <c r="AH610" i="3"/>
  <c r="AK610" i="3"/>
  <c r="AH611" i="3"/>
  <c r="AK611" i="3"/>
  <c r="AH612" i="3"/>
  <c r="AK612" i="3"/>
  <c r="AH613" i="3"/>
  <c r="AK613" i="3"/>
  <c r="AH614" i="3"/>
  <c r="AK614" i="3"/>
  <c r="AH615" i="3"/>
  <c r="AK615" i="3"/>
  <c r="AH616" i="3"/>
  <c r="AK616" i="3"/>
  <c r="AH617" i="3"/>
  <c r="AK617" i="3"/>
  <c r="AH619" i="3"/>
  <c r="AK619" i="3"/>
  <c r="AH620" i="3"/>
  <c r="AK620" i="3"/>
  <c r="AH621" i="3"/>
  <c r="AK621" i="3"/>
  <c r="AH622" i="3"/>
  <c r="AK622" i="3"/>
  <c r="AH623" i="3"/>
  <c r="AK623" i="3"/>
  <c r="AH624" i="3"/>
  <c r="AK624" i="3"/>
  <c r="AH625" i="3"/>
  <c r="AK625" i="3"/>
  <c r="AH626" i="3"/>
  <c r="AK626" i="3"/>
  <c r="AH627" i="3"/>
  <c r="AK627" i="3"/>
  <c r="AH628" i="3"/>
  <c r="AK628" i="3"/>
  <c r="AH629" i="3"/>
  <c r="AK629" i="3"/>
  <c r="AH630" i="3"/>
  <c r="AK630" i="3"/>
  <c r="AH631" i="3"/>
  <c r="AK631" i="3"/>
  <c r="AH632" i="3"/>
  <c r="AK632" i="3"/>
  <c r="AH633" i="3"/>
  <c r="AK633" i="3"/>
  <c r="AH634" i="3"/>
  <c r="AK634" i="3"/>
  <c r="AH635" i="3"/>
  <c r="AK635" i="3"/>
  <c r="AH636" i="3"/>
  <c r="AK636" i="3"/>
  <c r="AH637" i="3"/>
  <c r="AK637" i="3"/>
  <c r="AH638" i="3"/>
  <c r="AK638" i="3"/>
  <c r="AH639" i="3"/>
  <c r="AK639" i="3"/>
  <c r="AH640" i="3"/>
  <c r="AK640" i="3"/>
  <c r="AH641" i="3"/>
  <c r="AK641" i="3"/>
  <c r="AH642" i="3"/>
  <c r="AK642" i="3"/>
  <c r="AH643" i="3"/>
  <c r="AK643" i="3"/>
  <c r="AH644" i="3"/>
  <c r="AK644" i="3"/>
  <c r="AH645" i="3"/>
  <c r="AK645" i="3"/>
  <c r="AH646" i="3"/>
  <c r="AK646" i="3"/>
  <c r="AH647" i="3"/>
  <c r="AK647" i="3"/>
  <c r="AH648" i="3"/>
  <c r="AK648" i="3"/>
  <c r="AH649" i="3"/>
  <c r="AK649" i="3"/>
  <c r="AH650" i="3"/>
  <c r="AK650" i="3"/>
  <c r="AH651" i="3"/>
  <c r="AK651" i="3"/>
  <c r="AH652" i="3"/>
  <c r="AK652" i="3"/>
  <c r="AH653" i="3"/>
  <c r="AK653" i="3"/>
  <c r="AH654" i="3"/>
  <c r="AK654" i="3"/>
  <c r="AH655" i="3"/>
  <c r="AK655" i="3"/>
  <c r="AH656" i="3"/>
  <c r="AK656" i="3"/>
  <c r="AH657" i="3"/>
  <c r="AK657" i="3"/>
  <c r="AH658" i="3"/>
  <c r="AK658" i="3"/>
  <c r="AH659" i="3"/>
  <c r="AK659" i="3"/>
  <c r="AH660" i="3"/>
  <c r="AK660" i="3"/>
  <c r="AH661" i="3"/>
  <c r="AK661" i="3"/>
  <c r="AH663" i="3"/>
  <c r="AK663" i="3"/>
  <c r="AH664" i="3"/>
  <c r="AK664" i="3"/>
  <c r="AH665" i="3"/>
  <c r="AK665" i="3"/>
  <c r="AH666" i="3"/>
  <c r="AK666" i="3"/>
  <c r="AH667" i="3"/>
  <c r="AK667" i="3"/>
  <c r="AH668" i="3"/>
  <c r="AK668" i="3"/>
  <c r="AH669" i="3"/>
  <c r="AK669" i="3"/>
  <c r="AH670" i="3"/>
  <c r="AK670" i="3"/>
  <c r="AH671" i="3"/>
  <c r="AK671" i="3"/>
  <c r="AH672" i="3"/>
  <c r="AK672" i="3"/>
  <c r="AH673" i="3"/>
  <c r="AK673" i="3"/>
  <c r="AH674" i="3"/>
  <c r="AK674" i="3"/>
  <c r="AH675" i="3"/>
  <c r="AK675" i="3"/>
  <c r="AH676" i="3"/>
  <c r="AK676" i="3"/>
  <c r="AH677" i="3"/>
  <c r="AK677" i="3"/>
  <c r="AH678" i="3"/>
  <c r="AK678" i="3"/>
  <c r="AH679" i="3"/>
  <c r="AK679" i="3"/>
  <c r="AH680" i="3"/>
  <c r="AK680" i="3"/>
  <c r="AH681" i="3"/>
  <c r="AK681" i="3"/>
  <c r="AH682" i="3"/>
  <c r="AK682" i="3"/>
  <c r="AH683" i="3"/>
  <c r="AK683" i="3"/>
  <c r="AH684" i="3"/>
  <c r="AK684" i="3"/>
  <c r="AH685" i="3"/>
  <c r="AK685" i="3"/>
  <c r="AH686" i="3"/>
  <c r="AK686" i="3"/>
  <c r="AH687" i="3"/>
  <c r="AK687" i="3"/>
  <c r="AH688" i="3"/>
  <c r="AK688" i="3"/>
  <c r="AH689" i="3"/>
  <c r="AK689" i="3"/>
  <c r="AH690" i="3"/>
  <c r="AK690" i="3"/>
  <c r="AH691" i="3"/>
  <c r="AK691" i="3"/>
  <c r="AH692" i="3"/>
  <c r="AK692" i="3"/>
  <c r="AH693" i="3"/>
  <c r="AK693" i="3"/>
  <c r="AH694" i="3"/>
  <c r="AK694" i="3"/>
  <c r="V39" i="3"/>
  <c r="V43" i="3"/>
  <c r="V44" i="3" s="1"/>
  <c r="V40" i="3"/>
  <c r="V41" i="3"/>
  <c r="V42" i="3"/>
  <c r="AG641" i="3"/>
  <c r="AJ641" i="3"/>
  <c r="AG523" i="3"/>
  <c r="AJ523" i="3"/>
  <c r="AG107" i="3"/>
  <c r="AJ107" i="3"/>
  <c r="AG77" i="3"/>
  <c r="AJ77" i="3"/>
  <c r="AG347" i="3"/>
  <c r="AJ347" i="3"/>
  <c r="AG479" i="3"/>
  <c r="AJ479" i="3"/>
  <c r="AG138" i="3"/>
  <c r="AJ138" i="3"/>
  <c r="AG166" i="3"/>
  <c r="AJ166" i="3"/>
  <c r="AG277" i="3"/>
  <c r="AJ277" i="3"/>
  <c r="AG671" i="3"/>
  <c r="AJ671" i="3"/>
  <c r="AG133" i="3"/>
  <c r="AJ133" i="3"/>
  <c r="AG519" i="3"/>
  <c r="AJ519" i="3"/>
  <c r="AG190" i="3"/>
  <c r="AJ190" i="3"/>
  <c r="AG18" i="3"/>
  <c r="AJ18" i="3"/>
  <c r="AG667" i="3"/>
  <c r="AJ667" i="3"/>
  <c r="AG224" i="3"/>
  <c r="AJ224" i="3"/>
  <c r="AG212" i="3"/>
  <c r="AJ212" i="3"/>
  <c r="AG63" i="3"/>
  <c r="AJ63" i="3"/>
  <c r="AG380" i="3"/>
  <c r="AJ380" i="3"/>
  <c r="AG168" i="3"/>
  <c r="AJ168" i="3"/>
  <c r="AG323" i="3"/>
  <c r="AJ323" i="3"/>
  <c r="AG684" i="3"/>
  <c r="AJ684" i="3"/>
  <c r="AG231" i="3"/>
  <c r="AJ231" i="3"/>
  <c r="AG85" i="3"/>
  <c r="AJ85" i="3"/>
  <c r="AG690" i="3"/>
  <c r="AJ690" i="3"/>
  <c r="AG334" i="3"/>
  <c r="AJ334" i="3"/>
  <c r="AG547" i="3"/>
  <c r="AJ547" i="3"/>
  <c r="AG457" i="3"/>
  <c r="AJ457" i="3"/>
  <c r="AG113" i="3"/>
  <c r="AJ113" i="3"/>
  <c r="AG315" i="3"/>
  <c r="AJ315" i="3"/>
  <c r="AG57" i="3"/>
  <c r="AJ57" i="3"/>
  <c r="AG279" i="3"/>
  <c r="AJ279" i="3"/>
  <c r="AG241" i="3"/>
  <c r="AJ241" i="3"/>
  <c r="AG637" i="3"/>
  <c r="AJ637" i="3"/>
  <c r="AG271" i="3"/>
  <c r="AJ271" i="3"/>
  <c r="AG613" i="3"/>
  <c r="AJ613" i="3"/>
  <c r="AG213" i="3"/>
  <c r="AJ213" i="3"/>
  <c r="AG26" i="3"/>
  <c r="AJ26" i="3"/>
  <c r="AG445" i="3"/>
  <c r="AJ445" i="3"/>
  <c r="AG666" i="3"/>
  <c r="AJ666" i="3"/>
  <c r="AG322" i="3"/>
  <c r="AJ322" i="3"/>
  <c r="AG514" i="3"/>
  <c r="AJ514" i="3"/>
  <c r="AG102" i="3"/>
  <c r="AJ102" i="3"/>
  <c r="AG172" i="3"/>
  <c r="AJ172" i="3"/>
  <c r="AG498" i="3"/>
  <c r="AJ498" i="3"/>
  <c r="AG496" i="3"/>
  <c r="AJ496" i="3"/>
  <c r="AG68" i="3"/>
  <c r="AJ68" i="3"/>
  <c r="AG24" i="3"/>
  <c r="AJ24" i="3"/>
  <c r="AG614" i="3"/>
  <c r="AJ614" i="3"/>
  <c r="AG233" i="3"/>
  <c r="AJ233" i="3"/>
  <c r="AG261" i="3"/>
  <c r="AJ261" i="3"/>
  <c r="AG84" i="3"/>
  <c r="AJ84" i="3"/>
  <c r="AG426" i="3"/>
  <c r="AJ426" i="3"/>
  <c r="AG144" i="3"/>
  <c r="AJ144" i="3"/>
  <c r="AG610" i="3"/>
  <c r="AJ610" i="3"/>
  <c r="AG192" i="3"/>
  <c r="AJ192" i="3"/>
  <c r="AG394" i="3"/>
  <c r="AJ394" i="3"/>
  <c r="AG266" i="3"/>
  <c r="AJ266" i="3"/>
  <c r="AG658" i="3"/>
  <c r="AJ658" i="3"/>
  <c r="AG505" i="3"/>
  <c r="AJ505" i="3"/>
  <c r="AG541" i="3"/>
  <c r="AJ541" i="3"/>
  <c r="AG103" i="3"/>
  <c r="AJ103" i="3"/>
  <c r="AG55" i="3"/>
  <c r="AJ55" i="3"/>
  <c r="AG359" i="3"/>
  <c r="AJ359" i="3"/>
  <c r="AG566" i="3"/>
  <c r="AJ566" i="3"/>
  <c r="AG512" i="3"/>
  <c r="AJ512" i="3"/>
  <c r="AG694" i="3"/>
  <c r="AJ694" i="3"/>
  <c r="AG324" i="3"/>
  <c r="AJ324" i="3"/>
  <c r="AG11" i="3"/>
  <c r="AJ11" i="3"/>
  <c r="AG175" i="3"/>
  <c r="AJ175" i="3"/>
  <c r="AG46" i="3"/>
  <c r="AJ46" i="3"/>
  <c r="AG495" i="3"/>
  <c r="AJ495" i="3"/>
  <c r="AG501" i="3"/>
  <c r="AJ501" i="3"/>
  <c r="AG417" i="3"/>
  <c r="AJ417" i="3"/>
  <c r="AG624" i="3"/>
  <c r="AJ624" i="3"/>
  <c r="AG20" i="3"/>
  <c r="AJ20" i="3"/>
  <c r="AG557" i="3"/>
  <c r="AJ557" i="3"/>
  <c r="AG183" i="3"/>
  <c r="AJ183" i="3"/>
  <c r="AG65" i="3"/>
  <c r="AJ65" i="3"/>
  <c r="AG294" i="3"/>
  <c r="AJ294" i="3"/>
  <c r="AG596" i="3"/>
  <c r="AJ596" i="3"/>
  <c r="AG186" i="3"/>
  <c r="AJ186" i="3"/>
  <c r="AG130" i="3"/>
  <c r="AJ130" i="3"/>
  <c r="AG121" i="3"/>
  <c r="AJ121" i="3"/>
  <c r="AG511" i="3"/>
  <c r="AJ511" i="3"/>
  <c r="AG132" i="3"/>
  <c r="AJ132" i="3"/>
  <c r="AG598" i="3"/>
  <c r="AJ598" i="3"/>
  <c r="AG99" i="3"/>
  <c r="AJ99" i="3"/>
  <c r="AG677" i="3"/>
  <c r="AJ677" i="3"/>
  <c r="AG7" i="3"/>
  <c r="AJ7" i="3"/>
  <c r="AG346" i="3"/>
  <c r="AJ346" i="3"/>
  <c r="AG269" i="3"/>
  <c r="AJ269" i="3"/>
  <c r="AG480" i="3"/>
  <c r="AJ480" i="3"/>
  <c r="AG32" i="3"/>
  <c r="AJ32" i="3"/>
  <c r="AG477" i="3"/>
  <c r="AJ477" i="3"/>
  <c r="AG199" i="3"/>
  <c r="AJ199" i="3"/>
  <c r="AG687" i="3"/>
  <c r="AJ687" i="3"/>
  <c r="AG48" i="3"/>
  <c r="AJ48" i="3"/>
  <c r="AG563" i="3"/>
  <c r="AJ563" i="3"/>
  <c r="AG672" i="3"/>
  <c r="AJ672" i="3"/>
  <c r="AG198" i="3"/>
  <c r="AJ198" i="3"/>
  <c r="AG398" i="3"/>
  <c r="AJ398" i="3"/>
  <c r="AG418" i="3"/>
  <c r="AJ418" i="3"/>
  <c r="AG644" i="3"/>
  <c r="AJ644" i="3"/>
  <c r="AG427" i="3"/>
  <c r="AJ427" i="3"/>
  <c r="AG526" i="3"/>
  <c r="AJ526" i="3"/>
  <c r="AG425" i="3"/>
  <c r="AJ425" i="3"/>
  <c r="AG553" i="3"/>
  <c r="AJ553" i="3"/>
  <c r="AG355" i="3"/>
  <c r="AJ355" i="3"/>
  <c r="AG500" i="3"/>
  <c r="AJ500" i="3"/>
  <c r="AG588" i="3"/>
  <c r="AJ588" i="3"/>
  <c r="AG559" i="3"/>
  <c r="AJ559" i="3"/>
  <c r="AG79" i="3"/>
  <c r="AJ79" i="3"/>
  <c r="AG619" i="3"/>
  <c r="AJ619" i="3"/>
  <c r="AG368" i="3"/>
  <c r="AJ368" i="3"/>
  <c r="AG306" i="3"/>
  <c r="AJ306" i="3"/>
  <c r="AG62" i="3"/>
  <c r="AJ62" i="3"/>
  <c r="AG340" i="3"/>
  <c r="AJ340" i="3"/>
  <c r="AG497" i="3"/>
  <c r="AJ497" i="3"/>
  <c r="AG290" i="3"/>
  <c r="AJ290" i="3"/>
  <c r="AG428" i="3"/>
  <c r="AJ428" i="3"/>
  <c r="AG381" i="3"/>
  <c r="AJ381" i="3"/>
  <c r="AG320" i="3"/>
  <c r="AJ320" i="3"/>
  <c r="AG246" i="3"/>
  <c r="AJ246" i="3"/>
  <c r="AG310" i="3"/>
  <c r="AJ310" i="3"/>
  <c r="AG635" i="3"/>
  <c r="AJ635" i="3"/>
  <c r="AG162" i="3"/>
  <c r="AJ162" i="3"/>
  <c r="AG651" i="3"/>
  <c r="AJ651" i="3"/>
  <c r="AG219" i="3"/>
  <c r="AJ219" i="3"/>
  <c r="AG124" i="3"/>
  <c r="AJ124" i="3"/>
  <c r="AG223" i="3"/>
  <c r="AJ223" i="3"/>
  <c r="AG74" i="3"/>
  <c r="AJ74" i="3"/>
  <c r="AG493" i="3"/>
  <c r="AJ493" i="3"/>
  <c r="AG419" i="3"/>
  <c r="AJ419" i="3"/>
  <c r="AG663" i="3"/>
  <c r="AJ663" i="3"/>
  <c r="AG94" i="3"/>
  <c r="AJ94" i="3"/>
  <c r="AG379" i="3"/>
  <c r="AJ379" i="3"/>
  <c r="AG71" i="3"/>
  <c r="AJ71" i="3"/>
  <c r="AG28" i="3"/>
  <c r="AJ28" i="3"/>
  <c r="AG205" i="3"/>
  <c r="AJ205" i="3"/>
  <c r="AG683" i="3"/>
  <c r="AJ683" i="3"/>
  <c r="AG187" i="3"/>
  <c r="AJ187" i="3"/>
  <c r="AG245" i="3"/>
  <c r="AJ245" i="3"/>
  <c r="AG180" i="3"/>
  <c r="AJ180" i="3"/>
  <c r="AG593" i="3"/>
  <c r="AJ593" i="3"/>
  <c r="AG41" i="3"/>
  <c r="AJ41" i="3"/>
  <c r="AG95" i="3"/>
  <c r="AJ95" i="3"/>
  <c r="AG97" i="3"/>
  <c r="AJ97" i="3"/>
  <c r="AG555" i="3"/>
  <c r="AJ555" i="3"/>
  <c r="AG640" i="3"/>
  <c r="AJ640" i="3"/>
  <c r="AG486" i="3"/>
  <c r="AJ486" i="3"/>
  <c r="AG407" i="3"/>
  <c r="AJ407" i="3"/>
  <c r="AG574" i="3"/>
  <c r="AJ574" i="3"/>
  <c r="AG623" i="3"/>
  <c r="AJ623" i="3"/>
  <c r="AG78" i="3"/>
  <c r="AJ78" i="3"/>
  <c r="AG551" i="3"/>
  <c r="AJ551" i="3"/>
  <c r="AG578" i="3"/>
  <c r="AJ578" i="3"/>
  <c r="AG58" i="3"/>
  <c r="AJ58" i="3"/>
  <c r="AG40" i="3"/>
  <c r="AJ40" i="3"/>
  <c r="AG250" i="3"/>
  <c r="AJ250" i="3"/>
  <c r="AG462" i="3"/>
  <c r="AJ462" i="3"/>
  <c r="AG108" i="3"/>
  <c r="AJ108" i="3"/>
  <c r="AG572" i="3"/>
  <c r="AJ572" i="3"/>
  <c r="AG597" i="3"/>
  <c r="AJ597" i="3"/>
  <c r="AG35" i="3"/>
  <c r="AJ35" i="3"/>
  <c r="AG177" i="3"/>
  <c r="AJ177" i="3"/>
  <c r="AG87" i="3"/>
  <c r="AJ87" i="3"/>
  <c r="AG316" i="3"/>
  <c r="AJ316" i="3"/>
  <c r="AG98" i="3"/>
  <c r="AJ98" i="3"/>
  <c r="AG349" i="3"/>
  <c r="AJ349" i="3"/>
  <c r="AG478" i="3"/>
  <c r="AJ478" i="3"/>
  <c r="AG10" i="3"/>
  <c r="AJ10" i="3"/>
  <c r="AG339" i="3"/>
  <c r="AJ339" i="3"/>
  <c r="AG80" i="3"/>
  <c r="AJ80" i="3"/>
  <c r="AG628" i="3"/>
  <c r="AJ628" i="3"/>
  <c r="AG281" i="3"/>
  <c r="AJ281" i="3"/>
  <c r="AG464" i="3"/>
  <c r="AJ464" i="3"/>
  <c r="AG282" i="3"/>
  <c r="AJ282" i="3"/>
  <c r="AG342" i="3"/>
  <c r="AJ342" i="3"/>
  <c r="AG303" i="3"/>
  <c r="AJ303" i="3"/>
  <c r="AG458" i="3"/>
  <c r="AJ458" i="3"/>
  <c r="AG119" i="3"/>
  <c r="AJ119" i="3"/>
  <c r="AG518" i="3"/>
  <c r="AJ518" i="3"/>
  <c r="AG312" i="3"/>
  <c r="AJ312" i="3"/>
  <c r="AG140" i="3"/>
  <c r="AJ140" i="3"/>
  <c r="AG284" i="3"/>
  <c r="AJ284" i="3"/>
  <c r="AG257" i="3"/>
  <c r="AJ257" i="3"/>
  <c r="AG225" i="3"/>
  <c r="AJ225" i="3"/>
  <c r="AG4" i="3"/>
  <c r="AJ4" i="3"/>
  <c r="AG608" i="3"/>
  <c r="AJ608" i="3"/>
  <c r="AG300" i="3"/>
  <c r="AJ300" i="3"/>
  <c r="AG178" i="3"/>
  <c r="AJ178" i="3"/>
  <c r="AG343" i="3"/>
  <c r="AJ343" i="3"/>
  <c r="AG104" i="3"/>
  <c r="AJ104" i="3"/>
  <c r="AG305" i="3"/>
  <c r="AJ305" i="3"/>
  <c r="AG451" i="3"/>
  <c r="AJ451" i="3"/>
  <c r="AG114" i="3"/>
  <c r="AJ114" i="3"/>
  <c r="AG535" i="3"/>
  <c r="AJ535" i="3"/>
  <c r="AG652" i="3"/>
  <c r="AJ652" i="3"/>
  <c r="AG534" i="3"/>
  <c r="AJ534" i="3"/>
  <c r="AG3" i="3"/>
  <c r="AJ3" i="3"/>
  <c r="AG377" i="3"/>
  <c r="AJ377" i="3"/>
  <c r="AG169" i="3"/>
  <c r="AJ169" i="3"/>
  <c r="AG532" i="3"/>
  <c r="AJ532" i="3"/>
  <c r="AG19" i="3"/>
  <c r="AJ19" i="3"/>
  <c r="AG295" i="3"/>
  <c r="AJ295" i="3"/>
  <c r="AG371" i="3"/>
  <c r="AJ371" i="3"/>
  <c r="AG182" i="3"/>
  <c r="AJ182" i="3"/>
  <c r="AG76" i="3"/>
  <c r="AJ76" i="3"/>
  <c r="AG308" i="3"/>
  <c r="AJ308" i="3"/>
  <c r="AG236" i="3"/>
  <c r="AJ236" i="3"/>
  <c r="AG508" i="3"/>
  <c r="AJ508" i="3"/>
  <c r="AG75" i="3"/>
  <c r="AJ75" i="3"/>
  <c r="AG174" i="3"/>
  <c r="AJ174" i="3"/>
  <c r="AG527" i="3"/>
  <c r="AJ527" i="3"/>
  <c r="AG164" i="3"/>
  <c r="AJ164" i="3"/>
  <c r="AG217" i="3"/>
  <c r="AJ217" i="3"/>
  <c r="AG314" i="3"/>
  <c r="AJ314" i="3"/>
  <c r="AG513" i="3"/>
  <c r="AJ513" i="3"/>
  <c r="AG325" i="3"/>
  <c r="AJ325" i="3"/>
  <c r="AG208" i="3"/>
  <c r="AJ208" i="3"/>
  <c r="AG179" i="3"/>
  <c r="AJ179" i="3"/>
  <c r="AG476" i="3"/>
  <c r="AJ476" i="3"/>
  <c r="AG263" i="3"/>
  <c r="AJ263" i="3"/>
  <c r="AG634" i="3"/>
  <c r="AJ634" i="3"/>
  <c r="AG332" i="3"/>
  <c r="AJ332" i="3"/>
  <c r="AG47" i="3"/>
  <c r="AJ47" i="3"/>
  <c r="AG369" i="3"/>
  <c r="AJ369" i="3"/>
  <c r="AG604" i="3"/>
  <c r="AJ604" i="3"/>
  <c r="AG81" i="3"/>
  <c r="AJ81" i="3"/>
  <c r="AG317" i="3"/>
  <c r="AJ317" i="3"/>
  <c r="AG668" i="3"/>
  <c r="AJ668" i="3"/>
  <c r="AG278" i="3"/>
  <c r="AJ278" i="3"/>
  <c r="AG60" i="3"/>
  <c r="AJ60" i="3"/>
  <c r="AG542" i="3"/>
  <c r="AJ542" i="3"/>
  <c r="AG15" i="3"/>
  <c r="AJ15" i="3"/>
  <c r="AG193" i="3"/>
  <c r="AJ193" i="3"/>
  <c r="AG143" i="3"/>
  <c r="AJ143" i="3"/>
  <c r="AG253" i="3"/>
  <c r="AJ253" i="3"/>
  <c r="AG373" i="3"/>
  <c r="AJ373" i="3"/>
  <c r="AG352" i="3"/>
  <c r="AJ352" i="3"/>
  <c r="AG367" i="3"/>
  <c r="AJ367" i="3"/>
  <c r="AG356" i="3"/>
  <c r="AJ356" i="3"/>
  <c r="AG228" i="3"/>
  <c r="AJ228" i="3"/>
  <c r="AG670" i="3"/>
  <c r="AJ670" i="3"/>
  <c r="AG362" i="3"/>
  <c r="AJ362" i="3"/>
  <c r="AG444" i="3"/>
  <c r="AJ444" i="3"/>
  <c r="AG484" i="3"/>
  <c r="AJ484" i="3"/>
  <c r="AG237" i="3"/>
  <c r="AJ237" i="3"/>
  <c r="AG105" i="3"/>
  <c r="AJ105" i="3"/>
  <c r="AG494" i="3"/>
  <c r="AJ494" i="3"/>
  <c r="AG629" i="3"/>
  <c r="AJ629" i="3"/>
  <c r="AG72" i="3"/>
  <c r="AJ72" i="3"/>
  <c r="AG447" i="3"/>
  <c r="AJ447" i="3"/>
  <c r="AG540" i="3"/>
  <c r="AJ540" i="3"/>
  <c r="AG568" i="3"/>
  <c r="AJ568" i="3"/>
  <c r="AG423" i="3"/>
  <c r="AJ423" i="3"/>
  <c r="AG530" i="3"/>
  <c r="AJ530" i="3"/>
  <c r="AG456" i="3"/>
  <c r="AJ456" i="3"/>
  <c r="AG336" i="3"/>
  <c r="AJ336" i="3"/>
  <c r="AG607" i="3"/>
  <c r="AJ607" i="3"/>
  <c r="AG576" i="3"/>
  <c r="AJ576" i="3"/>
  <c r="AG391" i="3"/>
  <c r="AJ391" i="3"/>
  <c r="AG125" i="3"/>
  <c r="AJ125" i="3"/>
  <c r="AG221" i="3"/>
  <c r="AJ221" i="3"/>
  <c r="AG86" i="3"/>
  <c r="AJ86" i="3"/>
  <c r="AG488" i="3"/>
  <c r="AJ488" i="3"/>
  <c r="AG147" i="3"/>
  <c r="AJ147" i="3"/>
  <c r="AG358" i="3"/>
  <c r="AJ358" i="3"/>
  <c r="AG331" i="3"/>
  <c r="AJ331" i="3"/>
  <c r="AG437" i="3"/>
  <c r="AJ437" i="3"/>
  <c r="AG91" i="3"/>
  <c r="AJ91" i="3"/>
  <c r="AG265" i="3"/>
  <c r="AJ265" i="3"/>
  <c r="AG120" i="3"/>
  <c r="AJ120" i="3"/>
  <c r="AG335" i="3"/>
  <c r="AJ335" i="3"/>
  <c r="AG126" i="3"/>
  <c r="AJ126" i="3"/>
  <c r="AG442" i="3"/>
  <c r="AJ442" i="3"/>
  <c r="AG550" i="3"/>
  <c r="AJ550" i="3"/>
  <c r="AG686" i="3"/>
  <c r="AJ686" i="3"/>
  <c r="AG313" i="3"/>
  <c r="AJ313" i="3"/>
  <c r="AG44" i="3"/>
  <c r="AJ44" i="3"/>
  <c r="AG388" i="3"/>
  <c r="AJ388" i="3"/>
  <c r="AG184" i="3"/>
  <c r="AJ184" i="3"/>
  <c r="AG22" i="3"/>
  <c r="AJ22" i="3"/>
  <c r="AG570" i="3"/>
  <c r="AJ570" i="3"/>
  <c r="AG538" i="3"/>
  <c r="AJ538" i="3"/>
  <c r="AG524" i="3"/>
  <c r="AJ524" i="3"/>
  <c r="AG678" i="3"/>
  <c r="AJ678" i="3"/>
  <c r="AG330" i="3"/>
  <c r="AJ330" i="3"/>
  <c r="AG307" i="3"/>
  <c r="AJ307" i="3"/>
  <c r="AG344" i="3"/>
  <c r="AJ344" i="3"/>
  <c r="AG649" i="3"/>
  <c r="AJ649" i="3"/>
  <c r="AG492" i="3"/>
  <c r="AJ492" i="3"/>
  <c r="AG689" i="3"/>
  <c r="AJ689" i="3"/>
  <c r="AG422" i="3"/>
  <c r="AJ422" i="3"/>
  <c r="AG657" i="3"/>
  <c r="AJ657" i="3"/>
  <c r="AG558" i="3"/>
  <c r="AJ558" i="3"/>
  <c r="AG469" i="3"/>
  <c r="AJ469" i="3"/>
  <c r="AG351" i="3"/>
  <c r="AJ351" i="3"/>
  <c r="AG242" i="3"/>
  <c r="AJ242" i="3"/>
  <c r="AG467" i="3"/>
  <c r="AJ467" i="3"/>
  <c r="AG537" i="3"/>
  <c r="AJ537" i="3"/>
  <c r="AG446" i="3"/>
  <c r="AJ446" i="3"/>
  <c r="AG655" i="3"/>
  <c r="AJ655" i="3"/>
  <c r="AG660" i="3"/>
  <c r="AJ660" i="3"/>
  <c r="AG483" i="3"/>
  <c r="AJ483" i="3"/>
  <c r="AG600" i="3"/>
  <c r="AJ600" i="3"/>
  <c r="AG122" i="3"/>
  <c r="AJ122" i="3"/>
  <c r="AG167" i="3"/>
  <c r="AJ167" i="3"/>
  <c r="AG521" i="3"/>
  <c r="AJ521" i="3"/>
  <c r="AG612" i="3"/>
  <c r="AJ612" i="3"/>
  <c r="AG642" i="3"/>
  <c r="AJ642" i="3"/>
  <c r="AG463" i="3"/>
  <c r="AJ463" i="3"/>
  <c r="AG575" i="3"/>
  <c r="AJ575" i="3"/>
  <c r="AG129" i="3"/>
  <c r="AJ129" i="3"/>
  <c r="AG459" i="3"/>
  <c r="AJ459" i="3"/>
  <c r="AG348" i="3"/>
  <c r="AJ348" i="3"/>
  <c r="AG472" i="3"/>
  <c r="AJ472" i="3"/>
  <c r="AG688" i="3"/>
  <c r="AJ688" i="3"/>
  <c r="AG406" i="3"/>
  <c r="AJ406" i="3"/>
  <c r="AG569" i="3"/>
  <c r="AJ569" i="3"/>
  <c r="AG264" i="3"/>
  <c r="AJ264" i="3"/>
  <c r="AG209" i="3"/>
  <c r="AJ209" i="3"/>
  <c r="AG647" i="3"/>
  <c r="AJ647" i="3"/>
  <c r="AG29" i="3"/>
  <c r="AJ29" i="3"/>
  <c r="AG353" i="3"/>
  <c r="AJ353" i="3"/>
  <c r="AG675" i="3"/>
  <c r="AJ675" i="3"/>
  <c r="AG506" i="3"/>
  <c r="AJ506" i="3"/>
  <c r="AG254" i="3"/>
  <c r="AJ254" i="3"/>
  <c r="AG673" i="3"/>
  <c r="AJ673" i="3"/>
  <c r="AG151" i="3"/>
  <c r="AJ151" i="3"/>
  <c r="AG128" i="3"/>
  <c r="AJ128" i="3"/>
  <c r="AG252" i="3"/>
  <c r="AJ252" i="3"/>
  <c r="AG528" i="3"/>
  <c r="AJ528" i="3"/>
  <c r="AG490" i="3"/>
  <c r="AJ490" i="3"/>
  <c r="AG189" i="3"/>
  <c r="AJ189" i="3"/>
  <c r="AG328" i="3"/>
  <c r="AJ328" i="3"/>
  <c r="AG392" i="3"/>
  <c r="AJ392" i="3"/>
  <c r="AG434" i="3"/>
  <c r="AJ434" i="3"/>
  <c r="AG38" i="3"/>
  <c r="AJ38" i="3"/>
  <c r="AG152" i="3"/>
  <c r="AJ152" i="3"/>
  <c r="AG30" i="3"/>
  <c r="AJ30" i="3"/>
  <c r="AG581" i="3"/>
  <c r="AJ581" i="3"/>
  <c r="AG433" i="3"/>
  <c r="AJ433" i="3"/>
  <c r="AG405" i="3"/>
  <c r="AJ405" i="3"/>
  <c r="AG240" i="3"/>
  <c r="AJ240" i="3"/>
  <c r="AG136" i="3"/>
  <c r="AJ136" i="3"/>
  <c r="AG499" i="3"/>
  <c r="AJ499" i="3"/>
  <c r="AG424" i="3"/>
  <c r="AJ424" i="3"/>
  <c r="AG109" i="3"/>
  <c r="AJ109" i="3"/>
  <c r="AG118" i="3"/>
  <c r="AJ118" i="3"/>
  <c r="AG544" i="3"/>
  <c r="AJ544" i="3"/>
  <c r="AG435" i="3"/>
  <c r="AJ435" i="3"/>
  <c r="AG520" i="3"/>
  <c r="AJ520" i="3"/>
  <c r="AG150" i="3"/>
  <c r="AJ150" i="3"/>
  <c r="AG142" i="3"/>
  <c r="AJ142" i="3"/>
  <c r="AG207" i="3"/>
  <c r="AJ207" i="3"/>
  <c r="AG247" i="3"/>
  <c r="AJ247" i="3"/>
  <c r="AG455" i="3"/>
  <c r="AJ455" i="3"/>
  <c r="AG286" i="3"/>
  <c r="AJ286" i="3"/>
  <c r="AG659" i="3"/>
  <c r="AJ659" i="3"/>
  <c r="AG465" i="3"/>
  <c r="AJ465" i="3"/>
  <c r="AG586" i="3"/>
  <c r="AJ586" i="3"/>
  <c r="AG549" i="3"/>
  <c r="AJ549" i="3"/>
  <c r="AG309" i="3"/>
  <c r="AJ309" i="3"/>
  <c r="AG211" i="3"/>
  <c r="AJ211" i="3"/>
  <c r="AG468" i="3"/>
  <c r="AJ468" i="3"/>
  <c r="AG139" i="3"/>
  <c r="AJ139" i="3"/>
  <c r="AG431" i="3"/>
  <c r="AJ431" i="3"/>
  <c r="AG627" i="3"/>
  <c r="AJ627" i="3"/>
  <c r="AG656" i="3"/>
  <c r="AJ656" i="3"/>
  <c r="AG37" i="3"/>
  <c r="AJ37" i="3"/>
  <c r="AG525" i="3"/>
  <c r="AJ525" i="3"/>
  <c r="AG96" i="3"/>
  <c r="AJ96" i="3"/>
  <c r="AG135" i="3"/>
  <c r="AJ135" i="3"/>
  <c r="AG639" i="3"/>
  <c r="AJ639" i="3"/>
  <c r="AG83" i="3"/>
  <c r="AJ83" i="3"/>
  <c r="AG195" i="3"/>
  <c r="AJ195" i="3"/>
  <c r="AG33" i="3"/>
  <c r="AJ33" i="3"/>
  <c r="AG194" i="3"/>
  <c r="AJ194" i="3"/>
  <c r="AG561" i="3"/>
  <c r="AJ561" i="3"/>
  <c r="AG127" i="3"/>
  <c r="AJ127" i="3"/>
  <c r="AG504" i="3"/>
  <c r="AJ504" i="3"/>
  <c r="AG270" i="3"/>
  <c r="AJ270" i="3"/>
  <c r="AG365" i="3"/>
  <c r="AJ365" i="3"/>
  <c r="AG153" i="3"/>
  <c r="AJ153" i="3"/>
  <c r="AG441" i="3"/>
  <c r="AJ441" i="3"/>
  <c r="AG64" i="3"/>
  <c r="AJ64" i="3"/>
  <c r="AG556" i="3"/>
  <c r="AJ556" i="3"/>
  <c r="AG582" i="3"/>
  <c r="AJ582" i="3"/>
  <c r="AG618" i="3"/>
  <c r="AJ618" i="3"/>
  <c r="AG615" i="3"/>
  <c r="AJ615" i="3"/>
  <c r="AG454" i="3"/>
  <c r="AJ454" i="3"/>
  <c r="AG626" i="3"/>
  <c r="AJ626" i="3"/>
  <c r="AG301" i="3"/>
  <c r="AJ301" i="3"/>
  <c r="AG248" i="3"/>
  <c r="AJ248" i="3"/>
  <c r="AG163" i="3"/>
  <c r="AJ163" i="3"/>
  <c r="AG409" i="3"/>
  <c r="AJ409" i="3"/>
  <c r="AG625" i="3"/>
  <c r="AJ625" i="3"/>
  <c r="AG92" i="3"/>
  <c r="AJ92" i="3"/>
  <c r="AG682" i="3"/>
  <c r="AJ682" i="3"/>
  <c r="AG203" i="3"/>
  <c r="AJ203" i="3"/>
  <c r="AG229" i="3"/>
  <c r="AJ229" i="3"/>
  <c r="AG436" i="3"/>
  <c r="AJ436" i="3"/>
  <c r="AG45" i="3"/>
  <c r="AJ45" i="3"/>
  <c r="AG299" i="3"/>
  <c r="AJ299" i="3"/>
  <c r="AG584" i="3"/>
  <c r="AJ584" i="3"/>
  <c r="AG539" i="3"/>
  <c r="AJ539" i="3"/>
  <c r="AG276" i="3"/>
  <c r="AJ276" i="3"/>
  <c r="AG67" i="3"/>
  <c r="AJ67" i="3"/>
  <c r="AG268" i="3"/>
  <c r="AJ268" i="3"/>
  <c r="AG452" i="3"/>
  <c r="AJ452" i="3"/>
  <c r="AG230" i="3"/>
  <c r="AJ230" i="3"/>
  <c r="AG661" i="3"/>
  <c r="AJ661" i="3"/>
  <c r="AG487" i="3"/>
  <c r="AJ487" i="3"/>
  <c r="AG196" i="3"/>
  <c r="AJ196" i="3"/>
  <c r="AG562" i="3"/>
  <c r="AJ562" i="3"/>
  <c r="AG693" i="3"/>
  <c r="AJ693" i="3"/>
  <c r="AG680" i="3"/>
  <c r="AJ680" i="3"/>
  <c r="AG267" i="3"/>
  <c r="AJ267" i="3"/>
  <c r="AG53" i="3"/>
  <c r="AJ53" i="3"/>
  <c r="AG630" i="3"/>
  <c r="AJ630" i="3"/>
  <c r="AG591" i="3"/>
  <c r="AJ591" i="3"/>
  <c r="AG251" i="3"/>
  <c r="AJ251" i="3"/>
  <c r="AG389" i="3"/>
  <c r="AJ389" i="3"/>
  <c r="AG611" i="3"/>
  <c r="AJ611" i="3"/>
  <c r="AG403" i="3"/>
  <c r="AJ403" i="3"/>
  <c r="AG117" i="3"/>
  <c r="AJ117" i="3"/>
  <c r="AG42" i="3"/>
  <c r="AJ42" i="3"/>
  <c r="AG395" i="3"/>
  <c r="AJ395" i="3"/>
  <c r="AG210" i="3"/>
  <c r="AJ210" i="3"/>
  <c r="AG567" i="3"/>
  <c r="AJ567" i="3"/>
  <c r="AG386" i="3"/>
  <c r="AJ386" i="3"/>
  <c r="AG646" i="3"/>
  <c r="AJ646" i="3"/>
  <c r="AG370" i="3"/>
  <c r="AJ370" i="3"/>
  <c r="AG662" i="3"/>
  <c r="AJ662" i="3"/>
  <c r="AG238" i="3"/>
  <c r="AJ238" i="3"/>
  <c r="AG201" i="3"/>
  <c r="AJ201" i="3"/>
  <c r="AG375" i="3"/>
  <c r="AJ375" i="3"/>
  <c r="AG220" i="3"/>
  <c r="AJ220" i="3"/>
  <c r="AG674" i="3"/>
  <c r="AJ674" i="3"/>
  <c r="AG685" i="3"/>
  <c r="AJ685" i="3"/>
  <c r="AG503" i="3"/>
  <c r="AJ503" i="3"/>
  <c r="AG485" i="3"/>
  <c r="AJ485" i="3"/>
  <c r="AG235" i="3"/>
  <c r="AJ235" i="3"/>
  <c r="AG517" i="3"/>
  <c r="AJ517" i="3"/>
  <c r="AG620" i="3"/>
  <c r="AJ620" i="3"/>
  <c r="AG123" i="3"/>
  <c r="AJ123" i="3"/>
  <c r="AG285" i="3"/>
  <c r="AJ285" i="3"/>
  <c r="AG364" i="3"/>
  <c r="AJ364" i="3"/>
  <c r="AG554" i="3"/>
  <c r="AJ554" i="3"/>
  <c r="AG601" i="3"/>
  <c r="AJ601" i="3"/>
  <c r="AG404" i="3"/>
  <c r="AJ404" i="3"/>
  <c r="AG59" i="3"/>
  <c r="AJ59" i="3"/>
  <c r="AG155" i="3"/>
  <c r="AJ155" i="3"/>
  <c r="AG116" i="3"/>
  <c r="AJ116" i="3"/>
  <c r="AG66" i="3"/>
  <c r="AJ66" i="3"/>
  <c r="AG594" i="3"/>
  <c r="AJ594" i="3"/>
  <c r="AG61" i="3"/>
  <c r="AJ61" i="3"/>
  <c r="AG16" i="3"/>
  <c r="AJ16" i="3"/>
  <c r="AG631" i="3"/>
  <c r="AJ631" i="3"/>
  <c r="AG440" i="3"/>
  <c r="AJ440" i="3"/>
  <c r="AG450" i="3"/>
  <c r="AJ450" i="3"/>
  <c r="AG653" i="3"/>
  <c r="AJ653" i="3"/>
  <c r="AG9" i="3"/>
  <c r="AJ9" i="3"/>
  <c r="AG329" i="3"/>
  <c r="AJ329" i="3"/>
  <c r="AG643" i="3"/>
  <c r="AJ643" i="3"/>
  <c r="AG399" i="3"/>
  <c r="AJ399" i="3"/>
  <c r="AG311" i="3"/>
  <c r="AJ311" i="3"/>
  <c r="AG390" i="3"/>
  <c r="AJ390" i="3"/>
  <c r="AG475" i="3"/>
  <c r="AJ475" i="3"/>
  <c r="AG54" i="3"/>
  <c r="AJ54" i="3"/>
  <c r="AG111" i="3"/>
  <c r="AJ111" i="3"/>
  <c r="AG298" i="3"/>
  <c r="AJ298" i="3"/>
  <c r="AG548" i="3"/>
  <c r="AJ548" i="3"/>
  <c r="AG148" i="3"/>
  <c r="AJ148" i="3"/>
  <c r="AG439" i="3"/>
  <c r="AJ439" i="3"/>
  <c r="AG533" i="3"/>
  <c r="AJ533" i="3"/>
  <c r="AG664" i="3"/>
  <c r="AJ664" i="3"/>
  <c r="AG106" i="3"/>
  <c r="AJ106" i="3"/>
  <c r="AG293" i="3"/>
  <c r="AJ293" i="3"/>
  <c r="AG400" i="3"/>
  <c r="AJ400" i="3"/>
  <c r="AG522" i="3"/>
  <c r="AJ522" i="3"/>
  <c r="AG226" i="3"/>
  <c r="AJ226" i="3"/>
  <c r="AG360" i="3"/>
  <c r="AJ360" i="3"/>
  <c r="AG412" i="3"/>
  <c r="AJ412" i="3"/>
  <c r="AG638" i="3"/>
  <c r="AJ638" i="3"/>
  <c r="AG681" i="3"/>
  <c r="AJ681" i="3"/>
  <c r="AG159" i="3"/>
  <c r="AJ159" i="3"/>
  <c r="AG430" i="3"/>
  <c r="AJ430" i="3"/>
  <c r="AG291" i="3"/>
  <c r="AJ291" i="3"/>
  <c r="AG595" i="3"/>
  <c r="AJ595" i="3"/>
  <c r="AG93" i="3"/>
  <c r="AJ93" i="3"/>
  <c r="AG51" i="3"/>
  <c r="AJ51" i="3"/>
  <c r="AG489" i="3"/>
  <c r="AJ489" i="3"/>
  <c r="AG215" i="3"/>
  <c r="AJ215" i="3"/>
  <c r="AG327" i="3"/>
  <c r="AJ327" i="3"/>
  <c r="AG206" i="3"/>
  <c r="AJ206" i="3"/>
  <c r="AG616" i="3"/>
  <c r="AJ616" i="3"/>
  <c r="AG100" i="3"/>
  <c r="AJ100" i="3"/>
  <c r="AG438" i="3"/>
  <c r="AJ438" i="3"/>
  <c r="AG173" i="3"/>
  <c r="AJ173" i="3"/>
  <c r="AG280" i="3"/>
  <c r="AJ280" i="3"/>
  <c r="AG648" i="3"/>
  <c r="AJ648" i="3"/>
  <c r="AG411" i="3"/>
  <c r="AJ411" i="3"/>
  <c r="AG573" i="3"/>
  <c r="AJ573" i="3"/>
  <c r="AG5" i="3"/>
  <c r="AJ5" i="3"/>
  <c r="AG396" i="3"/>
  <c r="AJ396" i="3"/>
  <c r="AG8" i="3"/>
  <c r="AJ8" i="3"/>
  <c r="AG366" i="3"/>
  <c r="AJ366" i="3"/>
  <c r="AG453" i="3"/>
  <c r="AJ453" i="3"/>
  <c r="AG599" i="3"/>
  <c r="AJ599" i="3"/>
  <c r="AG273" i="3"/>
  <c r="AJ273" i="3"/>
  <c r="AG471" i="3"/>
  <c r="AJ471" i="3"/>
  <c r="AG432" i="3"/>
  <c r="AJ432" i="3"/>
  <c r="AG383" i="3"/>
  <c r="AJ383" i="3"/>
  <c r="AG470" i="3"/>
  <c r="AJ470" i="3"/>
  <c r="AG27" i="3"/>
  <c r="AJ27" i="3"/>
  <c r="AG473" i="3"/>
  <c r="AJ473" i="3"/>
  <c r="AG302" i="3"/>
  <c r="AJ302" i="3"/>
  <c r="AG516" i="3"/>
  <c r="AJ516" i="3"/>
  <c r="AG191" i="3"/>
  <c r="AJ191" i="3"/>
  <c r="AG429" i="3"/>
  <c r="AJ429" i="3"/>
  <c r="AG17" i="3"/>
  <c r="AJ17" i="3"/>
  <c r="AG481" i="3"/>
  <c r="AJ481" i="3"/>
  <c r="AG49" i="3"/>
  <c r="AJ49" i="3"/>
  <c r="AG36" i="3"/>
  <c r="AJ36" i="3"/>
  <c r="AG545" i="3"/>
  <c r="AJ545" i="3"/>
  <c r="AG23" i="3"/>
  <c r="AJ23" i="3"/>
  <c r="AG413" i="3"/>
  <c r="AJ413" i="3"/>
  <c r="AG188" i="3"/>
  <c r="AJ188" i="3"/>
  <c r="AG363" i="3"/>
  <c r="AJ363" i="3"/>
  <c r="AG502" i="3"/>
  <c r="AJ502" i="3"/>
  <c r="AG571" i="3"/>
  <c r="AJ571" i="3"/>
  <c r="AG560" i="3"/>
  <c r="AJ560" i="3"/>
  <c r="AG378" i="3"/>
  <c r="AJ378" i="3"/>
  <c r="AG289" i="3"/>
  <c r="AJ289" i="3"/>
  <c r="AG287" i="3"/>
  <c r="AJ287" i="3"/>
  <c r="AG564" i="3"/>
  <c r="AJ564" i="3"/>
  <c r="AG131" i="3"/>
  <c r="AJ131" i="3"/>
  <c r="AG460" i="3"/>
  <c r="AJ460" i="3"/>
  <c r="AG112" i="3"/>
  <c r="AJ112" i="3"/>
  <c r="AG82" i="3"/>
  <c r="AJ82" i="3"/>
  <c r="AG387" i="3"/>
  <c r="AJ387" i="3"/>
  <c r="AG319" i="3"/>
  <c r="AJ319" i="3"/>
  <c r="AG691" i="3"/>
  <c r="AJ691" i="3"/>
  <c r="AG415" i="3"/>
  <c r="AJ415" i="3"/>
  <c r="AG461" i="3"/>
  <c r="AJ461" i="3"/>
  <c r="AG676" i="3"/>
  <c r="AJ676" i="3"/>
  <c r="AG256" i="3"/>
  <c r="AJ256" i="3"/>
  <c r="AG292" i="3"/>
  <c r="AJ292" i="3"/>
  <c r="AG416" i="3"/>
  <c r="AJ416" i="3"/>
  <c r="AG134" i="3"/>
  <c r="AJ134" i="3"/>
  <c r="AG605" i="3"/>
  <c r="AJ605" i="3"/>
  <c r="AG149" i="3"/>
  <c r="AJ149" i="3"/>
  <c r="AG218" i="3"/>
  <c r="AJ218" i="3"/>
  <c r="AG650" i="3"/>
  <c r="AJ650" i="3"/>
  <c r="AG509" i="3"/>
  <c r="AJ509" i="3"/>
  <c r="AG110" i="3"/>
  <c r="AJ110" i="3"/>
  <c r="AG160" i="3"/>
  <c r="AJ160" i="3"/>
  <c r="AG262" i="3"/>
  <c r="AJ262" i="3"/>
  <c r="AG374" i="3"/>
  <c r="AJ374" i="3"/>
  <c r="AG337" i="3"/>
  <c r="AJ337" i="3"/>
  <c r="AG73" i="3"/>
  <c r="AJ73" i="3"/>
  <c r="AG272" i="3"/>
  <c r="AJ272" i="3"/>
  <c r="AG181" i="3"/>
  <c r="AJ181" i="3"/>
  <c r="AG283" i="3"/>
  <c r="AJ283" i="3"/>
  <c r="AG204" i="3"/>
  <c r="AJ204" i="3"/>
  <c r="AG341" i="3"/>
  <c r="AJ341" i="3"/>
  <c r="AG200" i="3"/>
  <c r="AJ200" i="3"/>
  <c r="AG633" i="3"/>
  <c r="AJ633" i="3"/>
  <c r="AG50" i="3"/>
  <c r="AJ50" i="3"/>
  <c r="AG216" i="3"/>
  <c r="AJ216" i="3"/>
  <c r="AG376" i="3"/>
  <c r="AJ376" i="3"/>
  <c r="AG39" i="3"/>
  <c r="AJ39" i="3"/>
  <c r="AG12" i="3"/>
  <c r="AJ12" i="3"/>
  <c r="AG56" i="3"/>
  <c r="AJ56" i="3"/>
  <c r="AG146" i="3"/>
  <c r="AJ146" i="3"/>
  <c r="AG665" i="3"/>
  <c r="AJ665" i="3"/>
  <c r="AG361" i="3"/>
  <c r="AJ361" i="3"/>
  <c r="AG154" i="3"/>
  <c r="AJ154" i="3"/>
  <c r="AG543" i="3"/>
  <c r="AJ543" i="3"/>
  <c r="AG552" i="3"/>
  <c r="AJ552" i="3"/>
  <c r="AG372" i="3"/>
  <c r="AJ372" i="3"/>
  <c r="AG531" i="3"/>
  <c r="AJ531" i="3"/>
  <c r="AG529" i="3"/>
  <c r="AJ529" i="3"/>
  <c r="AG171" i="3"/>
  <c r="AJ171" i="3"/>
  <c r="AG326" i="3"/>
  <c r="AJ326" i="3"/>
  <c r="AG227" i="3"/>
  <c r="AJ227" i="3"/>
  <c r="AG197" i="3"/>
  <c r="AJ197" i="3"/>
  <c r="AG636" i="3"/>
  <c r="AJ636" i="3"/>
  <c r="AG232" i="3"/>
  <c r="AJ232" i="3"/>
  <c r="AG259" i="3"/>
  <c r="AJ259" i="3"/>
  <c r="AG239" i="3"/>
  <c r="AJ239" i="3"/>
  <c r="AG318" i="3"/>
  <c r="AJ318" i="3"/>
  <c r="AG580" i="3"/>
  <c r="AJ580" i="3"/>
  <c r="AG158" i="3"/>
  <c r="AJ158" i="3"/>
  <c r="AG384" i="3"/>
  <c r="AJ384" i="3"/>
  <c r="AG6" i="3"/>
  <c r="AJ6" i="3"/>
  <c r="AG243" i="3"/>
  <c r="AJ243" i="3"/>
  <c r="AG606" i="3"/>
  <c r="AJ606" i="3"/>
  <c r="AG255" i="3"/>
  <c r="AJ255" i="3"/>
  <c r="AG587" i="3"/>
  <c r="AJ587" i="3"/>
  <c r="AG609" i="3"/>
  <c r="AJ609" i="3"/>
  <c r="AG244" i="3"/>
  <c r="AJ244" i="3"/>
  <c r="AG410" i="3"/>
  <c r="AJ410" i="3"/>
  <c r="AG333" i="3"/>
  <c r="AJ333" i="3"/>
  <c r="AG590" i="3"/>
  <c r="AJ590" i="3"/>
  <c r="AG577" i="3"/>
  <c r="AJ577" i="3"/>
  <c r="AG52" i="3"/>
  <c r="AJ52" i="3"/>
  <c r="AG692" i="3"/>
  <c r="AJ692" i="3"/>
  <c r="AG448" i="3"/>
  <c r="AJ448" i="3"/>
  <c r="AG137" i="3"/>
  <c r="AJ137" i="3"/>
  <c r="AG397" i="3"/>
  <c r="AJ397" i="3"/>
  <c r="AG202" i="3"/>
  <c r="AJ202" i="3"/>
  <c r="AG654" i="3"/>
  <c r="AJ654" i="3"/>
  <c r="AG421" i="3"/>
  <c r="AJ421" i="3"/>
  <c r="AG357" i="3"/>
  <c r="AJ357" i="3"/>
  <c r="AG88" i="3"/>
  <c r="AJ88" i="3"/>
  <c r="AG443" i="3"/>
  <c r="AJ443" i="3"/>
  <c r="AG260" i="3"/>
  <c r="AJ260" i="3"/>
  <c r="AG89" i="3"/>
  <c r="AJ89" i="3"/>
  <c r="AG304" i="3"/>
  <c r="AJ304" i="3"/>
  <c r="AG622" i="3"/>
  <c r="AJ622" i="3"/>
  <c r="AG297" i="3"/>
  <c r="AJ297" i="3"/>
  <c r="AG321" i="3"/>
  <c r="AJ321" i="3"/>
  <c r="AG585" i="3"/>
  <c r="AJ585" i="3"/>
  <c r="AG90" i="3"/>
  <c r="AJ90" i="3"/>
  <c r="AG565" i="3"/>
  <c r="AJ565" i="3"/>
  <c r="AG296" i="3"/>
  <c r="AJ296" i="3"/>
  <c r="AG274" i="3"/>
  <c r="AJ274" i="3"/>
  <c r="AG507" i="3"/>
  <c r="AJ507" i="3"/>
  <c r="AG466" i="3"/>
  <c r="AJ466" i="3"/>
  <c r="AG185" i="3"/>
  <c r="AJ185" i="3"/>
  <c r="AG156" i="3"/>
  <c r="AJ156" i="3"/>
  <c r="AG161" i="3"/>
  <c r="AJ161" i="3"/>
  <c r="AG69" i="3"/>
  <c r="AJ69" i="3"/>
  <c r="AG679" i="3"/>
  <c r="AJ679" i="3"/>
  <c r="AG222" i="3"/>
  <c r="AJ222" i="3"/>
  <c r="AG583" i="3"/>
  <c r="AJ583" i="3"/>
  <c r="AG414" i="3"/>
  <c r="AJ414" i="3"/>
  <c r="AG288" i="3"/>
  <c r="AJ288" i="3"/>
  <c r="AG449" i="3"/>
  <c r="AJ449" i="3"/>
  <c r="AG592" i="3"/>
  <c r="AJ592" i="3"/>
  <c r="AG350" i="3"/>
  <c r="AJ350" i="3"/>
  <c r="AG34" i="3"/>
  <c r="AJ34" i="3"/>
  <c r="AG408" i="3"/>
  <c r="AJ408" i="3"/>
  <c r="AG234" i="3"/>
  <c r="AJ234" i="3"/>
  <c r="AG249" i="3"/>
  <c r="AJ249" i="3"/>
  <c r="AG515" i="3"/>
  <c r="AJ515" i="3"/>
  <c r="AG632" i="3"/>
  <c r="AJ632" i="3"/>
  <c r="AG31" i="3"/>
  <c r="AJ31" i="3"/>
  <c r="AG354" i="3"/>
  <c r="AJ354" i="3"/>
  <c r="AG510" i="3"/>
  <c r="AJ510" i="3"/>
  <c r="AG70" i="3"/>
  <c r="AJ70" i="3"/>
  <c r="AG14" i="3"/>
  <c r="AJ14" i="3"/>
  <c r="AG345" i="3"/>
  <c r="AJ345" i="3"/>
  <c r="AG275" i="3"/>
  <c r="AJ275" i="3"/>
  <c r="AK1" i="3"/>
  <c r="X31" i="1"/>
  <c r="X24" i="1"/>
  <c r="BD114" i="1"/>
  <c r="BD605" i="1"/>
  <c r="BD459" i="1"/>
  <c r="BD416" i="1"/>
  <c r="BD303" i="1"/>
  <c r="BD119" i="1"/>
  <c r="BD514" i="1"/>
  <c r="BD156" i="1"/>
  <c r="BD212" i="1"/>
  <c r="BD239" i="1"/>
  <c r="BD267" i="1"/>
  <c r="BD483" i="1"/>
  <c r="BD610" i="1"/>
  <c r="BD655" i="1"/>
  <c r="BD508" i="1"/>
  <c r="BD175" i="1"/>
  <c r="BD386" i="1"/>
  <c r="BD431" i="1"/>
  <c r="BD499" i="1"/>
  <c r="BD627" i="1"/>
  <c r="BD663" i="1"/>
  <c r="BD513" i="1"/>
  <c r="BD111" i="1"/>
  <c r="BD394" i="1"/>
  <c r="BD434" i="1"/>
  <c r="BD80" i="1"/>
  <c r="BD405" i="1"/>
  <c r="BD285" i="1"/>
  <c r="BD49" i="1"/>
  <c r="Y18" i="1"/>
  <c r="BD684" i="1"/>
  <c r="BD670" i="1"/>
  <c r="BD678" i="1"/>
  <c r="BD428" i="1"/>
  <c r="BD440" i="1"/>
  <c r="BD262" i="1"/>
  <c r="BD541" i="1"/>
  <c r="BD100" i="1"/>
  <c r="BD18" i="1"/>
  <c r="BD185" i="1"/>
  <c r="BD237" i="1"/>
  <c r="BD320" i="1"/>
  <c r="BD482" i="1"/>
  <c r="BD97" i="1"/>
  <c r="BD165" i="1"/>
  <c r="BD128" i="1"/>
  <c r="BD76" i="1"/>
  <c r="BD340" i="1"/>
  <c r="BD681" i="1"/>
  <c r="BD509" i="1"/>
  <c r="BD476" i="1"/>
  <c r="BD214" i="1"/>
  <c r="BD334" i="1"/>
  <c r="BD51" i="1"/>
  <c r="BD347" i="1"/>
  <c r="BD121" i="1"/>
  <c r="BD631" i="1"/>
  <c r="BD302" i="1"/>
  <c r="BD372" i="1"/>
  <c r="BD291" i="1"/>
  <c r="BD142" i="1"/>
  <c r="BD144" i="1"/>
  <c r="BD490" i="1"/>
  <c r="BD298" i="1"/>
  <c r="BD61" i="1"/>
  <c r="BD48" i="1"/>
  <c r="BD12" i="1"/>
  <c r="BD623" i="1"/>
  <c r="BD152" i="1"/>
  <c r="BD53" i="1"/>
  <c r="BD468" i="1"/>
  <c r="BD630" i="1"/>
  <c r="BD370" i="1"/>
  <c r="BD225" i="1"/>
  <c r="BD266" i="1"/>
  <c r="BD198" i="1"/>
  <c r="BD154" i="1"/>
  <c r="BD5" i="1"/>
  <c r="BD596" i="1"/>
  <c r="BD668" i="1"/>
  <c r="BD634" i="1"/>
  <c r="BD529" i="1"/>
  <c r="BD42" i="1"/>
  <c r="BD570" i="1"/>
  <c r="BD450" i="1"/>
  <c r="BD50" i="1"/>
  <c r="BD413" i="1"/>
  <c r="BD65" i="1"/>
  <c r="BD22" i="1"/>
  <c r="BD650" i="1"/>
  <c r="BD294" i="1"/>
  <c r="BD587" i="1"/>
  <c r="BD444" i="1"/>
  <c r="BD480" i="1"/>
  <c r="BD60" i="1"/>
  <c r="BD328" i="1"/>
  <c r="BD682" i="1"/>
  <c r="BD374" i="1"/>
  <c r="BD598" i="1"/>
  <c r="BD449" i="1"/>
  <c r="BD485" i="1"/>
  <c r="BD258" i="1"/>
  <c r="BD240" i="1"/>
  <c r="BD563" i="1"/>
  <c r="BD373" i="1"/>
  <c r="BD104" i="1"/>
  <c r="BD85" i="1"/>
  <c r="BD545" i="1"/>
  <c r="BD633" i="1"/>
  <c r="BD611" i="1"/>
  <c r="BD542" i="1"/>
  <c r="BD94" i="1"/>
  <c r="BD429" i="1"/>
  <c r="BD543" i="1"/>
  <c r="BD462" i="1"/>
  <c r="BD592" i="1"/>
  <c r="BD606" i="1"/>
  <c r="BD497" i="1"/>
  <c r="BD234" i="1"/>
  <c r="BD362" i="1"/>
  <c r="BD418" i="1"/>
  <c r="BD248" i="1"/>
  <c r="BD397" i="1"/>
  <c r="BD261" i="1"/>
  <c r="BD197" i="1"/>
  <c r="BD642" i="1"/>
  <c r="BD638" i="1"/>
  <c r="BD683" i="1"/>
  <c r="BD122" i="1"/>
  <c r="BD517" i="1"/>
  <c r="BD196" i="1"/>
  <c r="BD252" i="1"/>
  <c r="BD279" i="1"/>
  <c r="BD299" i="1"/>
  <c r="BD478" i="1"/>
  <c r="BD451" i="1"/>
  <c r="BD624" i="1"/>
  <c r="BD505" i="1"/>
  <c r="BD243" i="1"/>
  <c r="BD378" i="1"/>
  <c r="BD426" i="1"/>
  <c r="BD160" i="1"/>
  <c r="BD401" i="1"/>
  <c r="BD189" i="1"/>
  <c r="BD125" i="1"/>
  <c r="BD452" i="1"/>
  <c r="BD565" i="1"/>
  <c r="BD67" i="1"/>
  <c r="BD613" i="1"/>
  <c r="BD423" i="1"/>
  <c r="BD161" i="1"/>
  <c r="BD515" i="1"/>
  <c r="BD45" i="1"/>
  <c r="BD527" i="1"/>
  <c r="BD120" i="1"/>
  <c r="BD403" i="1"/>
  <c r="BD371" i="1"/>
  <c r="BD136" i="1"/>
  <c r="BD117" i="1"/>
  <c r="BD669" i="1"/>
  <c r="BD539" i="1"/>
  <c r="BD594" i="1"/>
  <c r="BD475" i="1"/>
  <c r="BD33" i="1"/>
  <c r="BD424" i="1"/>
  <c r="BD538" i="1"/>
  <c r="BD38" i="1"/>
  <c r="BD206" i="1"/>
  <c r="BD19" i="1"/>
  <c r="BD75" i="1"/>
  <c r="BD680" i="1"/>
  <c r="BD577" i="1"/>
  <c r="BD193" i="1"/>
  <c r="BD665" i="1"/>
  <c r="BD235" i="1"/>
  <c r="BD568" i="1"/>
  <c r="BD456" i="1"/>
  <c r="BD367" i="1"/>
  <c r="BD455" i="1"/>
  <c r="BD286" i="1"/>
  <c r="BD553" i="1"/>
  <c r="BD363" i="1"/>
  <c r="BD264" i="1"/>
  <c r="BD245" i="1"/>
  <c r="BD356" i="1"/>
  <c r="BD689" i="1"/>
  <c r="BD486" i="1"/>
  <c r="BD578" i="1"/>
  <c r="BD167" i="1"/>
  <c r="BD318" i="1"/>
  <c r="BD522" i="1"/>
  <c r="BD68" i="1"/>
  <c r="BD124" i="1"/>
  <c r="BD163" i="1"/>
  <c r="BD203" i="1"/>
  <c r="BD438" i="1"/>
  <c r="BD503" i="1"/>
  <c r="BD90" i="1"/>
  <c r="BD658" i="1"/>
  <c r="BD82" i="1"/>
  <c r="BD554" i="1"/>
  <c r="BD448" i="1"/>
  <c r="BD86" i="1"/>
  <c r="BD98" i="1"/>
  <c r="BD57" i="1"/>
  <c r="BD387" i="1"/>
  <c r="BD327" i="1"/>
  <c r="BD300" i="1"/>
  <c r="BD600" i="1"/>
  <c r="BD366" i="1"/>
  <c r="BD643" i="1"/>
  <c r="BD211" i="1"/>
  <c r="BD477" i="1"/>
  <c r="BD585" i="1"/>
  <c r="BD39" i="1"/>
  <c r="BD87" i="1"/>
  <c r="BD345" i="1"/>
  <c r="BD157" i="1"/>
  <c r="BD639" i="1"/>
  <c r="BD402" i="1"/>
  <c r="BD221" i="1"/>
  <c r="BD143" i="1"/>
  <c r="BD199" i="1"/>
  <c r="BD603" i="1"/>
  <c r="BD73" i="1"/>
  <c r="BD105" i="1"/>
  <c r="BD504" i="1"/>
  <c r="BD382" i="1"/>
  <c r="BD421" i="1"/>
  <c r="BD55" i="1"/>
  <c r="BD348" i="1"/>
  <c r="BD376" i="1"/>
  <c r="BD329" i="1"/>
  <c r="BD339" i="1"/>
  <c r="BD265" i="1"/>
  <c r="BD414" i="1"/>
  <c r="BD690" i="1"/>
  <c r="BD283" i="1"/>
  <c r="BD579" i="1"/>
  <c r="BD384" i="1"/>
  <c r="BD113" i="1"/>
  <c r="BD474" i="1"/>
  <c r="BD205" i="1"/>
  <c r="BD281" i="1"/>
  <c r="BD216" i="1"/>
  <c r="BD140" i="1"/>
  <c r="BD635" i="1"/>
  <c r="BD79" i="1"/>
  <c r="BD219" i="1"/>
  <c r="BD92" i="1"/>
  <c r="BD228" i="1"/>
  <c r="BD200" i="1"/>
  <c r="BD415" i="1"/>
  <c r="BD307" i="1"/>
  <c r="BD66" i="1"/>
  <c r="BD278" i="1"/>
  <c r="BD43" i="1"/>
  <c r="BD661" i="1"/>
  <c r="BD666" i="1"/>
  <c r="BD573" i="1"/>
  <c r="BD537" i="1"/>
  <c r="BD352" i="1"/>
  <c r="BD626" i="1"/>
  <c r="BD458" i="1"/>
  <c r="BD271" i="1"/>
  <c r="BD417" i="1"/>
  <c r="BD202" i="1"/>
  <c r="BD272" i="1"/>
  <c r="BD350" i="1"/>
  <c r="BD288" i="1"/>
  <c r="BD241" i="1"/>
  <c r="BD651" i="1"/>
  <c r="BD558" i="1"/>
  <c r="BD337" i="1"/>
  <c r="BD586" i="1"/>
  <c r="BD201" i="1"/>
  <c r="BD74" i="1"/>
  <c r="BD355" i="1"/>
  <c r="BD226" i="1"/>
  <c r="BD110" i="1"/>
  <c r="BD632" i="1"/>
  <c r="BD443" i="1"/>
  <c r="BD364" i="1"/>
  <c r="BD24" i="1"/>
  <c r="BD247" i="1"/>
  <c r="BD506" i="1"/>
  <c r="BD244" i="1"/>
  <c r="BD296" i="1"/>
  <c r="BD319" i="1"/>
  <c r="BD331" i="1"/>
  <c r="BD676" i="1"/>
  <c r="BD439" i="1"/>
  <c r="BD13" i="1"/>
  <c r="BD667" i="1"/>
  <c r="BD215" i="1"/>
  <c r="BD224" i="1"/>
  <c r="BD88" i="1"/>
  <c r="BD351" i="1"/>
  <c r="BD507" i="1"/>
  <c r="BD535" i="1"/>
  <c r="BD107" i="1"/>
  <c r="BD618" i="1"/>
  <c r="BD621" i="1"/>
  <c r="BD249" i="1"/>
  <c r="BD256" i="1"/>
  <c r="BD330" i="1"/>
  <c r="BD282" i="1"/>
  <c r="BD430" i="1"/>
  <c r="BD562" i="1"/>
  <c r="BD692" i="1"/>
  <c r="BD489" i="1"/>
  <c r="BD132" i="1"/>
  <c r="BD346" i="1"/>
  <c r="BD218" i="1"/>
  <c r="BD34" i="1"/>
  <c r="BD393" i="1"/>
  <c r="BD333" i="1"/>
  <c r="BD269" i="1"/>
  <c r="BD287" i="1"/>
  <c r="BD123" i="1"/>
  <c r="BD519" i="1"/>
  <c r="BD388" i="1"/>
  <c r="BD133" i="1"/>
  <c r="BD181" i="1"/>
  <c r="BD470" i="1"/>
  <c r="BD308" i="1"/>
  <c r="BD628" i="1"/>
  <c r="BD141" i="1"/>
  <c r="BD217" i="1"/>
  <c r="BD176" i="1"/>
  <c r="BD108" i="1"/>
  <c r="BD146" i="1"/>
  <c r="BD673" i="1"/>
  <c r="BD408" i="1"/>
  <c r="BD473" i="1"/>
  <c r="BD77" i="1"/>
  <c r="BD7" i="1"/>
  <c r="BD191" i="1"/>
  <c r="BD101" i="1"/>
  <c r="BD385" i="1"/>
  <c r="BD78" i="1"/>
  <c r="BD332" i="1"/>
  <c r="BD260" i="1"/>
  <c r="BD112" i="1"/>
  <c r="BD46" i="1"/>
  <c r="BD255" i="1"/>
  <c r="BD574" i="1"/>
  <c r="BD223" i="1"/>
  <c r="BD230" i="1"/>
  <c r="BD28" i="1"/>
  <c r="BD84" i="1"/>
  <c r="BD127" i="1"/>
  <c r="BD171" i="1"/>
  <c r="BD398" i="1"/>
  <c r="BD652" i="1"/>
  <c r="BD687" i="1"/>
  <c r="BD521" i="1"/>
  <c r="BD310" i="1"/>
  <c r="BD410" i="1"/>
  <c r="BD442" i="1"/>
  <c r="BD314" i="1"/>
  <c r="BD409" i="1"/>
  <c r="BD169" i="1"/>
  <c r="BD238" i="1"/>
  <c r="BD516" i="1"/>
  <c r="BD32" i="1"/>
  <c r="BD63" i="1"/>
  <c r="BD358" i="1"/>
  <c r="BD487" i="1"/>
  <c r="BD44" i="1"/>
  <c r="BD636" i="1"/>
  <c r="BD622" i="1"/>
  <c r="BD158" i="1"/>
  <c r="BD17" i="1"/>
  <c r="BD180" i="1"/>
  <c r="BD471" i="1"/>
  <c r="BD172" i="1"/>
  <c r="BD583" i="1"/>
  <c r="BD153" i="1"/>
  <c r="BD89" i="1"/>
  <c r="BD647" i="1"/>
  <c r="BD662" i="1"/>
  <c r="BD406" i="1"/>
  <c r="BD425" i="1"/>
  <c r="BD432" i="1"/>
  <c r="BD129" i="1"/>
  <c r="BD37" i="1"/>
  <c r="BD551" i="1"/>
  <c r="BD361" i="1"/>
  <c r="BD304" i="1"/>
  <c r="BD277" i="1"/>
  <c r="BD531" i="1"/>
  <c r="BD472" i="1"/>
  <c r="BD343" i="1"/>
  <c r="BD164" i="1"/>
  <c r="BD436" i="1"/>
  <c r="BD557" i="1"/>
  <c r="BD344" i="1"/>
  <c r="BD463" i="1"/>
  <c r="BD292" i="1"/>
  <c r="BD395" i="1"/>
  <c r="BD297" i="1"/>
  <c r="BD233" i="1"/>
  <c r="BD671" i="1"/>
  <c r="BD629" i="1"/>
  <c r="BD672" i="1"/>
  <c r="BD254" i="1"/>
  <c r="BD512" i="1"/>
  <c r="BD617" i="1"/>
  <c r="BD253" i="1"/>
  <c r="BD170" i="1"/>
  <c r="BD353" i="1"/>
  <c r="BD9" i="1"/>
  <c r="BD612" i="1"/>
  <c r="BD335" i="1"/>
  <c r="BD102" i="1"/>
  <c r="BD342" i="1"/>
  <c r="BD383" i="1"/>
  <c r="BD184" i="1"/>
  <c r="BD275" i="1"/>
  <c r="BD210" i="1"/>
  <c r="BD227" i="1"/>
  <c r="BD567" i="1"/>
  <c r="BD58" i="1"/>
  <c r="BD236" i="1"/>
  <c r="BD677" i="1"/>
  <c r="BD591" i="1"/>
  <c r="BD641" i="1"/>
  <c r="BD457" i="1"/>
  <c r="BD501" i="1"/>
  <c r="BD251" i="1"/>
  <c r="BD64" i="1"/>
  <c r="BD325" i="1"/>
  <c r="BD377" i="1"/>
  <c r="BD40" i="1"/>
  <c r="BD21" i="1"/>
  <c r="BD599" i="1"/>
  <c r="BD59" i="1"/>
  <c r="BD407" i="1"/>
  <c r="BD116" i="1"/>
  <c r="BD188" i="1"/>
  <c r="BD41" i="1"/>
  <c r="BD532" i="1"/>
  <c r="BD645" i="1"/>
  <c r="BD177" i="1"/>
  <c r="BD322" i="1"/>
  <c r="BD560" i="1"/>
  <c r="BD257" i="1"/>
  <c r="BD419" i="1"/>
  <c r="BD220" i="1"/>
  <c r="BD391" i="1"/>
  <c r="BD494" i="1"/>
  <c r="BD525" i="1"/>
  <c r="BD359" i="1"/>
  <c r="BD183" i="1"/>
  <c r="BD528" i="1"/>
  <c r="BD460" i="1"/>
  <c r="BD649" i="1"/>
  <c r="BD602" i="1"/>
  <c r="BD70" i="1"/>
  <c r="BD204" i="1"/>
  <c r="BD312" i="1"/>
  <c r="BD571" i="1"/>
  <c r="BD321" i="1"/>
  <c r="BD466" i="1"/>
  <c r="BD693" i="1"/>
  <c r="BD368" i="1"/>
  <c r="BD552" i="1"/>
  <c r="BD173" i="1"/>
  <c r="BD581" i="1"/>
  <c r="BD134" i="1"/>
  <c r="X25" i="1" a="1"/>
  <c r="BD317" i="1"/>
  <c r="BD396" i="1"/>
  <c r="BD338" i="1"/>
  <c r="BD263" i="1"/>
  <c r="BD311" i="1"/>
  <c r="BD654" i="1"/>
  <c r="BD289" i="1"/>
  <c r="BD6" i="1"/>
  <c r="BD447" i="1"/>
  <c r="BD544" i="1"/>
  <c r="BD162" i="1"/>
  <c r="BD524" i="1"/>
  <c r="BD99" i="1"/>
  <c r="BD660" i="1"/>
  <c r="BD546" i="1"/>
  <c r="BD139" i="1"/>
  <c r="BD91" i="1"/>
  <c r="BD36" i="1"/>
  <c r="BD306" i="1"/>
  <c r="BD530" i="1"/>
  <c r="BD54" i="1"/>
  <c r="BD47" i="1"/>
  <c r="BD608" i="1"/>
  <c r="BD502" i="1"/>
  <c r="BD20" i="1"/>
  <c r="BD589" i="1"/>
  <c r="BD588" i="1"/>
  <c r="BD23" i="1"/>
  <c r="BD305" i="1"/>
  <c r="BD556" i="1"/>
  <c r="BD691" i="1"/>
  <c r="BD93" i="1"/>
  <c r="BD309" i="1"/>
  <c r="BD511" i="1"/>
  <c r="BD179" i="1"/>
  <c r="BD150" i="1"/>
  <c r="BD400" i="1"/>
  <c r="BD454" i="1"/>
  <c r="BD584" i="1"/>
  <c r="BD83" i="1"/>
  <c r="BD118" i="1"/>
  <c r="BD357" i="1"/>
  <c r="BD547" i="1"/>
  <c r="BD137" i="1"/>
  <c r="BD625" i="1"/>
  <c r="BD520" i="1"/>
  <c r="BD10" i="1"/>
  <c r="BD688" i="1"/>
  <c r="BD646" i="1"/>
  <c r="BD674" i="1"/>
  <c r="BD484" i="1"/>
  <c r="BD166" i="1"/>
  <c r="BD420" i="1"/>
  <c r="BD549" i="1"/>
  <c r="BD593" i="1"/>
  <c r="BD488" i="1"/>
  <c r="BD147" i="1"/>
  <c r="BD648" i="1"/>
  <c r="BD380" i="1"/>
  <c r="BD637" i="1"/>
  <c r="BD268" i="1"/>
  <c r="BD295" i="1"/>
  <c r="BD389" i="1"/>
  <c r="BD326" i="1"/>
  <c r="BD71" i="1"/>
  <c r="BD62" i="1"/>
  <c r="BD316" i="1"/>
  <c r="BD481" i="1"/>
  <c r="BD576" i="1"/>
  <c r="BD155" i="1"/>
  <c r="BD390" i="1"/>
  <c r="BD195" i="1"/>
  <c r="BD151" i="1"/>
  <c r="BD609" i="1"/>
  <c r="BD399" i="1"/>
  <c r="BD323" i="1"/>
  <c r="BD467" i="1"/>
  <c r="BD174" i="1"/>
  <c r="BD616" i="1"/>
  <c r="BD72" i="1"/>
  <c r="BD14" i="1"/>
  <c r="BD412" i="1"/>
  <c r="BD301" i="1"/>
  <c r="BD231" i="1"/>
  <c r="BD187" i="1"/>
  <c r="BD566" i="1"/>
  <c r="BD453" i="1"/>
  <c r="BD96" i="1"/>
  <c r="BD590" i="1"/>
  <c r="BD656" i="1"/>
  <c r="BD644" i="1"/>
  <c r="BD274" i="1"/>
  <c r="BD8" i="1"/>
  <c r="BD379" i="1"/>
  <c r="BD273" i="1"/>
  <c r="BD135" i="1"/>
  <c r="BD360" i="1"/>
  <c r="BD540" i="1"/>
  <c r="BD653" i="1"/>
  <c r="BD564" i="1"/>
  <c r="BD280" i="1"/>
  <c r="BD11" i="1"/>
  <c r="BD186" i="1"/>
  <c r="BD315" i="1"/>
  <c r="BD259" i="1"/>
  <c r="BD550" i="1"/>
  <c r="BD437" i="1"/>
  <c r="BD276" i="1"/>
  <c r="BD548" i="1"/>
  <c r="BD640" i="1"/>
  <c r="BD446" i="1"/>
  <c r="BD354" i="1"/>
  <c r="BD52" i="1"/>
  <c r="BD492" i="1"/>
  <c r="BD536" i="1"/>
  <c r="BD580" i="1"/>
  <c r="BD435" i="1"/>
  <c r="BD182" i="1"/>
  <c r="BD222" i="1"/>
  <c r="BD190" i="1"/>
  <c r="BD336" i="1"/>
  <c r="BD498" i="1"/>
  <c r="BD246" i="1"/>
  <c r="BD192" i="1"/>
  <c r="BD26" i="1"/>
  <c r="BD427" i="1"/>
  <c r="BD534" i="1"/>
  <c r="BD313" i="1"/>
  <c r="BD495" i="1"/>
  <c r="BD56" i="1"/>
  <c r="BD284" i="1"/>
  <c r="BD35" i="1"/>
  <c r="BD422" i="1"/>
  <c r="BD518" i="1"/>
  <c r="BD685" i="1"/>
  <c r="BD81" i="1"/>
  <c r="BD349" i="1"/>
  <c r="BD15" i="1"/>
  <c r="BD242" i="1"/>
  <c r="BD601" i="1"/>
  <c r="BD493" i="1"/>
  <c r="BD95" i="1"/>
  <c r="BD659" i="1"/>
  <c r="BD523" i="1"/>
  <c r="BD595" i="1"/>
  <c r="BD561" i="1"/>
  <c r="BD290" i="1"/>
  <c r="BD31" i="1"/>
  <c r="BD208" i="1"/>
  <c r="BD500" i="1"/>
  <c r="BD145" i="1"/>
  <c r="BD375" i="1"/>
  <c r="BD496" i="1"/>
  <c r="BD607" i="1"/>
  <c r="BD149" i="1"/>
  <c r="BD168" i="1"/>
  <c r="BD369" i="1"/>
  <c r="BD559" i="1"/>
  <c r="BD25" i="1"/>
  <c r="BD148" i="1"/>
  <c r="BD461" i="1"/>
  <c r="BD441" i="1"/>
  <c r="BD575" i="1"/>
  <c r="BD207" i="1"/>
  <c r="BD614" i="1"/>
  <c r="BD130" i="1"/>
  <c r="BD109" i="1"/>
  <c r="BD411" i="1"/>
  <c r="BD194" i="1"/>
  <c r="BD620" i="1"/>
  <c r="BD103" i="1"/>
  <c r="BD604" i="1"/>
  <c r="BD491" i="1"/>
  <c r="BD106" i="1"/>
  <c r="BD404" i="1"/>
  <c r="BD213" i="1"/>
  <c r="BD232" i="1"/>
  <c r="BD365" i="1"/>
  <c r="BD555" i="1"/>
  <c r="BD293" i="1"/>
  <c r="BD324" i="1"/>
  <c r="BD445" i="1"/>
  <c r="BD433" i="1"/>
  <c r="BD686" i="1"/>
  <c r="BD29" i="1"/>
  <c r="BD510" i="1"/>
  <c r="BD479" i="1"/>
  <c r="BD250" i="1"/>
  <c r="BD392" i="1"/>
  <c r="BD582" i="1"/>
  <c r="BD27" i="1"/>
  <c r="BD69" i="1"/>
  <c r="BD526" i="1"/>
  <c r="BD229" i="1"/>
  <c r="BD341" i="1"/>
  <c r="BD159" i="1"/>
  <c r="BD115" i="1"/>
  <c r="BD572" i="1"/>
  <c r="BD469" i="1"/>
  <c r="BD126" i="1"/>
  <c r="BD615" i="1"/>
  <c r="BD675" i="1"/>
  <c r="BD138" i="1"/>
  <c r="BD569" i="1"/>
  <c r="BD464" i="1"/>
  <c r="BD16" i="1"/>
  <c r="BD597" i="1"/>
  <c r="BD664" i="1"/>
  <c r="BD679" i="1"/>
  <c r="BD178" i="1"/>
  <c r="BD270" i="1"/>
  <c r="BD381" i="1"/>
  <c r="BD209" i="1"/>
  <c r="BD30" i="1"/>
  <c r="BD131" i="1"/>
  <c r="BD533" i="1"/>
  <c r="BD465" i="1"/>
  <c r="BD657" i="1"/>
  <c r="BD619" i="1"/>
  <c r="BD4" i="1"/>
  <c r="U3" i="1" a="1"/>
  <c r="AF3" i="1"/>
  <c r="AF17" i="1"/>
  <c r="AF37" i="1"/>
  <c r="AF6" i="1"/>
  <c r="AF18" i="1"/>
  <c r="AF30" i="1"/>
  <c r="AF42" i="1"/>
  <c r="AF54" i="1"/>
  <c r="AF66" i="1"/>
  <c r="AF7" i="1"/>
  <c r="AF11" i="1"/>
  <c r="AF15" i="1"/>
  <c r="AF19" i="1"/>
  <c r="AF23" i="1"/>
  <c r="AF27" i="1"/>
  <c r="AF31" i="1"/>
  <c r="AF35" i="1"/>
  <c r="AF39" i="1"/>
  <c r="AF43" i="1"/>
  <c r="AF47" i="1"/>
  <c r="AF51" i="1"/>
  <c r="AF55" i="1"/>
  <c r="AF59" i="1"/>
  <c r="AF63" i="1"/>
  <c r="AF67" i="1"/>
  <c r="AF71" i="1"/>
  <c r="AF75" i="1"/>
  <c r="AF79" i="1"/>
  <c r="AF83" i="1"/>
  <c r="AF87" i="1"/>
  <c r="AF91" i="1"/>
  <c r="AF95" i="1"/>
  <c r="AF99" i="1"/>
  <c r="AF103" i="1"/>
  <c r="AF107" i="1"/>
  <c r="AF111" i="1"/>
  <c r="AF115" i="1"/>
  <c r="AF119" i="1"/>
  <c r="AF123" i="1"/>
  <c r="AF127" i="1"/>
  <c r="AF131" i="1"/>
  <c r="AF135" i="1"/>
  <c r="AF139" i="1"/>
  <c r="AF143" i="1"/>
  <c r="AF147" i="1"/>
  <c r="AF151" i="1"/>
  <c r="AF155" i="1"/>
  <c r="AF159" i="1"/>
  <c r="AF163" i="1"/>
  <c r="AF167" i="1"/>
  <c r="AF171" i="1"/>
  <c r="AF175" i="1"/>
  <c r="AF179" i="1"/>
  <c r="AF183" i="1"/>
  <c r="AF5" i="1"/>
  <c r="AF21" i="1"/>
  <c r="AF33" i="1"/>
  <c r="AF10" i="1"/>
  <c r="AF22" i="1"/>
  <c r="AF34" i="1"/>
  <c r="AF46" i="1"/>
  <c r="AF58" i="1"/>
  <c r="AF4" i="1"/>
  <c r="AF8" i="1"/>
  <c r="AF12" i="1"/>
  <c r="AF16" i="1"/>
  <c r="AF20" i="1"/>
  <c r="AF24" i="1"/>
  <c r="AF28" i="1"/>
  <c r="AF32" i="1"/>
  <c r="AF36" i="1"/>
  <c r="AF40" i="1"/>
  <c r="AF44" i="1"/>
  <c r="AF48" i="1"/>
  <c r="AF52" i="1"/>
  <c r="AF56" i="1"/>
  <c r="AF60" i="1"/>
  <c r="AF64" i="1"/>
  <c r="AF68" i="1"/>
  <c r="AF72" i="1"/>
  <c r="AF76" i="1"/>
  <c r="AF80" i="1"/>
  <c r="AF84" i="1"/>
  <c r="AF88" i="1"/>
  <c r="AF92" i="1"/>
  <c r="AF96" i="1"/>
  <c r="AF100" i="1"/>
  <c r="AF104" i="1"/>
  <c r="AF108" i="1"/>
  <c r="AF112" i="1"/>
  <c r="AF116" i="1"/>
  <c r="AF120" i="1"/>
  <c r="AF124" i="1"/>
  <c r="AF128" i="1"/>
  <c r="AF132" i="1"/>
  <c r="AF136" i="1"/>
  <c r="AF140" i="1"/>
  <c r="AF144" i="1"/>
  <c r="AF148" i="1"/>
  <c r="AF152" i="1"/>
  <c r="AF156" i="1"/>
  <c r="AF160" i="1"/>
  <c r="AF164" i="1"/>
  <c r="AF168" i="1"/>
  <c r="AF172" i="1"/>
  <c r="AF176" i="1"/>
  <c r="AF180" i="1"/>
  <c r="AF184" i="1"/>
  <c r="AF13" i="1"/>
  <c r="AF29" i="1"/>
  <c r="AF45" i="1"/>
  <c r="AF49" i="1"/>
  <c r="AF53" i="1"/>
  <c r="AF57" i="1"/>
  <c r="AF61" i="1"/>
  <c r="AF65" i="1"/>
  <c r="AF69" i="1"/>
  <c r="AF73" i="1"/>
  <c r="AF77" i="1"/>
  <c r="AF81" i="1"/>
  <c r="AF85" i="1"/>
  <c r="AF89" i="1"/>
  <c r="AF93" i="1"/>
  <c r="AF97" i="1"/>
  <c r="AF101" i="1"/>
  <c r="AF105" i="1"/>
  <c r="AF109" i="1"/>
  <c r="AF113" i="1"/>
  <c r="AF117" i="1"/>
  <c r="AF121" i="1"/>
  <c r="AF125" i="1"/>
  <c r="AF129" i="1"/>
  <c r="AF133" i="1"/>
  <c r="AF137" i="1"/>
  <c r="AF141" i="1"/>
  <c r="AF145" i="1"/>
  <c r="AF149" i="1"/>
  <c r="AF153" i="1"/>
  <c r="AF157" i="1"/>
  <c r="AF161" i="1"/>
  <c r="AF165" i="1"/>
  <c r="AF169" i="1"/>
  <c r="AF173" i="1"/>
  <c r="AF177" i="1"/>
  <c r="AF181" i="1"/>
  <c r="AF185" i="1"/>
  <c r="AF9" i="1"/>
  <c r="AF25" i="1"/>
  <c r="AF41" i="1"/>
  <c r="AF14" i="1"/>
  <c r="AF26" i="1"/>
  <c r="AF38" i="1"/>
  <c r="AF50" i="1"/>
  <c r="AF62" i="1"/>
  <c r="AF70" i="1"/>
  <c r="AF74" i="1"/>
  <c r="AF78" i="1"/>
  <c r="AF82" i="1"/>
  <c r="AF86" i="1"/>
  <c r="AF90" i="1"/>
  <c r="AF94" i="1"/>
  <c r="AF98" i="1"/>
  <c r="AF102" i="1"/>
  <c r="AF106" i="1"/>
  <c r="AF110" i="1"/>
  <c r="AF114" i="1"/>
  <c r="AF118" i="1"/>
  <c r="AF122" i="1"/>
  <c r="AF126" i="1"/>
  <c r="AF130" i="1"/>
  <c r="AF134" i="1"/>
  <c r="AF138" i="1"/>
  <c r="AF142" i="1"/>
  <c r="AF146" i="1"/>
  <c r="AF150" i="1"/>
  <c r="AF154" i="1"/>
  <c r="AF158" i="1"/>
  <c r="AF162" i="1"/>
  <c r="AF166" i="1"/>
  <c r="AF170" i="1"/>
  <c r="AF174" i="1"/>
  <c r="AF178" i="1"/>
  <c r="AF182" i="1"/>
  <c r="AF186" i="1"/>
  <c r="AF187" i="1"/>
  <c r="AF191" i="1"/>
  <c r="AF195" i="1"/>
  <c r="AF199" i="1"/>
  <c r="AF203" i="1"/>
  <c r="AF207" i="1"/>
  <c r="AF211" i="1"/>
  <c r="AF215" i="1"/>
  <c r="AF219" i="1"/>
  <c r="AF223" i="1"/>
  <c r="AF227" i="1"/>
  <c r="AF231" i="1"/>
  <c r="AF235" i="1"/>
  <c r="AF239" i="1"/>
  <c r="AF243" i="1"/>
  <c r="AF247" i="1"/>
  <c r="AF251" i="1"/>
  <c r="AF255" i="1"/>
  <c r="AF259" i="1"/>
  <c r="AF263" i="1"/>
  <c r="AF267" i="1"/>
  <c r="AF271" i="1"/>
  <c r="AF275" i="1"/>
  <c r="AF279" i="1"/>
  <c r="AF283" i="1"/>
  <c r="AF287" i="1"/>
  <c r="AF291" i="1"/>
  <c r="AF295" i="1"/>
  <c r="AF299" i="1"/>
  <c r="AF303" i="1"/>
  <c r="AF307" i="1"/>
  <c r="AF311" i="1"/>
  <c r="AF315" i="1"/>
  <c r="AF319" i="1"/>
  <c r="AF323" i="1"/>
  <c r="AF327" i="1"/>
  <c r="AF331" i="1"/>
  <c r="AF335" i="1"/>
  <c r="AF339" i="1"/>
  <c r="AF343" i="1"/>
  <c r="AF347" i="1"/>
  <c r="AF351" i="1"/>
  <c r="AF355" i="1"/>
  <c r="AF359" i="1"/>
  <c r="AF363" i="1"/>
  <c r="AF367" i="1"/>
  <c r="AF371" i="1"/>
  <c r="AF375" i="1"/>
  <c r="AF379" i="1"/>
  <c r="AF383" i="1"/>
  <c r="AF387" i="1"/>
  <c r="AF391" i="1"/>
  <c r="AF395" i="1"/>
  <c r="AF399" i="1"/>
  <c r="AF403" i="1"/>
  <c r="AF407" i="1"/>
  <c r="AF411" i="1"/>
  <c r="AF415" i="1"/>
  <c r="AF419" i="1"/>
  <c r="AF423" i="1"/>
  <c r="AF427" i="1"/>
  <c r="AF431" i="1"/>
  <c r="AF435" i="1"/>
  <c r="AF439" i="1"/>
  <c r="AF443" i="1"/>
  <c r="AF447" i="1"/>
  <c r="AF451" i="1"/>
  <c r="AF455" i="1"/>
  <c r="AF459" i="1"/>
  <c r="AF463" i="1"/>
  <c r="AF467" i="1"/>
  <c r="AF471" i="1"/>
  <c r="AF475" i="1"/>
  <c r="AF479" i="1"/>
  <c r="AF483" i="1"/>
  <c r="AF487" i="1"/>
  <c r="AF491" i="1"/>
  <c r="AF495" i="1"/>
  <c r="AF499" i="1"/>
  <c r="AF503" i="1"/>
  <c r="AF507" i="1"/>
  <c r="AF511" i="1"/>
  <c r="AF515" i="1"/>
  <c r="AF519" i="1"/>
  <c r="AF523" i="1"/>
  <c r="AF527" i="1"/>
  <c r="AF531" i="1"/>
  <c r="AF535" i="1"/>
  <c r="AF539" i="1"/>
  <c r="AF543" i="1"/>
  <c r="AF547" i="1"/>
  <c r="AF551" i="1"/>
  <c r="AF555" i="1"/>
  <c r="AF559" i="1"/>
  <c r="AF563" i="1"/>
  <c r="AF567" i="1"/>
  <c r="AF571" i="1"/>
  <c r="AF575" i="1"/>
  <c r="AF579" i="1"/>
  <c r="AF583" i="1"/>
  <c r="AF587" i="1"/>
  <c r="AF591" i="1"/>
  <c r="AF595" i="1"/>
  <c r="AF599" i="1"/>
  <c r="AF603" i="1"/>
  <c r="AF607" i="1"/>
  <c r="AF611" i="1"/>
  <c r="AF615" i="1"/>
  <c r="AF619" i="1"/>
  <c r="AF623" i="1"/>
  <c r="AF627" i="1"/>
  <c r="AF631" i="1"/>
  <c r="AF635" i="1"/>
  <c r="AF639" i="1"/>
  <c r="AF643" i="1"/>
  <c r="AF647" i="1"/>
  <c r="AF651" i="1"/>
  <c r="AF655" i="1"/>
  <c r="AF659" i="1"/>
  <c r="AF663" i="1"/>
  <c r="AF667" i="1"/>
  <c r="AF671" i="1"/>
  <c r="AF675" i="1"/>
  <c r="AF679" i="1"/>
  <c r="AF683" i="1"/>
  <c r="AF687" i="1"/>
  <c r="AF691" i="1"/>
  <c r="AF188" i="1"/>
  <c r="AF192" i="1"/>
  <c r="AF196" i="1"/>
  <c r="AF200" i="1"/>
  <c r="AF204" i="1"/>
  <c r="AF208" i="1"/>
  <c r="AF212" i="1"/>
  <c r="AF216" i="1"/>
  <c r="AF220" i="1"/>
  <c r="AF224" i="1"/>
  <c r="AF228" i="1"/>
  <c r="AF232" i="1"/>
  <c r="AF236" i="1"/>
  <c r="AF240" i="1"/>
  <c r="AF244" i="1"/>
  <c r="AF248" i="1"/>
  <c r="AF252" i="1"/>
  <c r="AF256" i="1"/>
  <c r="AF260" i="1"/>
  <c r="AF264" i="1"/>
  <c r="AF268" i="1"/>
  <c r="AF272" i="1"/>
  <c r="AF276" i="1"/>
  <c r="AF280" i="1"/>
  <c r="AF284" i="1"/>
  <c r="AF288" i="1"/>
  <c r="AF292" i="1"/>
  <c r="AF296" i="1"/>
  <c r="AF300" i="1"/>
  <c r="AF304" i="1"/>
  <c r="AF308" i="1"/>
  <c r="AF312" i="1"/>
  <c r="AF316" i="1"/>
  <c r="AF320" i="1"/>
  <c r="AF324" i="1"/>
  <c r="AF328" i="1"/>
  <c r="AF332" i="1"/>
  <c r="AF336" i="1"/>
  <c r="AF340" i="1"/>
  <c r="AF344" i="1"/>
  <c r="AF348" i="1"/>
  <c r="AF352" i="1"/>
  <c r="AF356" i="1"/>
  <c r="AF360" i="1"/>
  <c r="AF364" i="1"/>
  <c r="AF368" i="1"/>
  <c r="AF372" i="1"/>
  <c r="AF376" i="1"/>
  <c r="AF380" i="1"/>
  <c r="AF384" i="1"/>
  <c r="AF388" i="1"/>
  <c r="AF392" i="1"/>
  <c r="AF396" i="1"/>
  <c r="AF400" i="1"/>
  <c r="AF404" i="1"/>
  <c r="AF408" i="1"/>
  <c r="AF412" i="1"/>
  <c r="AF416" i="1"/>
  <c r="AF420" i="1"/>
  <c r="AF424" i="1"/>
  <c r="AF428" i="1"/>
  <c r="AF432" i="1"/>
  <c r="AF436" i="1"/>
  <c r="AF440" i="1"/>
  <c r="AF444" i="1"/>
  <c r="AF448" i="1"/>
  <c r="AF452" i="1"/>
  <c r="AF456" i="1"/>
  <c r="AF460" i="1"/>
  <c r="AF464" i="1"/>
  <c r="AF468" i="1"/>
  <c r="AF472" i="1"/>
  <c r="AF476" i="1"/>
  <c r="AF480" i="1"/>
  <c r="AF484" i="1"/>
  <c r="AF488" i="1"/>
  <c r="AF492" i="1"/>
  <c r="AF496" i="1"/>
  <c r="AF500" i="1"/>
  <c r="AF504" i="1"/>
  <c r="AF508" i="1"/>
  <c r="AF512" i="1"/>
  <c r="AF516" i="1"/>
  <c r="AF520" i="1"/>
  <c r="AF524" i="1"/>
  <c r="AF528" i="1"/>
  <c r="AF532" i="1"/>
  <c r="AF536" i="1"/>
  <c r="AF540" i="1"/>
  <c r="AF544" i="1"/>
  <c r="AF548" i="1"/>
  <c r="AF552" i="1"/>
  <c r="AF556" i="1"/>
  <c r="AF560" i="1"/>
  <c r="AF564" i="1"/>
  <c r="AF568" i="1"/>
  <c r="AF572" i="1"/>
  <c r="AF576" i="1"/>
  <c r="AF580" i="1"/>
  <c r="AF584" i="1"/>
  <c r="AF588" i="1"/>
  <c r="AF592" i="1"/>
  <c r="AF596" i="1"/>
  <c r="AF600" i="1"/>
  <c r="AF604" i="1"/>
  <c r="AF608" i="1"/>
  <c r="AF612" i="1"/>
  <c r="AF616" i="1"/>
  <c r="AF620" i="1"/>
  <c r="AF624" i="1"/>
  <c r="AF628" i="1"/>
  <c r="AF632" i="1"/>
  <c r="AF636" i="1"/>
  <c r="AF640" i="1"/>
  <c r="AF644" i="1"/>
  <c r="AF648" i="1"/>
  <c r="AF652" i="1"/>
  <c r="AF656" i="1"/>
  <c r="AF660" i="1"/>
  <c r="AF664" i="1"/>
  <c r="AF668" i="1"/>
  <c r="AF672" i="1"/>
  <c r="AF676" i="1"/>
  <c r="AF680" i="1"/>
  <c r="AF684" i="1"/>
  <c r="AF688" i="1"/>
  <c r="AF692" i="1"/>
  <c r="AF189" i="1"/>
  <c r="AF193" i="1"/>
  <c r="AF197" i="1"/>
  <c r="AF201" i="1"/>
  <c r="AF205" i="1"/>
  <c r="AF209" i="1"/>
  <c r="AF213" i="1"/>
  <c r="AF217" i="1"/>
  <c r="AF221" i="1"/>
  <c r="AF225" i="1"/>
  <c r="AF229" i="1"/>
  <c r="AF233" i="1"/>
  <c r="AF237" i="1"/>
  <c r="AF241" i="1"/>
  <c r="AF245" i="1"/>
  <c r="AF249" i="1"/>
  <c r="AF253" i="1"/>
  <c r="AF257" i="1"/>
  <c r="AF261" i="1"/>
  <c r="AF265" i="1"/>
  <c r="AF269" i="1"/>
  <c r="AF273" i="1"/>
  <c r="AF277" i="1"/>
  <c r="AF281" i="1"/>
  <c r="AF285" i="1"/>
  <c r="AF289" i="1"/>
  <c r="AF293" i="1"/>
  <c r="AF297" i="1"/>
  <c r="AF301" i="1"/>
  <c r="AF305" i="1"/>
  <c r="AF309" i="1"/>
  <c r="AF313" i="1"/>
  <c r="AF317" i="1"/>
  <c r="AF321" i="1"/>
  <c r="AF325" i="1"/>
  <c r="AF329" i="1"/>
  <c r="AF333" i="1"/>
  <c r="AF337" i="1"/>
  <c r="AF341" i="1"/>
  <c r="AF345" i="1"/>
  <c r="AF349" i="1"/>
  <c r="AF353" i="1"/>
  <c r="AF357" i="1"/>
  <c r="AF361" i="1"/>
  <c r="AF365" i="1"/>
  <c r="AF369" i="1"/>
  <c r="AF373" i="1"/>
  <c r="AF377" i="1"/>
  <c r="AF381" i="1"/>
  <c r="AF385" i="1"/>
  <c r="AF389" i="1"/>
  <c r="AF393" i="1"/>
  <c r="AF397" i="1"/>
  <c r="AF401" i="1"/>
  <c r="AF405" i="1"/>
  <c r="AF409" i="1"/>
  <c r="AF413" i="1"/>
  <c r="AF417" i="1"/>
  <c r="AF421" i="1"/>
  <c r="AF425" i="1"/>
  <c r="AF429" i="1"/>
  <c r="AF433" i="1"/>
  <c r="AF437" i="1"/>
  <c r="AF441" i="1"/>
  <c r="AF445" i="1"/>
  <c r="AF449" i="1"/>
  <c r="AF453" i="1"/>
  <c r="AF457" i="1"/>
  <c r="AF461" i="1"/>
  <c r="AF465" i="1"/>
  <c r="AF469" i="1"/>
  <c r="AF473" i="1"/>
  <c r="AF477" i="1"/>
  <c r="AF481" i="1"/>
  <c r="AF485" i="1"/>
  <c r="AF489" i="1"/>
  <c r="AF493" i="1"/>
  <c r="AF497" i="1"/>
  <c r="AF501" i="1"/>
  <c r="AF505" i="1"/>
  <c r="AF509" i="1"/>
  <c r="AF513" i="1"/>
  <c r="AF517" i="1"/>
  <c r="AF521" i="1"/>
  <c r="AF525" i="1"/>
  <c r="AF529" i="1"/>
  <c r="AF533" i="1"/>
  <c r="AF537" i="1"/>
  <c r="AF541" i="1"/>
  <c r="AF545" i="1"/>
  <c r="AF549" i="1"/>
  <c r="AF553" i="1"/>
  <c r="AF557" i="1"/>
  <c r="AF561" i="1"/>
  <c r="AF565" i="1"/>
  <c r="AF569" i="1"/>
  <c r="AF573" i="1"/>
  <c r="AF577" i="1"/>
  <c r="AF581" i="1"/>
  <c r="AF585" i="1"/>
  <c r="AF589" i="1"/>
  <c r="AF593" i="1"/>
  <c r="AF597" i="1"/>
  <c r="AF601" i="1"/>
  <c r="AF605" i="1"/>
  <c r="AF609" i="1"/>
  <c r="AF613" i="1"/>
  <c r="AF617" i="1"/>
  <c r="AF621" i="1"/>
  <c r="AF625" i="1"/>
  <c r="AF629" i="1"/>
  <c r="AF633" i="1"/>
  <c r="AF637" i="1"/>
  <c r="AF641" i="1"/>
  <c r="AF645" i="1"/>
  <c r="AF649" i="1"/>
  <c r="AF653" i="1"/>
  <c r="AF657" i="1"/>
  <c r="AF661" i="1"/>
  <c r="AF665" i="1"/>
  <c r="AF669" i="1"/>
  <c r="AF673" i="1"/>
  <c r="AF677" i="1"/>
  <c r="AF681" i="1"/>
  <c r="AF685" i="1"/>
  <c r="AF689" i="1"/>
  <c r="AF693" i="1"/>
  <c r="AF190" i="1"/>
  <c r="AF194" i="1"/>
  <c r="AF198" i="1"/>
  <c r="AF202" i="1"/>
  <c r="AF206" i="1"/>
  <c r="AF210" i="1"/>
  <c r="AF214" i="1"/>
  <c r="AF218" i="1"/>
  <c r="AF222" i="1"/>
  <c r="AF226" i="1"/>
  <c r="AF230" i="1"/>
  <c r="AF234" i="1"/>
  <c r="AF238" i="1"/>
  <c r="AF242" i="1"/>
  <c r="AF246" i="1"/>
  <c r="AF250" i="1"/>
  <c r="AF254" i="1"/>
  <c r="AF258" i="1"/>
  <c r="AF262" i="1"/>
  <c r="AF266" i="1"/>
  <c r="AF270" i="1"/>
  <c r="AF274" i="1"/>
  <c r="AF278" i="1"/>
  <c r="AF282" i="1"/>
  <c r="AF286" i="1"/>
  <c r="AF290" i="1"/>
  <c r="AF294" i="1"/>
  <c r="AF298" i="1"/>
  <c r="AF302" i="1"/>
  <c r="AF306" i="1"/>
  <c r="AF310" i="1"/>
  <c r="AF314" i="1"/>
  <c r="AF318" i="1"/>
  <c r="AF322" i="1"/>
  <c r="AF326" i="1"/>
  <c r="AF330" i="1"/>
  <c r="AF334" i="1"/>
  <c r="AF338" i="1"/>
  <c r="AF342" i="1"/>
  <c r="AF346" i="1"/>
  <c r="AF350" i="1"/>
  <c r="AF354" i="1"/>
  <c r="AF358" i="1"/>
  <c r="AF362" i="1"/>
  <c r="AF366" i="1"/>
  <c r="AF370" i="1"/>
  <c r="AF374" i="1"/>
  <c r="AF378" i="1"/>
  <c r="AF382" i="1"/>
  <c r="AF386" i="1"/>
  <c r="AF390" i="1"/>
  <c r="AF394" i="1"/>
  <c r="AF398" i="1"/>
  <c r="AF402" i="1"/>
  <c r="AF406" i="1"/>
  <c r="AF410" i="1"/>
  <c r="AF414" i="1"/>
  <c r="AF418" i="1"/>
  <c r="AF422" i="1"/>
  <c r="AF426" i="1"/>
  <c r="AF430" i="1"/>
  <c r="AF434" i="1"/>
  <c r="AF438" i="1"/>
  <c r="AF442" i="1"/>
  <c r="AF446" i="1"/>
  <c r="AF450" i="1"/>
  <c r="AF454" i="1"/>
  <c r="AF458" i="1"/>
  <c r="AF462" i="1"/>
  <c r="AF466" i="1"/>
  <c r="AF470" i="1"/>
  <c r="AF474" i="1"/>
  <c r="AF478" i="1"/>
  <c r="AF482" i="1"/>
  <c r="AF486" i="1"/>
  <c r="AF490" i="1"/>
  <c r="AF494" i="1"/>
  <c r="AF498" i="1"/>
  <c r="AF502" i="1"/>
  <c r="AF506" i="1"/>
  <c r="AF510" i="1"/>
  <c r="AF514" i="1"/>
  <c r="AF518" i="1"/>
  <c r="AF522" i="1"/>
  <c r="AF526" i="1"/>
  <c r="AF530" i="1"/>
  <c r="AF534" i="1"/>
  <c r="AF538" i="1"/>
  <c r="AF542" i="1"/>
  <c r="AF546" i="1"/>
  <c r="AF550" i="1"/>
  <c r="AF554" i="1"/>
  <c r="AF558" i="1"/>
  <c r="AF562" i="1"/>
  <c r="AF566" i="1"/>
  <c r="AF570" i="1"/>
  <c r="AF574" i="1"/>
  <c r="AF578" i="1"/>
  <c r="AF582" i="1"/>
  <c r="AF586" i="1"/>
  <c r="AF590" i="1"/>
  <c r="AF594" i="1"/>
  <c r="AF598" i="1"/>
  <c r="AF602" i="1"/>
  <c r="AF606" i="1"/>
  <c r="AF610" i="1"/>
  <c r="AF614" i="1"/>
  <c r="AF618" i="1"/>
  <c r="AF622" i="1"/>
  <c r="AF626" i="1"/>
  <c r="AF630" i="1"/>
  <c r="AF634" i="1"/>
  <c r="AF638" i="1"/>
  <c r="AF642" i="1"/>
  <c r="AF646" i="1"/>
  <c r="AF650" i="1"/>
  <c r="AF654" i="1"/>
  <c r="AF658" i="1"/>
  <c r="AF662" i="1"/>
  <c r="AF666" i="1"/>
  <c r="AF670" i="1"/>
  <c r="AF674" i="1"/>
  <c r="AF678" i="1"/>
  <c r="AF682" i="1"/>
  <c r="AF686" i="1"/>
  <c r="AF690" i="1"/>
  <c r="AF694" i="1"/>
  <c r="AG8" i="1"/>
  <c r="AG16" i="1"/>
  <c r="AG32" i="1"/>
  <c r="AG40" i="1"/>
  <c r="AG56" i="1"/>
  <c r="AG64" i="1"/>
  <c r="AG80" i="1"/>
  <c r="AG88" i="1"/>
  <c r="AG104" i="1"/>
  <c r="AG120" i="1"/>
  <c r="AG128" i="1"/>
  <c r="AG144" i="1"/>
  <c r="AG160" i="1"/>
  <c r="AG168" i="1"/>
  <c r="AG184" i="1"/>
  <c r="AG204" i="1"/>
  <c r="AG215" i="1"/>
  <c r="AG236" i="1"/>
  <c r="AG268" i="1"/>
  <c r="AG289" i="1"/>
  <c r="AG311" i="1"/>
  <c r="AG332" i="1"/>
  <c r="AG353" i="1"/>
  <c r="AG385" i="1"/>
  <c r="AG396" i="1"/>
  <c r="AG417" i="1"/>
  <c r="AG439" i="1"/>
  <c r="AG460" i="1"/>
  <c r="AG503" i="1"/>
  <c r="AG545" i="1"/>
  <c r="AG652" i="1"/>
  <c r="AG17" i="1"/>
  <c r="AG33" i="1"/>
  <c r="AG41" i="1"/>
  <c r="AG57" i="1"/>
  <c r="AG73" i="1"/>
  <c r="AG89" i="1"/>
  <c r="AG113" i="1"/>
  <c r="AG121" i="1"/>
  <c r="AG137" i="1"/>
  <c r="AG153" i="1"/>
  <c r="AG177" i="1"/>
  <c r="AG205" i="1"/>
  <c r="AG227" i="1"/>
  <c r="AG259" i="1"/>
  <c r="AG280" i="1"/>
  <c r="AG301" i="1"/>
  <c r="AG323" i="1"/>
  <c r="AG333" i="1"/>
  <c r="AG355" i="1"/>
  <c r="AG376" i="1"/>
  <c r="AG397" i="1"/>
  <c r="AG408" i="1"/>
  <c r="AG429" i="1"/>
  <c r="AG440" i="1"/>
  <c r="AG451" i="1"/>
  <c r="AG465" i="1"/>
  <c r="AG487" i="1"/>
  <c r="AG508" i="1"/>
  <c r="AG529" i="1"/>
  <c r="AG551" i="1"/>
  <c r="AG572" i="1"/>
  <c r="AG615" i="1"/>
  <c r="AG636" i="1"/>
  <c r="AG657" i="1"/>
  <c r="AG679" i="1"/>
  <c r="AG4" i="1"/>
  <c r="AG12" i="1"/>
  <c r="AG20" i="1"/>
  <c r="AG28" i="1"/>
  <c r="AG36" i="1"/>
  <c r="AG44" i="1"/>
  <c r="AG52" i="1"/>
  <c r="AG60" i="1"/>
  <c r="AG68" i="1"/>
  <c r="AG76" i="1"/>
  <c r="AG84" i="1"/>
  <c r="AG92" i="1"/>
  <c r="AG100" i="1"/>
  <c r="AG108" i="1"/>
  <c r="AG116" i="1"/>
  <c r="AG124" i="1"/>
  <c r="AG132" i="1"/>
  <c r="AG140" i="1"/>
  <c r="AG148" i="1"/>
  <c r="AG156" i="1"/>
  <c r="AG164" i="1"/>
  <c r="AG172" i="1"/>
  <c r="AG180" i="1"/>
  <c r="AG188" i="1"/>
  <c r="AG199" i="1"/>
  <c r="AG209" i="1"/>
  <c r="AG220" i="1"/>
  <c r="AG231" i="1"/>
  <c r="AG241" i="1"/>
  <c r="AG252" i="1"/>
  <c r="AG263" i="1"/>
  <c r="AG273" i="1"/>
  <c r="AG284" i="1"/>
  <c r="AG295" i="1"/>
  <c r="AG305" i="1"/>
  <c r="AG316" i="1"/>
  <c r="AG327" i="1"/>
  <c r="AG337" i="1"/>
  <c r="AG348" i="1"/>
  <c r="AG359" i="1"/>
  <c r="AG369" i="1"/>
  <c r="AG380" i="1"/>
  <c r="AG391" i="1"/>
  <c r="AG401" i="1"/>
  <c r="AG412" i="1"/>
  <c r="AG423" i="1"/>
  <c r="AG433" i="1"/>
  <c r="AG444" i="1"/>
  <c r="AG455" i="1"/>
  <c r="AG471" i="1"/>
  <c r="AG492" i="1"/>
  <c r="AG513" i="1"/>
  <c r="AG535" i="1"/>
  <c r="AG556" i="1"/>
  <c r="AG577" i="1"/>
  <c r="AG599" i="1"/>
  <c r="AG620" i="1"/>
  <c r="AG641" i="1"/>
  <c r="AG663" i="1"/>
  <c r="AG684" i="1"/>
  <c r="AG24" i="1"/>
  <c r="AG48" i="1"/>
  <c r="AG72" i="1"/>
  <c r="AG96" i="1"/>
  <c r="AG112" i="1"/>
  <c r="AG136" i="1"/>
  <c r="AG152" i="1"/>
  <c r="AG176" i="1"/>
  <c r="AG193" i="1"/>
  <c r="AG225" i="1"/>
  <c r="AG247" i="1"/>
  <c r="AG257" i="1"/>
  <c r="AG279" i="1"/>
  <c r="AG300" i="1"/>
  <c r="AG321" i="1"/>
  <c r="AG343" i="1"/>
  <c r="AG364" i="1"/>
  <c r="AG375" i="1"/>
  <c r="AG407" i="1"/>
  <c r="AG428" i="1"/>
  <c r="AG449" i="1"/>
  <c r="AG481" i="1"/>
  <c r="AG524" i="1"/>
  <c r="AG567" i="1"/>
  <c r="AG588" i="1"/>
  <c r="AG609" i="1"/>
  <c r="AG631" i="1"/>
  <c r="AG673" i="1"/>
  <c r="AG9" i="1"/>
  <c r="AG25" i="1"/>
  <c r="AG49" i="1"/>
  <c r="AG65" i="1"/>
  <c r="AG81" i="1"/>
  <c r="AG97" i="1"/>
  <c r="AG105" i="1"/>
  <c r="AG129" i="1"/>
  <c r="AG145" i="1"/>
  <c r="AG161" i="1"/>
  <c r="AG169" i="1"/>
  <c r="AG185" i="1"/>
  <c r="AG195" i="1"/>
  <c r="AG216" i="1"/>
  <c r="AG237" i="1"/>
  <c r="AG248" i="1"/>
  <c r="AG269" i="1"/>
  <c r="AG291" i="1"/>
  <c r="AG312" i="1"/>
  <c r="AG344" i="1"/>
  <c r="AG365" i="1"/>
  <c r="AG387" i="1"/>
  <c r="AG419" i="1"/>
  <c r="AG593" i="1"/>
  <c r="AG5" i="1"/>
  <c r="AG13" i="1"/>
  <c r="AG21" i="1"/>
  <c r="AG29" i="1"/>
  <c r="AG37" i="1"/>
  <c r="AG45" i="1"/>
  <c r="AG53" i="1"/>
  <c r="AG61" i="1"/>
  <c r="AG69" i="1"/>
  <c r="AG77" i="1"/>
  <c r="AG85" i="1"/>
  <c r="AG93" i="1"/>
  <c r="AG101" i="1"/>
  <c r="AG109" i="1"/>
  <c r="AG117" i="1"/>
  <c r="AG125" i="1"/>
  <c r="AG133" i="1"/>
  <c r="AG141" i="1"/>
  <c r="AG149" i="1"/>
  <c r="AG157" i="1"/>
  <c r="AG165" i="1"/>
  <c r="AG173" i="1"/>
  <c r="AG181" i="1"/>
  <c r="AG189" i="1"/>
  <c r="AG200" i="1"/>
  <c r="AG211" i="1"/>
  <c r="AG221" i="1"/>
  <c r="AG232" i="1"/>
  <c r="AG243" i="1"/>
  <c r="AG253" i="1"/>
  <c r="AG264" i="1"/>
  <c r="AG275" i="1"/>
  <c r="AG285" i="1"/>
  <c r="AG296" i="1"/>
  <c r="AG307" i="1"/>
  <c r="AG317" i="1"/>
  <c r="AG328" i="1"/>
  <c r="AG339" i="1"/>
  <c r="AG349" i="1"/>
  <c r="AG360" i="1"/>
  <c r="AG371" i="1"/>
  <c r="AG381" i="1"/>
  <c r="AG392" i="1"/>
  <c r="AG403" i="1"/>
  <c r="AG413" i="1"/>
  <c r="AG424" i="1"/>
  <c r="AG435" i="1"/>
  <c r="AG445" i="1"/>
  <c r="AG456" i="1"/>
  <c r="AG476" i="1"/>
  <c r="AG497" i="1"/>
  <c r="AG519" i="1"/>
  <c r="AG540" i="1"/>
  <c r="AG561" i="1"/>
  <c r="AG583" i="1"/>
  <c r="AG604" i="1"/>
  <c r="AG625" i="1"/>
  <c r="AG647" i="1"/>
  <c r="AG668" i="1"/>
  <c r="AG689" i="1"/>
  <c r="AG467" i="1"/>
  <c r="AG472" i="1"/>
  <c r="AG483" i="1"/>
  <c r="AG499" i="1"/>
  <c r="AG509" i="1"/>
  <c r="AG515" i="1"/>
  <c r="AG525" i="1"/>
  <c r="AG536" i="1"/>
  <c r="AG552" i="1"/>
  <c r="AG563" i="1"/>
  <c r="AG573" i="1"/>
  <c r="AG584" i="1"/>
  <c r="AG595" i="1"/>
  <c r="AG611" i="1"/>
  <c r="AG621" i="1"/>
  <c r="AG632" i="1"/>
  <c r="AG643" i="1"/>
  <c r="AG653" i="1"/>
  <c r="AG664" i="1"/>
  <c r="AG669" i="1"/>
  <c r="AG675" i="1"/>
  <c r="AG680" i="1"/>
  <c r="AG685" i="1"/>
  <c r="AG10" i="1"/>
  <c r="AG22" i="1"/>
  <c r="AG30" i="1"/>
  <c r="AG38" i="1"/>
  <c r="AG50" i="1"/>
  <c r="AG58" i="1"/>
  <c r="AG66" i="1"/>
  <c r="AG78" i="1"/>
  <c r="AG86" i="1"/>
  <c r="AG94" i="1"/>
  <c r="AG102" i="1"/>
  <c r="AG114" i="1"/>
  <c r="AG122" i="1"/>
  <c r="AG130" i="1"/>
  <c r="AG142" i="1"/>
  <c r="AG154" i="1"/>
  <c r="AG162" i="1"/>
  <c r="AG174" i="1"/>
  <c r="AG186" i="1"/>
  <c r="AG191" i="1"/>
  <c r="AG201" i="1"/>
  <c r="AG223" i="1"/>
  <c r="AG233" i="1"/>
  <c r="AG244" i="1"/>
  <c r="AG249" i="1"/>
  <c r="AG265" i="1"/>
  <c r="AG276" i="1"/>
  <c r="AG281" i="1"/>
  <c r="AG287" i="1"/>
  <c r="AG292" i="1"/>
  <c r="AG297" i="1"/>
  <c r="AG303" i="1"/>
  <c r="AG308" i="1"/>
  <c r="AG319" i="1"/>
  <c r="AG324" i="1"/>
  <c r="AG329" i="1"/>
  <c r="AG335" i="1"/>
  <c r="AG340" i="1"/>
  <c r="AG345" i="1"/>
  <c r="AG351" i="1"/>
  <c r="AG356" i="1"/>
  <c r="AG361" i="1"/>
  <c r="AG367" i="1"/>
  <c r="AG372" i="1"/>
  <c r="AG377" i="1"/>
  <c r="AG383" i="1"/>
  <c r="AG388" i="1"/>
  <c r="AG393" i="1"/>
  <c r="AG399" i="1"/>
  <c r="AG404" i="1"/>
  <c r="AG409" i="1"/>
  <c r="AG415" i="1"/>
  <c r="AG420" i="1"/>
  <c r="AG425" i="1"/>
  <c r="AG431" i="1"/>
  <c r="AG436" i="1"/>
  <c r="AG441" i="1"/>
  <c r="AG447" i="1"/>
  <c r="AG452" i="1"/>
  <c r="AG457" i="1"/>
  <c r="AG463" i="1"/>
  <c r="AG468" i="1"/>
  <c r="AG473" i="1"/>
  <c r="AG479" i="1"/>
  <c r="AG484" i="1"/>
  <c r="AG489" i="1"/>
  <c r="AG495" i="1"/>
  <c r="AG500" i="1"/>
  <c r="AG505" i="1"/>
  <c r="AG511" i="1"/>
  <c r="AG516" i="1"/>
  <c r="AG521" i="1"/>
  <c r="AG527" i="1"/>
  <c r="AG532" i="1"/>
  <c r="AG537" i="1"/>
  <c r="AG543" i="1"/>
  <c r="AG548" i="1"/>
  <c r="AG553" i="1"/>
  <c r="AG559" i="1"/>
  <c r="AG564" i="1"/>
  <c r="AG569" i="1"/>
  <c r="AG575" i="1"/>
  <c r="AG580" i="1"/>
  <c r="AG585" i="1"/>
  <c r="AG591" i="1"/>
  <c r="AG596" i="1"/>
  <c r="AG601" i="1"/>
  <c r="AG607" i="1"/>
  <c r="AG612" i="1"/>
  <c r="AG617" i="1"/>
  <c r="AG623" i="1"/>
  <c r="AG628" i="1"/>
  <c r="AG633" i="1"/>
  <c r="AG639" i="1"/>
  <c r="AG644" i="1"/>
  <c r="AG649" i="1"/>
  <c r="AG655" i="1"/>
  <c r="AG660" i="1"/>
  <c r="AG665" i="1"/>
  <c r="AG671" i="1"/>
  <c r="AG676" i="1"/>
  <c r="AG681" i="1"/>
  <c r="AG687" i="1"/>
  <c r="AG692" i="1"/>
  <c r="AG461" i="1"/>
  <c r="AG477" i="1"/>
  <c r="AG488" i="1"/>
  <c r="AG493" i="1"/>
  <c r="AG504" i="1"/>
  <c r="AG520" i="1"/>
  <c r="AG531" i="1"/>
  <c r="AG541" i="1"/>
  <c r="AG547" i="1"/>
  <c r="AG557" i="1"/>
  <c r="AG568" i="1"/>
  <c r="AG579" i="1"/>
  <c r="AG589" i="1"/>
  <c r="AG600" i="1"/>
  <c r="AG605" i="1"/>
  <c r="AG616" i="1"/>
  <c r="AG627" i="1"/>
  <c r="AG637" i="1"/>
  <c r="AG648" i="1"/>
  <c r="AG659" i="1"/>
  <c r="AG691" i="1"/>
  <c r="AG6" i="1"/>
  <c r="AG14" i="1"/>
  <c r="AG18" i="1"/>
  <c r="AG26" i="1"/>
  <c r="AG34" i="1"/>
  <c r="AG42" i="1"/>
  <c r="AG46" i="1"/>
  <c r="AG54" i="1"/>
  <c r="AG62" i="1"/>
  <c r="AG70" i="1"/>
  <c r="AG74" i="1"/>
  <c r="AG82" i="1"/>
  <c r="AG90" i="1"/>
  <c r="AG98" i="1"/>
  <c r="AG106" i="1"/>
  <c r="AG110" i="1"/>
  <c r="AG118" i="1"/>
  <c r="AG126" i="1"/>
  <c r="AG134" i="1"/>
  <c r="AG138" i="1"/>
  <c r="AG146" i="1"/>
  <c r="AG150" i="1"/>
  <c r="AG158" i="1"/>
  <c r="AG166" i="1"/>
  <c r="AG170" i="1"/>
  <c r="AG178" i="1"/>
  <c r="AG182" i="1"/>
  <c r="AG196" i="1"/>
  <c r="AG207" i="1"/>
  <c r="AG212" i="1"/>
  <c r="AG217" i="1"/>
  <c r="AG228" i="1"/>
  <c r="AG239" i="1"/>
  <c r="AG255" i="1"/>
  <c r="AG260" i="1"/>
  <c r="AG271" i="1"/>
  <c r="AG313" i="1"/>
  <c r="AG7" i="1"/>
  <c r="AG11" i="1"/>
  <c r="AG15" i="1"/>
  <c r="AG19" i="1"/>
  <c r="AG23" i="1"/>
  <c r="AG27" i="1"/>
  <c r="AG31" i="1"/>
  <c r="AG35" i="1"/>
  <c r="AG39" i="1"/>
  <c r="AG43" i="1"/>
  <c r="AG47" i="1"/>
  <c r="AG51" i="1"/>
  <c r="AG55" i="1"/>
  <c r="AG59" i="1"/>
  <c r="AG63" i="1"/>
  <c r="AG67" i="1"/>
  <c r="AG71" i="1"/>
  <c r="AG75" i="1"/>
  <c r="AG79" i="1"/>
  <c r="AG83" i="1"/>
  <c r="AG87" i="1"/>
  <c r="AG91" i="1"/>
  <c r="AG95" i="1"/>
  <c r="AG99" i="1"/>
  <c r="AG103" i="1"/>
  <c r="AG107" i="1"/>
  <c r="AG111" i="1"/>
  <c r="AG115" i="1"/>
  <c r="AG119" i="1"/>
  <c r="AG123" i="1"/>
  <c r="AG127" i="1"/>
  <c r="AG131" i="1"/>
  <c r="AG135" i="1"/>
  <c r="AG139" i="1"/>
  <c r="AG143" i="1"/>
  <c r="AG147" i="1"/>
  <c r="AG151" i="1"/>
  <c r="AG155" i="1"/>
  <c r="AG159" i="1"/>
  <c r="AG163" i="1"/>
  <c r="AG167" i="1"/>
  <c r="AG171" i="1"/>
  <c r="AG175" i="1"/>
  <c r="AG179" i="1"/>
  <c r="AG183" i="1"/>
  <c r="AG187" i="1"/>
  <c r="AG192" i="1"/>
  <c r="AG197" i="1"/>
  <c r="AG203" i="1"/>
  <c r="AG208" i="1"/>
  <c r="AG213" i="1"/>
  <c r="AG219" i="1"/>
  <c r="AG224" i="1"/>
  <c r="AG229" i="1"/>
  <c r="AG235" i="1"/>
  <c r="AG240" i="1"/>
  <c r="AG245" i="1"/>
  <c r="AG251" i="1"/>
  <c r="AG256" i="1"/>
  <c r="AG261" i="1"/>
  <c r="AG267" i="1"/>
  <c r="AG272" i="1"/>
  <c r="AG277" i="1"/>
  <c r="AG283" i="1"/>
  <c r="AG288" i="1"/>
  <c r="AG293" i="1"/>
  <c r="AG299" i="1"/>
  <c r="AG304" i="1"/>
  <c r="AG309" i="1"/>
  <c r="AG315" i="1"/>
  <c r="AG320" i="1"/>
  <c r="AG325" i="1"/>
  <c r="AG331" i="1"/>
  <c r="AG336" i="1"/>
  <c r="AG341" i="1"/>
  <c r="AG347" i="1"/>
  <c r="AG352" i="1"/>
  <c r="AG357" i="1"/>
  <c r="AG363" i="1"/>
  <c r="AG368" i="1"/>
  <c r="AG373" i="1"/>
  <c r="AG379" i="1"/>
  <c r="AG384" i="1"/>
  <c r="AG389" i="1"/>
  <c r="AG395" i="1"/>
  <c r="AG400" i="1"/>
  <c r="AG405" i="1"/>
  <c r="AG411" i="1"/>
  <c r="AG416" i="1"/>
  <c r="AG421" i="1"/>
  <c r="AG427" i="1"/>
  <c r="AG432" i="1"/>
  <c r="AG437" i="1"/>
  <c r="AG443" i="1"/>
  <c r="AG448" i="1"/>
  <c r="AG453" i="1"/>
  <c r="AG459" i="1"/>
  <c r="AG464" i="1"/>
  <c r="AG469" i="1"/>
  <c r="AG475" i="1"/>
  <c r="AG480" i="1"/>
  <c r="AG485" i="1"/>
  <c r="AG491" i="1"/>
  <c r="AG496" i="1"/>
  <c r="AG501" i="1"/>
  <c r="AG507" i="1"/>
  <c r="AG512" i="1"/>
  <c r="AG517" i="1"/>
  <c r="AG523" i="1"/>
  <c r="AG528" i="1"/>
  <c r="AG533" i="1"/>
  <c r="AG539" i="1"/>
  <c r="AG544" i="1"/>
  <c r="AG549" i="1"/>
  <c r="AG555" i="1"/>
  <c r="AG560" i="1"/>
  <c r="AG565" i="1"/>
  <c r="AG571" i="1"/>
  <c r="AG576" i="1"/>
  <c r="AG581" i="1"/>
  <c r="AG587" i="1"/>
  <c r="AG592" i="1"/>
  <c r="AG597" i="1"/>
  <c r="AG603" i="1"/>
  <c r="AG608" i="1"/>
  <c r="AG613" i="1"/>
  <c r="AG619" i="1"/>
  <c r="AG624" i="1"/>
  <c r="AG629" i="1"/>
  <c r="AG635" i="1"/>
  <c r="AG640" i="1"/>
  <c r="AG645" i="1"/>
  <c r="AG651" i="1"/>
  <c r="AG656" i="1"/>
  <c r="AG661" i="1"/>
  <c r="AG667" i="1"/>
  <c r="AG672" i="1"/>
  <c r="AG677" i="1"/>
  <c r="AG683" i="1"/>
  <c r="AG688" i="1"/>
  <c r="AG693" i="1"/>
  <c r="AG190" i="1"/>
  <c r="AG194" i="1"/>
  <c r="AG198" i="1"/>
  <c r="AG202" i="1"/>
  <c r="AG206" i="1"/>
  <c r="AG210" i="1"/>
  <c r="AG214" i="1"/>
  <c r="AG218" i="1"/>
  <c r="AG222" i="1"/>
  <c r="AG226" i="1"/>
  <c r="AG230" i="1"/>
  <c r="AG234" i="1"/>
  <c r="AG238" i="1"/>
  <c r="AG242" i="1"/>
  <c r="AG246" i="1"/>
  <c r="AG250" i="1"/>
  <c r="AG254" i="1"/>
  <c r="AG258" i="1"/>
  <c r="AG262" i="1"/>
  <c r="AG266" i="1"/>
  <c r="AG270" i="1"/>
  <c r="AG274" i="1"/>
  <c r="AG278" i="1"/>
  <c r="AG282" i="1"/>
  <c r="AG286" i="1"/>
  <c r="AG290" i="1"/>
  <c r="AG294" i="1"/>
  <c r="AG298" i="1"/>
  <c r="AG302" i="1"/>
  <c r="AG306" i="1"/>
  <c r="AG310" i="1"/>
  <c r="AG314" i="1"/>
  <c r="AG318" i="1"/>
  <c r="AG322" i="1"/>
  <c r="AG326" i="1"/>
  <c r="AG330" i="1"/>
  <c r="AG334" i="1"/>
  <c r="AG338" i="1"/>
  <c r="AG342" i="1"/>
  <c r="AG346" i="1"/>
  <c r="AG350" i="1"/>
  <c r="AG354" i="1"/>
  <c r="AG358" i="1"/>
  <c r="AG362" i="1"/>
  <c r="AG366" i="1"/>
  <c r="AG370" i="1"/>
  <c r="AG374" i="1"/>
  <c r="AG378" i="1"/>
  <c r="AG382" i="1"/>
  <c r="AG386" i="1"/>
  <c r="AG390" i="1"/>
  <c r="AG394" i="1"/>
  <c r="AG398" i="1"/>
  <c r="AG402" i="1"/>
  <c r="AG406" i="1"/>
  <c r="AG410" i="1"/>
  <c r="AG414" i="1"/>
  <c r="AG418" i="1"/>
  <c r="AG422" i="1"/>
  <c r="AG426" i="1"/>
  <c r="AG430" i="1"/>
  <c r="AG434" i="1"/>
  <c r="AG438" i="1"/>
  <c r="AG442" i="1"/>
  <c r="AG446" i="1"/>
  <c r="AG450" i="1"/>
  <c r="AG454" i="1"/>
  <c r="AG458" i="1"/>
  <c r="AG462" i="1"/>
  <c r="AG466" i="1"/>
  <c r="AG470" i="1"/>
  <c r="AG474" i="1"/>
  <c r="AG478" i="1"/>
  <c r="AG482" i="1"/>
  <c r="AG486" i="1"/>
  <c r="AG490" i="1"/>
  <c r="AG494" i="1"/>
  <c r="AG498" i="1"/>
  <c r="AG502" i="1"/>
  <c r="AG506" i="1"/>
  <c r="AG510" i="1"/>
  <c r="AG514" i="1"/>
  <c r="AG518" i="1"/>
  <c r="AG522" i="1"/>
  <c r="AG526" i="1"/>
  <c r="AG530" i="1"/>
  <c r="AG534" i="1"/>
  <c r="AG538" i="1"/>
  <c r="AG542" i="1"/>
  <c r="AG546" i="1"/>
  <c r="AG550" i="1"/>
  <c r="AG554" i="1"/>
  <c r="AG558" i="1"/>
  <c r="AG562" i="1"/>
  <c r="AG566" i="1"/>
  <c r="AG570" i="1"/>
  <c r="AG574" i="1"/>
  <c r="AG578" i="1"/>
  <c r="AG582" i="1"/>
  <c r="AG586" i="1"/>
  <c r="AG590" i="1"/>
  <c r="AG594" i="1"/>
  <c r="AG598" i="1"/>
  <c r="AG602" i="1"/>
  <c r="AG606" i="1"/>
  <c r="AG610" i="1"/>
  <c r="AG614" i="1"/>
  <c r="AG618" i="1"/>
  <c r="AG622" i="1"/>
  <c r="AG626" i="1"/>
  <c r="AG630" i="1"/>
  <c r="AG634" i="1"/>
  <c r="AG638" i="1"/>
  <c r="AG642" i="1"/>
  <c r="AG646" i="1"/>
  <c r="AG650" i="1"/>
  <c r="AG654" i="1"/>
  <c r="AG658" i="1"/>
  <c r="AG662" i="1"/>
  <c r="AG666" i="1"/>
  <c r="AG670" i="1"/>
  <c r="AG674" i="1"/>
  <c r="AG678" i="1"/>
  <c r="AG682" i="1"/>
  <c r="AG686" i="1"/>
  <c r="AG690" i="1"/>
  <c r="AG694" i="1"/>
  <c r="AH3" i="1"/>
  <c r="BD3" i="1"/>
  <c r="AH10" i="1"/>
  <c r="AH9" i="1"/>
  <c r="AH25" i="1"/>
  <c r="AH73" i="1"/>
  <c r="AH105" i="1"/>
  <c r="AH137" i="1"/>
  <c r="AH169" i="1"/>
  <c r="AH215" i="1"/>
  <c r="AH279" i="1"/>
  <c r="AH343" i="1"/>
  <c r="AH407" i="1"/>
  <c r="AH471" i="1"/>
  <c r="AH535" i="1"/>
  <c r="AH599" i="1"/>
  <c r="AH663" i="1"/>
  <c r="AH26" i="1"/>
  <c r="AH58" i="1"/>
  <c r="AH90" i="1"/>
  <c r="AH122" i="1"/>
  <c r="AH154" i="1"/>
  <c r="AH216" i="1"/>
  <c r="AH280" i="1"/>
  <c r="AH344" i="1"/>
  <c r="AH376" i="1"/>
  <c r="AH440" i="1"/>
  <c r="AH504" i="1"/>
  <c r="AH568" i="1"/>
  <c r="AH664" i="1"/>
  <c r="AH33" i="1"/>
  <c r="AH49" i="1"/>
  <c r="AH65" i="1"/>
  <c r="AH81" i="1"/>
  <c r="AH97" i="1"/>
  <c r="AH113" i="1"/>
  <c r="AH129" i="1"/>
  <c r="AH145" i="1"/>
  <c r="AH161" i="1"/>
  <c r="AH177" i="1"/>
  <c r="AH199" i="1"/>
  <c r="AH231" i="1"/>
  <c r="AH263" i="1"/>
  <c r="AH295" i="1"/>
  <c r="AH327" i="1"/>
  <c r="AH359" i="1"/>
  <c r="AH391" i="1"/>
  <c r="AH423" i="1"/>
  <c r="AH455" i="1"/>
  <c r="AH487" i="1"/>
  <c r="AH519" i="1"/>
  <c r="AH551" i="1"/>
  <c r="AH583" i="1"/>
  <c r="AH615" i="1"/>
  <c r="AH647" i="1"/>
  <c r="AH679" i="1"/>
  <c r="AH41" i="1"/>
  <c r="AH57" i="1"/>
  <c r="AH89" i="1"/>
  <c r="AH121" i="1"/>
  <c r="AH153" i="1"/>
  <c r="AH185" i="1"/>
  <c r="AH247" i="1"/>
  <c r="AH311" i="1"/>
  <c r="AH375" i="1"/>
  <c r="AH439" i="1"/>
  <c r="AH503" i="1"/>
  <c r="AH567" i="1"/>
  <c r="AH631" i="1"/>
  <c r="AH42" i="1"/>
  <c r="AH74" i="1"/>
  <c r="AH106" i="1"/>
  <c r="AH138" i="1"/>
  <c r="AH170" i="1"/>
  <c r="AH186" i="1"/>
  <c r="AH248" i="1"/>
  <c r="AH312" i="1"/>
  <c r="AH408" i="1"/>
  <c r="AH472" i="1"/>
  <c r="AH536" i="1"/>
  <c r="AH600" i="1"/>
  <c r="AH632" i="1"/>
  <c r="AH34" i="1"/>
  <c r="AH50" i="1"/>
  <c r="AH66" i="1"/>
  <c r="AH82" i="1"/>
  <c r="AH98" i="1"/>
  <c r="AH114" i="1"/>
  <c r="AH130" i="1"/>
  <c r="AH146" i="1"/>
  <c r="AH162" i="1"/>
  <c r="AH178" i="1"/>
  <c r="AH200" i="1"/>
  <c r="AH232" i="1"/>
  <c r="AH264" i="1"/>
  <c r="AH296" i="1"/>
  <c r="AH328" i="1"/>
  <c r="AH360" i="1"/>
  <c r="AH392" i="1"/>
  <c r="AH424" i="1"/>
  <c r="AH456" i="1"/>
  <c r="AH488" i="1"/>
  <c r="AH520" i="1"/>
  <c r="AH552" i="1"/>
  <c r="AH584" i="1"/>
  <c r="AH616" i="1"/>
  <c r="AH648" i="1"/>
  <c r="AH680" i="1"/>
  <c r="AH13" i="1"/>
  <c r="AH21" i="1"/>
  <c r="AH29" i="1"/>
  <c r="AH37" i="1"/>
  <c r="AH45" i="1"/>
  <c r="AH53" i="1"/>
  <c r="AH61" i="1"/>
  <c r="AH69" i="1"/>
  <c r="AH77" i="1"/>
  <c r="AH85" i="1"/>
  <c r="AH93" i="1"/>
  <c r="AH101" i="1"/>
  <c r="AH109" i="1"/>
  <c r="AH117" i="1"/>
  <c r="AH125" i="1"/>
  <c r="AH133" i="1"/>
  <c r="AH141" i="1"/>
  <c r="AH149" i="1"/>
  <c r="AH157" i="1"/>
  <c r="AH165" i="1"/>
  <c r="AH173" i="1"/>
  <c r="AH181" i="1"/>
  <c r="AH191" i="1"/>
  <c r="AH207" i="1"/>
  <c r="AH223" i="1"/>
  <c r="AH239" i="1"/>
  <c r="AH255" i="1"/>
  <c r="AH271" i="1"/>
  <c r="AH287" i="1"/>
  <c r="AH303" i="1"/>
  <c r="AH319" i="1"/>
  <c r="AH335" i="1"/>
  <c r="AH351" i="1"/>
  <c r="AH367" i="1"/>
  <c r="AH383" i="1"/>
  <c r="AH399" i="1"/>
  <c r="AH415" i="1"/>
  <c r="AH431" i="1"/>
  <c r="AH447" i="1"/>
  <c r="AH463" i="1"/>
  <c r="AH479" i="1"/>
  <c r="AH495" i="1"/>
  <c r="AH511" i="1"/>
  <c r="AH527" i="1"/>
  <c r="AH543" i="1"/>
  <c r="AH559" i="1"/>
  <c r="AH575" i="1"/>
  <c r="AH591" i="1"/>
  <c r="AH607" i="1"/>
  <c r="AH623" i="1"/>
  <c r="AH639" i="1"/>
  <c r="AH655" i="1"/>
  <c r="AH671" i="1"/>
  <c r="AH687" i="1"/>
  <c r="AH22" i="1"/>
  <c r="AH30" i="1"/>
  <c r="AH38" i="1"/>
  <c r="AH46" i="1"/>
  <c r="AH54" i="1"/>
  <c r="AH62" i="1"/>
  <c r="AH70" i="1"/>
  <c r="AH78" i="1"/>
  <c r="AH86" i="1"/>
  <c r="AH94" i="1"/>
  <c r="AH102" i="1"/>
  <c r="AH110" i="1"/>
  <c r="AH118" i="1"/>
  <c r="AH126" i="1"/>
  <c r="AH134" i="1"/>
  <c r="AH142" i="1"/>
  <c r="AH150" i="1"/>
  <c r="AH158" i="1"/>
  <c r="AH166" i="1"/>
  <c r="AH174" i="1"/>
  <c r="AH182" i="1"/>
  <c r="AH192" i="1"/>
  <c r="AH208" i="1"/>
  <c r="AH224" i="1"/>
  <c r="AH240" i="1"/>
  <c r="AH256" i="1"/>
  <c r="AH272" i="1"/>
  <c r="AH288" i="1"/>
  <c r="AH304" i="1"/>
  <c r="AH320" i="1"/>
  <c r="AH336" i="1"/>
  <c r="AH352" i="1"/>
  <c r="AH368" i="1"/>
  <c r="AH384" i="1"/>
  <c r="AH400" i="1"/>
  <c r="AH416" i="1"/>
  <c r="AH432" i="1"/>
  <c r="AH448" i="1"/>
  <c r="AH464" i="1"/>
  <c r="AH480" i="1"/>
  <c r="AH496" i="1"/>
  <c r="AH512" i="1"/>
  <c r="AH528" i="1"/>
  <c r="AH544" i="1"/>
  <c r="AH560" i="1"/>
  <c r="AH576" i="1"/>
  <c r="AH592" i="1"/>
  <c r="AH608" i="1"/>
  <c r="AH624" i="1"/>
  <c r="AH640" i="1"/>
  <c r="AH656" i="1"/>
  <c r="AH672" i="1"/>
  <c r="AH688" i="1"/>
  <c r="AH11" i="1"/>
  <c r="AH23" i="1"/>
  <c r="AH27" i="1"/>
  <c r="AH31" i="1"/>
  <c r="AH35" i="1"/>
  <c r="AH39" i="1"/>
  <c r="AH43" i="1"/>
  <c r="AH47" i="1"/>
  <c r="AH51" i="1"/>
  <c r="AH55" i="1"/>
  <c r="AH59" i="1"/>
  <c r="AH63" i="1"/>
  <c r="AH67" i="1"/>
  <c r="AH71" i="1"/>
  <c r="AH75" i="1"/>
  <c r="AH79" i="1"/>
  <c r="AH83" i="1"/>
  <c r="AH87" i="1"/>
  <c r="AH91" i="1"/>
  <c r="AH95" i="1"/>
  <c r="AH99" i="1"/>
  <c r="AH103" i="1"/>
  <c r="AH107" i="1"/>
  <c r="AH111" i="1"/>
  <c r="AH115" i="1"/>
  <c r="AH119" i="1"/>
  <c r="AH123" i="1"/>
  <c r="AH127" i="1"/>
  <c r="AH131" i="1"/>
  <c r="AH135" i="1"/>
  <c r="AH139" i="1"/>
  <c r="AH143" i="1"/>
  <c r="AH147" i="1"/>
  <c r="AH151" i="1"/>
  <c r="AH155" i="1"/>
  <c r="AH159" i="1"/>
  <c r="AH163" i="1"/>
  <c r="AH167" i="1"/>
  <c r="AH171" i="1"/>
  <c r="AH175" i="1"/>
  <c r="AH179" i="1"/>
  <c r="AH183" i="1"/>
  <c r="AH187" i="1"/>
  <c r="AH195" i="1"/>
  <c r="AH203" i="1"/>
  <c r="AH211" i="1"/>
  <c r="AH219" i="1"/>
  <c r="AH227" i="1"/>
  <c r="AH235" i="1"/>
  <c r="AH243" i="1"/>
  <c r="AH251" i="1"/>
  <c r="AH259" i="1"/>
  <c r="AH267" i="1"/>
  <c r="AH275" i="1"/>
  <c r="AH283" i="1"/>
  <c r="AH291" i="1"/>
  <c r="AH299" i="1"/>
  <c r="AH307" i="1"/>
  <c r="AH315" i="1"/>
  <c r="AH323" i="1"/>
  <c r="AH331" i="1"/>
  <c r="AH339" i="1"/>
  <c r="AH347" i="1"/>
  <c r="AH355" i="1"/>
  <c r="AH363" i="1"/>
  <c r="AH371" i="1"/>
  <c r="AH379" i="1"/>
  <c r="AH387" i="1"/>
  <c r="AH395" i="1"/>
  <c r="AH403" i="1"/>
  <c r="AH411" i="1"/>
  <c r="AH419" i="1"/>
  <c r="AH427" i="1"/>
  <c r="AH435" i="1"/>
  <c r="AH443" i="1"/>
  <c r="AH451" i="1"/>
  <c r="AH459" i="1"/>
  <c r="AH467" i="1"/>
  <c r="AH475" i="1"/>
  <c r="AH483" i="1"/>
  <c r="AH491" i="1"/>
  <c r="AH499" i="1"/>
  <c r="AH507" i="1"/>
  <c r="AH515" i="1"/>
  <c r="AH523" i="1"/>
  <c r="AH531" i="1"/>
  <c r="AH539" i="1"/>
  <c r="AH547" i="1"/>
  <c r="AH555" i="1"/>
  <c r="AH563" i="1"/>
  <c r="AH571" i="1"/>
  <c r="AH579" i="1"/>
  <c r="AH587" i="1"/>
  <c r="AH595" i="1"/>
  <c r="AH603" i="1"/>
  <c r="AH611" i="1"/>
  <c r="AH619" i="1"/>
  <c r="AH627" i="1"/>
  <c r="AH635" i="1"/>
  <c r="AH643" i="1"/>
  <c r="AH651" i="1"/>
  <c r="AH659" i="1"/>
  <c r="AH667" i="1"/>
  <c r="AH675" i="1"/>
  <c r="AH683" i="1"/>
  <c r="AH691" i="1"/>
  <c r="AH8" i="1"/>
  <c r="AH12" i="1"/>
  <c r="AH20" i="1"/>
  <c r="AH24" i="1"/>
  <c r="AH28" i="1"/>
  <c r="AH32" i="1"/>
  <c r="AH36" i="1"/>
  <c r="AH40" i="1"/>
  <c r="AH44" i="1"/>
  <c r="AH48" i="1"/>
  <c r="AH52" i="1"/>
  <c r="AH56" i="1"/>
  <c r="AH60" i="1"/>
  <c r="AH64" i="1"/>
  <c r="AH68" i="1"/>
  <c r="AH72" i="1"/>
  <c r="AH76" i="1"/>
  <c r="AH80" i="1"/>
  <c r="AH84" i="1"/>
  <c r="AH88" i="1"/>
  <c r="AH92" i="1"/>
  <c r="AH96" i="1"/>
  <c r="AH100" i="1"/>
  <c r="AH104" i="1"/>
  <c r="AH108" i="1"/>
  <c r="AH112" i="1"/>
  <c r="AH116" i="1"/>
  <c r="AH120" i="1"/>
  <c r="AH124" i="1"/>
  <c r="AH128" i="1"/>
  <c r="AH132" i="1"/>
  <c r="AH136" i="1"/>
  <c r="AH140" i="1"/>
  <c r="AH144" i="1"/>
  <c r="AH148" i="1"/>
  <c r="AH152" i="1"/>
  <c r="AH156" i="1"/>
  <c r="AH160" i="1"/>
  <c r="AH164" i="1"/>
  <c r="AH168" i="1"/>
  <c r="AH172" i="1"/>
  <c r="AH176" i="1"/>
  <c r="AH180" i="1"/>
  <c r="AH184" i="1"/>
  <c r="AH188" i="1"/>
  <c r="AH196" i="1"/>
  <c r="AH204" i="1"/>
  <c r="AH212" i="1"/>
  <c r="AH220" i="1"/>
  <c r="AH228" i="1"/>
  <c r="AH236" i="1"/>
  <c r="AH244" i="1"/>
  <c r="AH252" i="1"/>
  <c r="AH260" i="1"/>
  <c r="AH268" i="1"/>
  <c r="AH276" i="1"/>
  <c r="AH284" i="1"/>
  <c r="AH292" i="1"/>
  <c r="AH300" i="1"/>
  <c r="AH308" i="1"/>
  <c r="AH316" i="1"/>
  <c r="AH324" i="1"/>
  <c r="AH332" i="1"/>
  <c r="AH340" i="1"/>
  <c r="AH348" i="1"/>
  <c r="AH356" i="1"/>
  <c r="AH364" i="1"/>
  <c r="AH372" i="1"/>
  <c r="AH380" i="1"/>
  <c r="AH388" i="1"/>
  <c r="AH396" i="1"/>
  <c r="AH404" i="1"/>
  <c r="AH412" i="1"/>
  <c r="AH420" i="1"/>
  <c r="AH428" i="1"/>
  <c r="AH436" i="1"/>
  <c r="AH444" i="1"/>
  <c r="AH452" i="1"/>
  <c r="AH460" i="1"/>
  <c r="AH468" i="1"/>
  <c r="AH476" i="1"/>
  <c r="AH484" i="1"/>
  <c r="AH492" i="1"/>
  <c r="AH500" i="1"/>
  <c r="AH508" i="1"/>
  <c r="AH516" i="1"/>
  <c r="AH524" i="1"/>
  <c r="AH532" i="1"/>
  <c r="AH540" i="1"/>
  <c r="AH548" i="1"/>
  <c r="AH556" i="1"/>
  <c r="AH564" i="1"/>
  <c r="AH572" i="1"/>
  <c r="AH580" i="1"/>
  <c r="AH588" i="1"/>
  <c r="AH596" i="1"/>
  <c r="AH604" i="1"/>
  <c r="AH612" i="1"/>
  <c r="AH620" i="1"/>
  <c r="AH628" i="1"/>
  <c r="AH636" i="1"/>
  <c r="AH644" i="1"/>
  <c r="AH652" i="1"/>
  <c r="AH660" i="1"/>
  <c r="AH668" i="1"/>
  <c r="AH676" i="1"/>
  <c r="AH684" i="1"/>
  <c r="AH692" i="1"/>
  <c r="AH189" i="1"/>
  <c r="AH193" i="1"/>
  <c r="AH197" i="1"/>
  <c r="AH201" i="1"/>
  <c r="AH205" i="1"/>
  <c r="AH209" i="1"/>
  <c r="AH213" i="1"/>
  <c r="AH217" i="1"/>
  <c r="AH221" i="1"/>
  <c r="AH225" i="1"/>
  <c r="AH229" i="1"/>
  <c r="AH233" i="1"/>
  <c r="AH237" i="1"/>
  <c r="AH241" i="1"/>
  <c r="AH245" i="1"/>
  <c r="AH249" i="1"/>
  <c r="AH253" i="1"/>
  <c r="AH257" i="1"/>
  <c r="AH261" i="1"/>
  <c r="AH265" i="1"/>
  <c r="AH269" i="1"/>
  <c r="AH273" i="1"/>
  <c r="AH277" i="1"/>
  <c r="AH281" i="1"/>
  <c r="AH285" i="1"/>
  <c r="AH289" i="1"/>
  <c r="AH293" i="1"/>
  <c r="AH297" i="1"/>
  <c r="AH301" i="1"/>
  <c r="AH305" i="1"/>
  <c r="AH309" i="1"/>
  <c r="AH313" i="1"/>
  <c r="AH317" i="1"/>
  <c r="AH321" i="1"/>
  <c r="AH325" i="1"/>
  <c r="AH329" i="1"/>
  <c r="AH333" i="1"/>
  <c r="AH337" i="1"/>
  <c r="AH341" i="1"/>
  <c r="AH345" i="1"/>
  <c r="AH349" i="1"/>
  <c r="AH353" i="1"/>
  <c r="AH357" i="1"/>
  <c r="AH361" i="1"/>
  <c r="AH365" i="1"/>
  <c r="AH369" i="1"/>
  <c r="AH373" i="1"/>
  <c r="AH377" i="1"/>
  <c r="AH381" i="1"/>
  <c r="AH385" i="1"/>
  <c r="AH389" i="1"/>
  <c r="AH393" i="1"/>
  <c r="AH397" i="1"/>
  <c r="AH401" i="1"/>
  <c r="AH405" i="1"/>
  <c r="AH409" i="1"/>
  <c r="AH413" i="1"/>
  <c r="AH417" i="1"/>
  <c r="AH421" i="1"/>
  <c r="AH425" i="1"/>
  <c r="AH429" i="1"/>
  <c r="AH433" i="1"/>
  <c r="AH437" i="1"/>
  <c r="AH441" i="1"/>
  <c r="AH445" i="1"/>
  <c r="AH449" i="1"/>
  <c r="AH453" i="1"/>
  <c r="AH457" i="1"/>
  <c r="AH461" i="1"/>
  <c r="AH465" i="1"/>
  <c r="AH469" i="1"/>
  <c r="AH473" i="1"/>
  <c r="AH477" i="1"/>
  <c r="AH481" i="1"/>
  <c r="AH485" i="1"/>
  <c r="AH489" i="1"/>
  <c r="AH493" i="1"/>
  <c r="AH497" i="1"/>
  <c r="AH501" i="1"/>
  <c r="AH505" i="1"/>
  <c r="AH509" i="1"/>
  <c r="AH513" i="1"/>
  <c r="AH517" i="1"/>
  <c r="AH521" i="1"/>
  <c r="AH525" i="1"/>
  <c r="AH529" i="1"/>
  <c r="AH533" i="1"/>
  <c r="AH537" i="1"/>
  <c r="AH541" i="1"/>
  <c r="AH545" i="1"/>
  <c r="AH549" i="1"/>
  <c r="AH553" i="1"/>
  <c r="AH557" i="1"/>
  <c r="AH561" i="1"/>
  <c r="AH565" i="1"/>
  <c r="AH569" i="1"/>
  <c r="AH573" i="1"/>
  <c r="AH577" i="1"/>
  <c r="AH581" i="1"/>
  <c r="AH585" i="1"/>
  <c r="AH589" i="1"/>
  <c r="AH593" i="1"/>
  <c r="AH597" i="1"/>
  <c r="AH601" i="1"/>
  <c r="AH605" i="1"/>
  <c r="AH609" i="1"/>
  <c r="AH613" i="1"/>
  <c r="AH617" i="1"/>
  <c r="AH621" i="1"/>
  <c r="AH625" i="1"/>
  <c r="AH629" i="1"/>
  <c r="AH633" i="1"/>
  <c r="AH637" i="1"/>
  <c r="AH641" i="1"/>
  <c r="AH645" i="1"/>
  <c r="AH649" i="1"/>
  <c r="AH653" i="1"/>
  <c r="AH657" i="1"/>
  <c r="AH661" i="1"/>
  <c r="AH665" i="1"/>
  <c r="AH669" i="1"/>
  <c r="AH673" i="1"/>
  <c r="AH677" i="1"/>
  <c r="AH681" i="1"/>
  <c r="AH685" i="1"/>
  <c r="AH689" i="1"/>
  <c r="AH693" i="1"/>
  <c r="AH190" i="1"/>
  <c r="AH194" i="1"/>
  <c r="AH198" i="1"/>
  <c r="AH202" i="1"/>
  <c r="AH206" i="1"/>
  <c r="AH210" i="1"/>
  <c r="AH214" i="1"/>
  <c r="AH218" i="1"/>
  <c r="AH222" i="1"/>
  <c r="AH226" i="1"/>
  <c r="AH230" i="1"/>
  <c r="AH234" i="1"/>
  <c r="AH238" i="1"/>
  <c r="AH242" i="1"/>
  <c r="AH246" i="1"/>
  <c r="AH250" i="1"/>
  <c r="AH254" i="1"/>
  <c r="AH258" i="1"/>
  <c r="AH262" i="1"/>
  <c r="AH266" i="1"/>
  <c r="AH270" i="1"/>
  <c r="AH274" i="1"/>
  <c r="AH278" i="1"/>
  <c r="AH282" i="1"/>
  <c r="AH286" i="1"/>
  <c r="AH290" i="1"/>
  <c r="AH294" i="1"/>
  <c r="AH298" i="1"/>
  <c r="AH302" i="1"/>
  <c r="AH306" i="1"/>
  <c r="AH310" i="1"/>
  <c r="AH314" i="1"/>
  <c r="AH318" i="1"/>
  <c r="AH322" i="1"/>
  <c r="AH326" i="1"/>
  <c r="AH330" i="1"/>
  <c r="AH334" i="1"/>
  <c r="AH338" i="1"/>
  <c r="AH342" i="1"/>
  <c r="AH346" i="1"/>
  <c r="AH350" i="1"/>
  <c r="AH354" i="1"/>
  <c r="AH358" i="1"/>
  <c r="AH362" i="1"/>
  <c r="AH366" i="1"/>
  <c r="AH370" i="1"/>
  <c r="AH374" i="1"/>
  <c r="AH378" i="1"/>
  <c r="AH382" i="1"/>
  <c r="AH386" i="1"/>
  <c r="AH390" i="1"/>
  <c r="AH394" i="1"/>
  <c r="AH398" i="1"/>
  <c r="AH402" i="1"/>
  <c r="AH406" i="1"/>
  <c r="AH410" i="1"/>
  <c r="AH414" i="1"/>
  <c r="AH418" i="1"/>
  <c r="AH422" i="1"/>
  <c r="AH426" i="1"/>
  <c r="AH430" i="1"/>
  <c r="AH434" i="1"/>
  <c r="AH438" i="1"/>
  <c r="AH442" i="1"/>
  <c r="AH446" i="1"/>
  <c r="AH450" i="1"/>
  <c r="AH454" i="1"/>
  <c r="AH458" i="1"/>
  <c r="AH462" i="1"/>
  <c r="AH466" i="1"/>
  <c r="AH470" i="1"/>
  <c r="AH474" i="1"/>
  <c r="AH478" i="1"/>
  <c r="AH482" i="1"/>
  <c r="AH486" i="1"/>
  <c r="AH490" i="1"/>
  <c r="AH494" i="1"/>
  <c r="AH498" i="1"/>
  <c r="AH502" i="1"/>
  <c r="AH506" i="1"/>
  <c r="AH510" i="1"/>
  <c r="AH514" i="1"/>
  <c r="AH518" i="1"/>
  <c r="AH522" i="1"/>
  <c r="AH526" i="1"/>
  <c r="AH530" i="1"/>
  <c r="AH534" i="1"/>
  <c r="AH538" i="1"/>
  <c r="AH542" i="1"/>
  <c r="AH546" i="1"/>
  <c r="AH550" i="1"/>
  <c r="AH554" i="1"/>
  <c r="AH558" i="1"/>
  <c r="AH562" i="1"/>
  <c r="AH566" i="1"/>
  <c r="AH570" i="1"/>
  <c r="AH574" i="1"/>
  <c r="AH578" i="1"/>
  <c r="AH582" i="1"/>
  <c r="AH586" i="1"/>
  <c r="AH590" i="1"/>
  <c r="AH594" i="1"/>
  <c r="AH598" i="1"/>
  <c r="AH602" i="1"/>
  <c r="AH606" i="1"/>
  <c r="AH610" i="1"/>
  <c r="AH614" i="1"/>
  <c r="AH618" i="1"/>
  <c r="AH622" i="1"/>
  <c r="AH626" i="1"/>
  <c r="AH630" i="1"/>
  <c r="AH634" i="1"/>
  <c r="AH638" i="1"/>
  <c r="AH642" i="1"/>
  <c r="AH646" i="1"/>
  <c r="AH650" i="1"/>
  <c r="AH654" i="1"/>
  <c r="AH658" i="1"/>
  <c r="AH662" i="1"/>
  <c r="AH666" i="1"/>
  <c r="AH670" i="1"/>
  <c r="AH674" i="1"/>
  <c r="AH678" i="1"/>
  <c r="AH682" i="1"/>
  <c r="AH686" i="1"/>
  <c r="AH690" i="1"/>
  <c r="AH694" i="1"/>
  <c r="BA3" i="1"/>
  <c r="BA30" i="1"/>
  <c r="BA11" i="1"/>
  <c r="BA23" i="1"/>
  <c r="BA27" i="1"/>
  <c r="BA31" i="1"/>
  <c r="BA22" i="1"/>
  <c r="BA8" i="1"/>
  <c r="BA12" i="1"/>
  <c r="BA20" i="1"/>
  <c r="BA24" i="1"/>
  <c r="BA28" i="1"/>
  <c r="BA32" i="1"/>
  <c r="BA10" i="1"/>
  <c r="BA26" i="1"/>
  <c r="BA9" i="1"/>
  <c r="BA13" i="1"/>
  <c r="BA21" i="1"/>
  <c r="BA25" i="1"/>
  <c r="BA29" i="1"/>
  <c r="BA33" i="1"/>
  <c r="BE3" i="1"/>
  <c r="BE6" i="1"/>
  <c r="BE22" i="1"/>
  <c r="BE38" i="1"/>
  <c r="BE54" i="1"/>
  <c r="BE70" i="1"/>
  <c r="BE86" i="1"/>
  <c r="BE102" i="1"/>
  <c r="BE126" i="1"/>
  <c r="BE142" i="1"/>
  <c r="BE158" i="1"/>
  <c r="BE174" i="1"/>
  <c r="BE182" i="1"/>
  <c r="BE206" i="1"/>
  <c r="BE238" i="1"/>
  <c r="BE270" i="1"/>
  <c r="BE302" i="1"/>
  <c r="BE334" i="1"/>
  <c r="BE366" i="1"/>
  <c r="BE414" i="1"/>
  <c r="BE470" i="1"/>
  <c r="BE502" i="1"/>
  <c r="BE566" i="1"/>
  <c r="BE662" i="1"/>
  <c r="BE7" i="1"/>
  <c r="BE23" i="1"/>
  <c r="BE39" i="1"/>
  <c r="BE55" i="1"/>
  <c r="BE79" i="1"/>
  <c r="BE95" i="1"/>
  <c r="BE111" i="1"/>
  <c r="BE127" i="1"/>
  <c r="BE143" i="1"/>
  <c r="BE159" i="1"/>
  <c r="BE175" i="1"/>
  <c r="BE193" i="1"/>
  <c r="BE223" i="1"/>
  <c r="BE255" i="1"/>
  <c r="BE287" i="1"/>
  <c r="BE319" i="1"/>
  <c r="BE351" i="1"/>
  <c r="BE383" i="1"/>
  <c r="BE415" i="1"/>
  <c r="BE478" i="1"/>
  <c r="BE510" i="1"/>
  <c r="BE574" i="1"/>
  <c r="BE670" i="1"/>
  <c r="BE18" i="1"/>
  <c r="BE26" i="1"/>
  <c r="BE34" i="1"/>
  <c r="BE42" i="1"/>
  <c r="BE50" i="1"/>
  <c r="BE58" i="1"/>
  <c r="BE66" i="1"/>
  <c r="BE74" i="1"/>
  <c r="BE82" i="1"/>
  <c r="BE90" i="1"/>
  <c r="BE98" i="1"/>
  <c r="BE106" i="1"/>
  <c r="BE114" i="1"/>
  <c r="BE122" i="1"/>
  <c r="BE130" i="1"/>
  <c r="BE138" i="1"/>
  <c r="BE146" i="1"/>
  <c r="BE154" i="1"/>
  <c r="BE162" i="1"/>
  <c r="BE170" i="1"/>
  <c r="BE178" i="1"/>
  <c r="BE186" i="1"/>
  <c r="BE198" i="1"/>
  <c r="BE214" i="1"/>
  <c r="BE230" i="1"/>
  <c r="BE246" i="1"/>
  <c r="BE262" i="1"/>
  <c r="BE278" i="1"/>
  <c r="BE294" i="1"/>
  <c r="BE310" i="1"/>
  <c r="BE326" i="1"/>
  <c r="BE342" i="1"/>
  <c r="BE358" i="1"/>
  <c r="BE374" i="1"/>
  <c r="BE390" i="1"/>
  <c r="BE406" i="1"/>
  <c r="BE422" i="1"/>
  <c r="BE454" i="1"/>
  <c r="BE486" i="1"/>
  <c r="BE518" i="1"/>
  <c r="BE550" i="1"/>
  <c r="BE582" i="1"/>
  <c r="BE614" i="1"/>
  <c r="BE646" i="1"/>
  <c r="BE678" i="1"/>
  <c r="BE14" i="1"/>
  <c r="BE30" i="1"/>
  <c r="BE46" i="1"/>
  <c r="BE62" i="1"/>
  <c r="BE78" i="1"/>
  <c r="BE94" i="1"/>
  <c r="BE110" i="1"/>
  <c r="BE118" i="1"/>
  <c r="BE134" i="1"/>
  <c r="BE150" i="1"/>
  <c r="BE166" i="1"/>
  <c r="BE191" i="1"/>
  <c r="BE222" i="1"/>
  <c r="BE254" i="1"/>
  <c r="BE286" i="1"/>
  <c r="BE318" i="1"/>
  <c r="BE350" i="1"/>
  <c r="BE382" i="1"/>
  <c r="BE398" i="1"/>
  <c r="BE438" i="1"/>
  <c r="BE534" i="1"/>
  <c r="BE598" i="1"/>
  <c r="BE630" i="1"/>
  <c r="BE15" i="1"/>
  <c r="BE31" i="1"/>
  <c r="BE47" i="1"/>
  <c r="BE63" i="1"/>
  <c r="BE71" i="1"/>
  <c r="BE87" i="1"/>
  <c r="BE103" i="1"/>
  <c r="BE119" i="1"/>
  <c r="BE135" i="1"/>
  <c r="BE151" i="1"/>
  <c r="BE167" i="1"/>
  <c r="BE183" i="1"/>
  <c r="BE207" i="1"/>
  <c r="BE239" i="1"/>
  <c r="BE271" i="1"/>
  <c r="BE303" i="1"/>
  <c r="BE335" i="1"/>
  <c r="BE367" i="1"/>
  <c r="BE399" i="1"/>
  <c r="BE446" i="1"/>
  <c r="BE542" i="1"/>
  <c r="BE606" i="1"/>
  <c r="BE638" i="1"/>
  <c r="BE10" i="1"/>
  <c r="BE11" i="1"/>
  <c r="BE19" i="1"/>
  <c r="BE27" i="1"/>
  <c r="BE35" i="1"/>
  <c r="BE43" i="1"/>
  <c r="BE51" i="1"/>
  <c r="BE59" i="1"/>
  <c r="BE67" i="1"/>
  <c r="BE75" i="1"/>
  <c r="BE83" i="1"/>
  <c r="BE91" i="1"/>
  <c r="BE99" i="1"/>
  <c r="BE107" i="1"/>
  <c r="BE115" i="1"/>
  <c r="BE123" i="1"/>
  <c r="BE131" i="1"/>
  <c r="BE139" i="1"/>
  <c r="BE147" i="1"/>
  <c r="BE155" i="1"/>
  <c r="BE163" i="1"/>
  <c r="BE171" i="1"/>
  <c r="BE179" i="1"/>
  <c r="BE187" i="1"/>
  <c r="BE199" i="1"/>
  <c r="BE215" i="1"/>
  <c r="BE231" i="1"/>
  <c r="BE247" i="1"/>
  <c r="BE263" i="1"/>
  <c r="BE279" i="1"/>
  <c r="BE295" i="1"/>
  <c r="BE311" i="1"/>
  <c r="BE327" i="1"/>
  <c r="BE343" i="1"/>
  <c r="BE359" i="1"/>
  <c r="BE375" i="1"/>
  <c r="BE391" i="1"/>
  <c r="BE407" i="1"/>
  <c r="BE430" i="1"/>
  <c r="BE462" i="1"/>
  <c r="BE494" i="1"/>
  <c r="BE526" i="1"/>
  <c r="BE558" i="1"/>
  <c r="BE590" i="1"/>
  <c r="BE622" i="1"/>
  <c r="BE654" i="1"/>
  <c r="BE686" i="1"/>
  <c r="BE423" i="1"/>
  <c r="BE439" i="1"/>
  <c r="BE455" i="1"/>
  <c r="BE471" i="1"/>
  <c r="BE487" i="1"/>
  <c r="BE511" i="1"/>
  <c r="BE527" i="1"/>
  <c r="BE543" i="1"/>
  <c r="BE559" i="1"/>
  <c r="BE575" i="1"/>
  <c r="BE591" i="1"/>
  <c r="BE599" i="1"/>
  <c r="BE615" i="1"/>
  <c r="BE631" i="1"/>
  <c r="BE647" i="1"/>
  <c r="BE663" i="1"/>
  <c r="BE679" i="1"/>
  <c r="BE4" i="1"/>
  <c r="BE8" i="1"/>
  <c r="BE12" i="1"/>
  <c r="BE16" i="1"/>
  <c r="BE20" i="1"/>
  <c r="BE24" i="1"/>
  <c r="BE28" i="1"/>
  <c r="BE32" i="1"/>
  <c r="BE36" i="1"/>
  <c r="BE40" i="1"/>
  <c r="BE44" i="1"/>
  <c r="BE48" i="1"/>
  <c r="BE52" i="1"/>
  <c r="BE56" i="1"/>
  <c r="BE60" i="1"/>
  <c r="BE64" i="1"/>
  <c r="BE68" i="1"/>
  <c r="BE72" i="1"/>
  <c r="BE76" i="1"/>
  <c r="BE80" i="1"/>
  <c r="BE84" i="1"/>
  <c r="BE88" i="1"/>
  <c r="BE92" i="1"/>
  <c r="BE96" i="1"/>
  <c r="BE100" i="1"/>
  <c r="BE104" i="1"/>
  <c r="BE108" i="1"/>
  <c r="BE112" i="1"/>
  <c r="BE116" i="1"/>
  <c r="BE120" i="1"/>
  <c r="BE124" i="1"/>
  <c r="BE128" i="1"/>
  <c r="BE132" i="1"/>
  <c r="BE136" i="1"/>
  <c r="BE140" i="1"/>
  <c r="BE144" i="1"/>
  <c r="BE148" i="1"/>
  <c r="BE152" i="1"/>
  <c r="BE156" i="1"/>
  <c r="BE160" i="1"/>
  <c r="BE164" i="1"/>
  <c r="BE168" i="1"/>
  <c r="BE172" i="1"/>
  <c r="BE176" i="1"/>
  <c r="BE180" i="1"/>
  <c r="BE184" i="1"/>
  <c r="BE189" i="1"/>
  <c r="BE194" i="1"/>
  <c r="BE202" i="1"/>
  <c r="BE210" i="1"/>
  <c r="BE218" i="1"/>
  <c r="BE226" i="1"/>
  <c r="BE234" i="1"/>
  <c r="BE242" i="1"/>
  <c r="BE250" i="1"/>
  <c r="BE258" i="1"/>
  <c r="BE266" i="1"/>
  <c r="BE274" i="1"/>
  <c r="BE282" i="1"/>
  <c r="BE290" i="1"/>
  <c r="BE298" i="1"/>
  <c r="BE306" i="1"/>
  <c r="BE314" i="1"/>
  <c r="BE322" i="1"/>
  <c r="BE330" i="1"/>
  <c r="BE338" i="1"/>
  <c r="BE346" i="1"/>
  <c r="BE354" i="1"/>
  <c r="BE362" i="1"/>
  <c r="BE370" i="1"/>
  <c r="BE378" i="1"/>
  <c r="BE386" i="1"/>
  <c r="BE394" i="1"/>
  <c r="BE402" i="1"/>
  <c r="BE410" i="1"/>
  <c r="BE418" i="1"/>
  <c r="BE426" i="1"/>
  <c r="BE434" i="1"/>
  <c r="BE442" i="1"/>
  <c r="BE450" i="1"/>
  <c r="BE458" i="1"/>
  <c r="BE466" i="1"/>
  <c r="BE474" i="1"/>
  <c r="BE482" i="1"/>
  <c r="BE490" i="1"/>
  <c r="BE498" i="1"/>
  <c r="BE506" i="1"/>
  <c r="BE514" i="1"/>
  <c r="BE522" i="1"/>
  <c r="BE530" i="1"/>
  <c r="BE538" i="1"/>
  <c r="BE546" i="1"/>
  <c r="BE554" i="1"/>
  <c r="BE562" i="1"/>
  <c r="BE570" i="1"/>
  <c r="BE578" i="1"/>
  <c r="BE586" i="1"/>
  <c r="BE594" i="1"/>
  <c r="BE602" i="1"/>
  <c r="BE610" i="1"/>
  <c r="BE618" i="1"/>
  <c r="BE626" i="1"/>
  <c r="BE634" i="1"/>
  <c r="BE642" i="1"/>
  <c r="BE650" i="1"/>
  <c r="BE658" i="1"/>
  <c r="BE666" i="1"/>
  <c r="BE674" i="1"/>
  <c r="BE682" i="1"/>
  <c r="BE690" i="1"/>
  <c r="BE431" i="1"/>
  <c r="BE447" i="1"/>
  <c r="BE463" i="1"/>
  <c r="BE479" i="1"/>
  <c r="BE495" i="1"/>
  <c r="BE503" i="1"/>
  <c r="BE519" i="1"/>
  <c r="BE535" i="1"/>
  <c r="BE551" i="1"/>
  <c r="BE567" i="1"/>
  <c r="BE583" i="1"/>
  <c r="BE607" i="1"/>
  <c r="BE623" i="1"/>
  <c r="BE639" i="1"/>
  <c r="BE655" i="1"/>
  <c r="BE671" i="1"/>
  <c r="BE687" i="1"/>
  <c r="BE5" i="1"/>
  <c r="BE9" i="1"/>
  <c r="BE13" i="1"/>
  <c r="BE17" i="1"/>
  <c r="BE21" i="1"/>
  <c r="BE25" i="1"/>
  <c r="BE29" i="1"/>
  <c r="BE33" i="1"/>
  <c r="BE37" i="1"/>
  <c r="BE41" i="1"/>
  <c r="BE45" i="1"/>
  <c r="BE49" i="1"/>
  <c r="BE53" i="1"/>
  <c r="BE57" i="1"/>
  <c r="BE61" i="1"/>
  <c r="BE65" i="1"/>
  <c r="BE69" i="1"/>
  <c r="BE73" i="1"/>
  <c r="BE77" i="1"/>
  <c r="BE81" i="1"/>
  <c r="BE85" i="1"/>
  <c r="BE89" i="1"/>
  <c r="BE93" i="1"/>
  <c r="BE97" i="1"/>
  <c r="BE101" i="1"/>
  <c r="BE105" i="1"/>
  <c r="BE109" i="1"/>
  <c r="BE113" i="1"/>
  <c r="BE117" i="1"/>
  <c r="BE121" i="1"/>
  <c r="BE125" i="1"/>
  <c r="BE129" i="1"/>
  <c r="BE133" i="1"/>
  <c r="BE137" i="1"/>
  <c r="BE141" i="1"/>
  <c r="BE145" i="1"/>
  <c r="BE149" i="1"/>
  <c r="BE153" i="1"/>
  <c r="BE157" i="1"/>
  <c r="BE161" i="1"/>
  <c r="BE165" i="1"/>
  <c r="BE169" i="1"/>
  <c r="BE173" i="1"/>
  <c r="BE177" i="1"/>
  <c r="BE181" i="1"/>
  <c r="BE185" i="1"/>
  <c r="BE190" i="1"/>
  <c r="BE195" i="1"/>
  <c r="BE203" i="1"/>
  <c r="BE211" i="1"/>
  <c r="BE219" i="1"/>
  <c r="BE227" i="1"/>
  <c r="BE235" i="1"/>
  <c r="BE243" i="1"/>
  <c r="BE251" i="1"/>
  <c r="BE259" i="1"/>
  <c r="BE267" i="1"/>
  <c r="BE275" i="1"/>
  <c r="BE283" i="1"/>
  <c r="BE291" i="1"/>
  <c r="BE299" i="1"/>
  <c r="BE307" i="1"/>
  <c r="BE315" i="1"/>
  <c r="BE323" i="1"/>
  <c r="BE331" i="1"/>
  <c r="BE339" i="1"/>
  <c r="BE347" i="1"/>
  <c r="BE355" i="1"/>
  <c r="BE363" i="1"/>
  <c r="BE371" i="1"/>
  <c r="BE379" i="1"/>
  <c r="BE387" i="1"/>
  <c r="BE395" i="1"/>
  <c r="BE403" i="1"/>
  <c r="BE411" i="1"/>
  <c r="BE419" i="1"/>
  <c r="BE427" i="1"/>
  <c r="BE435" i="1"/>
  <c r="BE443" i="1"/>
  <c r="BE451" i="1"/>
  <c r="BE459" i="1"/>
  <c r="BE467" i="1"/>
  <c r="BE475" i="1"/>
  <c r="BE483" i="1"/>
  <c r="BE491" i="1"/>
  <c r="BE499" i="1"/>
  <c r="BE507" i="1"/>
  <c r="BE515" i="1"/>
  <c r="BE523" i="1"/>
  <c r="BE531" i="1"/>
  <c r="BE539" i="1"/>
  <c r="BE547" i="1"/>
  <c r="BE555" i="1"/>
  <c r="BE563" i="1"/>
  <c r="BE571" i="1"/>
  <c r="BE579" i="1"/>
  <c r="BE587" i="1"/>
  <c r="BE595" i="1"/>
  <c r="BE603" i="1"/>
  <c r="BE611" i="1"/>
  <c r="BE619" i="1"/>
  <c r="BE627" i="1"/>
  <c r="BE635" i="1"/>
  <c r="BE643" i="1"/>
  <c r="BE651" i="1"/>
  <c r="BE659" i="1"/>
  <c r="BE667" i="1"/>
  <c r="BE675" i="1"/>
  <c r="BE683" i="1"/>
  <c r="BE691" i="1"/>
  <c r="BE188" i="1"/>
  <c r="BE192" i="1"/>
  <c r="BE196" i="1"/>
  <c r="BE200" i="1"/>
  <c r="BE204" i="1"/>
  <c r="BE208" i="1"/>
  <c r="BE212" i="1"/>
  <c r="BE216" i="1"/>
  <c r="BE220" i="1"/>
  <c r="BE224" i="1"/>
  <c r="BE228" i="1"/>
  <c r="BE232" i="1"/>
  <c r="BE236" i="1"/>
  <c r="BE240" i="1"/>
  <c r="BE244" i="1"/>
  <c r="BE248" i="1"/>
  <c r="BE252" i="1"/>
  <c r="BE256" i="1"/>
  <c r="BE260" i="1"/>
  <c r="BE264" i="1"/>
  <c r="BE268" i="1"/>
  <c r="BE272" i="1"/>
  <c r="BE276" i="1"/>
  <c r="BE280" i="1"/>
  <c r="BE284" i="1"/>
  <c r="BE288" i="1"/>
  <c r="BE292" i="1"/>
  <c r="BE296" i="1"/>
  <c r="BE300" i="1"/>
  <c r="BE304" i="1"/>
  <c r="BE308" i="1"/>
  <c r="BE312" i="1"/>
  <c r="BE316" i="1"/>
  <c r="BE320" i="1"/>
  <c r="BE324" i="1"/>
  <c r="BE328" i="1"/>
  <c r="BE332" i="1"/>
  <c r="BE336" i="1"/>
  <c r="BE340" i="1"/>
  <c r="BE344" i="1"/>
  <c r="BE348" i="1"/>
  <c r="BE352" i="1"/>
  <c r="BE356" i="1"/>
  <c r="BE360" i="1"/>
  <c r="BE364" i="1"/>
  <c r="BE368" i="1"/>
  <c r="BE372" i="1"/>
  <c r="BE376" i="1"/>
  <c r="BE380" i="1"/>
  <c r="BE384" i="1"/>
  <c r="BE388" i="1"/>
  <c r="BE392" i="1"/>
  <c r="BE396" i="1"/>
  <c r="BE400" i="1"/>
  <c r="BE404" i="1"/>
  <c r="BE408" i="1"/>
  <c r="BE412" i="1"/>
  <c r="BE416" i="1"/>
  <c r="BE420" i="1"/>
  <c r="BE424" i="1"/>
  <c r="BE428" i="1"/>
  <c r="BE432" i="1"/>
  <c r="BE436" i="1"/>
  <c r="BE440" i="1"/>
  <c r="BE444" i="1"/>
  <c r="BE448" i="1"/>
  <c r="BE452" i="1"/>
  <c r="BE456" i="1"/>
  <c r="BE460" i="1"/>
  <c r="BE464" i="1"/>
  <c r="BE468" i="1"/>
  <c r="BE472" i="1"/>
  <c r="BE476" i="1"/>
  <c r="BE480" i="1"/>
  <c r="BE484" i="1"/>
  <c r="BE488" i="1"/>
  <c r="BE492" i="1"/>
  <c r="BE496" i="1"/>
  <c r="BE500" i="1"/>
  <c r="BE504" i="1"/>
  <c r="BE508" i="1"/>
  <c r="BE512" i="1"/>
  <c r="BE516" i="1"/>
  <c r="BE520" i="1"/>
  <c r="BE524" i="1"/>
  <c r="BE528" i="1"/>
  <c r="BE532" i="1"/>
  <c r="BE536" i="1"/>
  <c r="BE540" i="1"/>
  <c r="BE544" i="1"/>
  <c r="BE548" i="1"/>
  <c r="BE552" i="1"/>
  <c r="BE556" i="1"/>
  <c r="BE560" i="1"/>
  <c r="BE564" i="1"/>
  <c r="BE568" i="1"/>
  <c r="BE572" i="1"/>
  <c r="BE576" i="1"/>
  <c r="BE580" i="1"/>
  <c r="BE584" i="1"/>
  <c r="BE588" i="1"/>
  <c r="BE592" i="1"/>
  <c r="BE596" i="1"/>
  <c r="BE600" i="1"/>
  <c r="BE604" i="1"/>
  <c r="BE608" i="1"/>
  <c r="BE612" i="1"/>
  <c r="BE616" i="1"/>
  <c r="BE620" i="1"/>
  <c r="BE624" i="1"/>
  <c r="BE628" i="1"/>
  <c r="BE632" i="1"/>
  <c r="BE636" i="1"/>
  <c r="BE640" i="1"/>
  <c r="BE644" i="1"/>
  <c r="BE648" i="1"/>
  <c r="BE652" i="1"/>
  <c r="BE656" i="1"/>
  <c r="BE660" i="1"/>
  <c r="BE664" i="1"/>
  <c r="BE668" i="1"/>
  <c r="BE672" i="1"/>
  <c r="BE676" i="1"/>
  <c r="BE680" i="1"/>
  <c r="BE684" i="1"/>
  <c r="BE688" i="1"/>
  <c r="BE692" i="1"/>
  <c r="BE197" i="1"/>
  <c r="BE201" i="1"/>
  <c r="BE205" i="1"/>
  <c r="BE209" i="1"/>
  <c r="BE213" i="1"/>
  <c r="BE217" i="1"/>
  <c r="BE221" i="1"/>
  <c r="BE225" i="1"/>
  <c r="BE229" i="1"/>
  <c r="BE233" i="1"/>
  <c r="BE237" i="1"/>
  <c r="BE241" i="1"/>
  <c r="BE245" i="1"/>
  <c r="BE249" i="1"/>
  <c r="BE253" i="1"/>
  <c r="BE257" i="1"/>
  <c r="BE261" i="1"/>
  <c r="BE265" i="1"/>
  <c r="BE269" i="1"/>
  <c r="BE273" i="1"/>
  <c r="BE277" i="1"/>
  <c r="BE281" i="1"/>
  <c r="BE285" i="1"/>
  <c r="BE289" i="1"/>
  <c r="BE293" i="1"/>
  <c r="BE297" i="1"/>
  <c r="BE301" i="1"/>
  <c r="BE305" i="1"/>
  <c r="BE309" i="1"/>
  <c r="BE313" i="1"/>
  <c r="BE317" i="1"/>
  <c r="BE321" i="1"/>
  <c r="BE325" i="1"/>
  <c r="BE329" i="1"/>
  <c r="BE333" i="1"/>
  <c r="BE337" i="1"/>
  <c r="BE341" i="1"/>
  <c r="BE345" i="1"/>
  <c r="BE349" i="1"/>
  <c r="BE353" i="1"/>
  <c r="BE357" i="1"/>
  <c r="BE361" i="1"/>
  <c r="BE365" i="1"/>
  <c r="BE369" i="1"/>
  <c r="BE373" i="1"/>
  <c r="BE377" i="1"/>
  <c r="BE381" i="1"/>
  <c r="BE385" i="1"/>
  <c r="BE389" i="1"/>
  <c r="BE393" i="1"/>
  <c r="BE397" i="1"/>
  <c r="BE401" i="1"/>
  <c r="BE405" i="1"/>
  <c r="BE409" i="1"/>
  <c r="BE413" i="1"/>
  <c r="BE417" i="1"/>
  <c r="BE421" i="1"/>
  <c r="BE425" i="1"/>
  <c r="BE429" i="1"/>
  <c r="BE433" i="1"/>
  <c r="BE437" i="1"/>
  <c r="BE441" i="1"/>
  <c r="BE445" i="1"/>
  <c r="BE449" i="1"/>
  <c r="BE453" i="1"/>
  <c r="BE457" i="1"/>
  <c r="BE461" i="1"/>
  <c r="BE465" i="1"/>
  <c r="BE469" i="1"/>
  <c r="BE473" i="1"/>
  <c r="BE477" i="1"/>
  <c r="BE481" i="1"/>
  <c r="BE485" i="1"/>
  <c r="BE489" i="1"/>
  <c r="BE493" i="1"/>
  <c r="BE497" i="1"/>
  <c r="BE501" i="1"/>
  <c r="BE505" i="1"/>
  <c r="BE509" i="1"/>
  <c r="BE513" i="1"/>
  <c r="BE517" i="1"/>
  <c r="BE521" i="1"/>
  <c r="BE525" i="1"/>
  <c r="BE529" i="1"/>
  <c r="BE533" i="1"/>
  <c r="BE537" i="1"/>
  <c r="BE541" i="1"/>
  <c r="BE545" i="1"/>
  <c r="BE549" i="1"/>
  <c r="BE553" i="1"/>
  <c r="BE557" i="1"/>
  <c r="BE561" i="1"/>
  <c r="BE565" i="1"/>
  <c r="BE569" i="1"/>
  <c r="BE573" i="1"/>
  <c r="BE577" i="1"/>
  <c r="BE581" i="1"/>
  <c r="BE585" i="1"/>
  <c r="BE589" i="1"/>
  <c r="BE593" i="1"/>
  <c r="BE597" i="1"/>
  <c r="BE601" i="1"/>
  <c r="BE605" i="1"/>
  <c r="BE609" i="1"/>
  <c r="BE613" i="1"/>
  <c r="BE617" i="1"/>
  <c r="BE621" i="1"/>
  <c r="BE625" i="1"/>
  <c r="BE629" i="1"/>
  <c r="BE633" i="1"/>
  <c r="BE637" i="1"/>
  <c r="BE641" i="1"/>
  <c r="BE645" i="1"/>
  <c r="BE649" i="1"/>
  <c r="BE653" i="1"/>
  <c r="BE657" i="1"/>
  <c r="BE661" i="1"/>
  <c r="BE665" i="1"/>
  <c r="BE669" i="1"/>
  <c r="BE673" i="1"/>
  <c r="BE677" i="1"/>
  <c r="BE681" i="1"/>
  <c r="BE685" i="1"/>
  <c r="BE689" i="1"/>
  <c r="BE693" i="1"/>
  <c r="BG693" i="1" l="1"/>
  <c r="BG689" i="1"/>
  <c r="BG685" i="1"/>
  <c r="BG681" i="1"/>
  <c r="BG677" i="1"/>
  <c r="BG673" i="1"/>
  <c r="BG669" i="1"/>
  <c r="BG665" i="1"/>
  <c r="BG661" i="1"/>
  <c r="BG657" i="1"/>
  <c r="BG653" i="1"/>
  <c r="BG649" i="1"/>
  <c r="BG645" i="1"/>
  <c r="BG641" i="1"/>
  <c r="BG637" i="1"/>
  <c r="BG633" i="1"/>
  <c r="BG629" i="1"/>
  <c r="BG625" i="1"/>
  <c r="BG621" i="1"/>
  <c r="BG617" i="1"/>
  <c r="BG613" i="1"/>
  <c r="BG609" i="1"/>
  <c r="BG605" i="1"/>
  <c r="BG601" i="1"/>
  <c r="BG597" i="1"/>
  <c r="BG593" i="1"/>
  <c r="BG589" i="1"/>
  <c r="BG585" i="1"/>
  <c r="BG581" i="1"/>
  <c r="BG577" i="1"/>
  <c r="BG573" i="1"/>
  <c r="BG569" i="1"/>
  <c r="BG565" i="1"/>
  <c r="BG561" i="1"/>
  <c r="BG557" i="1"/>
  <c r="BG553" i="1"/>
  <c r="BG549" i="1"/>
  <c r="BG545" i="1"/>
  <c r="BG541" i="1"/>
  <c r="BG537" i="1"/>
  <c r="BG533" i="1"/>
  <c r="BG529" i="1"/>
  <c r="BG525" i="1"/>
  <c r="BG521" i="1"/>
  <c r="BG517" i="1"/>
  <c r="BG513" i="1"/>
  <c r="BG509" i="1"/>
  <c r="BG505" i="1"/>
  <c r="BG501" i="1"/>
  <c r="BG497" i="1"/>
  <c r="BG493" i="1"/>
  <c r="BG489" i="1"/>
  <c r="BG485" i="1"/>
  <c r="BG481" i="1"/>
  <c r="BG477" i="1"/>
  <c r="BG473" i="1"/>
  <c r="BG469" i="1"/>
  <c r="BG465" i="1"/>
  <c r="BG461" i="1"/>
  <c r="BG457" i="1"/>
  <c r="BG453" i="1"/>
  <c r="BG449" i="1"/>
  <c r="BG445" i="1"/>
  <c r="BG441" i="1"/>
  <c r="BG437" i="1"/>
  <c r="BG433" i="1"/>
  <c r="BG429" i="1"/>
  <c r="BG425" i="1"/>
  <c r="BG421" i="1"/>
  <c r="BG417" i="1"/>
  <c r="BG413" i="1"/>
  <c r="BG409" i="1"/>
  <c r="BG405" i="1"/>
  <c r="BG401" i="1"/>
  <c r="BG397" i="1"/>
  <c r="BG393" i="1"/>
  <c r="BG389" i="1"/>
  <c r="BG385" i="1"/>
  <c r="BG381" i="1"/>
  <c r="BG377" i="1"/>
  <c r="BG373" i="1"/>
  <c r="BG369" i="1"/>
  <c r="BG365" i="1"/>
  <c r="BG361" i="1"/>
  <c r="BG357" i="1"/>
  <c r="BG353" i="1"/>
  <c r="BG349" i="1"/>
  <c r="BG345" i="1"/>
  <c r="BG341" i="1"/>
  <c r="BG337" i="1"/>
  <c r="BG333" i="1"/>
  <c r="BG329" i="1"/>
  <c r="BG325" i="1"/>
  <c r="BG321" i="1"/>
  <c r="BG317" i="1"/>
  <c r="BG313" i="1"/>
  <c r="BG309" i="1"/>
  <c r="BG305" i="1"/>
  <c r="BG301" i="1"/>
  <c r="BG297" i="1"/>
  <c r="BG293" i="1"/>
  <c r="BG289" i="1"/>
  <c r="BG285" i="1"/>
  <c r="BG281" i="1"/>
  <c r="BG277" i="1"/>
  <c r="BG273" i="1"/>
  <c r="BG269" i="1"/>
  <c r="BG265" i="1"/>
  <c r="BG261" i="1"/>
  <c r="BG257" i="1"/>
  <c r="BG253" i="1"/>
  <c r="BG249" i="1"/>
  <c r="BG245" i="1"/>
  <c r="BG241" i="1"/>
  <c r="BG237" i="1"/>
  <c r="BG233" i="1"/>
  <c r="BG229" i="1"/>
  <c r="BG225" i="1"/>
  <c r="BG221" i="1"/>
  <c r="BG217" i="1"/>
  <c r="BG213" i="1"/>
  <c r="BG209" i="1"/>
  <c r="BG205" i="1"/>
  <c r="BG201" i="1"/>
  <c r="BG197" i="1"/>
  <c r="BG692" i="1"/>
  <c r="BG688" i="1"/>
  <c r="BG684" i="1"/>
  <c r="BG680" i="1"/>
  <c r="BG676" i="1"/>
  <c r="BG672" i="1"/>
  <c r="BG668" i="1"/>
  <c r="BG664" i="1"/>
  <c r="BG660" i="1"/>
  <c r="BG656" i="1"/>
  <c r="BG652" i="1"/>
  <c r="BG648" i="1"/>
  <c r="BG644" i="1"/>
  <c r="BG640" i="1"/>
  <c r="BG636" i="1"/>
  <c r="BG632" i="1"/>
  <c r="BG628" i="1"/>
  <c r="BG624" i="1"/>
  <c r="BG620" i="1"/>
  <c r="BG616" i="1"/>
  <c r="BG612" i="1"/>
  <c r="BG608" i="1"/>
  <c r="BG604" i="1"/>
  <c r="BG600" i="1"/>
  <c r="BG596" i="1"/>
  <c r="BG592" i="1"/>
  <c r="BG588" i="1"/>
  <c r="BG584" i="1"/>
  <c r="BG580" i="1"/>
  <c r="BG576" i="1"/>
  <c r="BG572" i="1"/>
  <c r="BG568" i="1"/>
  <c r="BG564" i="1"/>
  <c r="BG560" i="1"/>
  <c r="BG556" i="1"/>
  <c r="BG552" i="1"/>
  <c r="BG548" i="1"/>
  <c r="BG544" i="1"/>
  <c r="BG540" i="1"/>
  <c r="BG536" i="1"/>
  <c r="BG532" i="1"/>
  <c r="BG528" i="1"/>
  <c r="BG524" i="1"/>
  <c r="BG520" i="1"/>
  <c r="BG516" i="1"/>
  <c r="BG512" i="1"/>
  <c r="BG508" i="1"/>
  <c r="BG504" i="1"/>
  <c r="BG500" i="1"/>
  <c r="BG496" i="1"/>
  <c r="BG492" i="1"/>
  <c r="BG488" i="1"/>
  <c r="BG484" i="1"/>
  <c r="BG480" i="1"/>
  <c r="BG476" i="1"/>
  <c r="BG472" i="1"/>
  <c r="BG468" i="1"/>
  <c r="BG464" i="1"/>
  <c r="BG460" i="1"/>
  <c r="BG456" i="1"/>
  <c r="BG452" i="1"/>
  <c r="BG448" i="1"/>
  <c r="BG444" i="1"/>
  <c r="BG440" i="1"/>
  <c r="BG436" i="1"/>
  <c r="BG432" i="1"/>
  <c r="BG428" i="1"/>
  <c r="BG424" i="1"/>
  <c r="BG420" i="1"/>
  <c r="BG416" i="1"/>
  <c r="BG412" i="1"/>
  <c r="BG408" i="1"/>
  <c r="BG404" i="1"/>
  <c r="BG400" i="1"/>
  <c r="BG396" i="1"/>
  <c r="BG392" i="1"/>
  <c r="BG388" i="1"/>
  <c r="BG384" i="1"/>
  <c r="BG380" i="1"/>
  <c r="BG376" i="1"/>
  <c r="BG372" i="1"/>
  <c r="BG368" i="1"/>
  <c r="BG364" i="1"/>
  <c r="BG360" i="1"/>
  <c r="BG356" i="1"/>
  <c r="BG352" i="1"/>
  <c r="BG348" i="1"/>
  <c r="BG344" i="1"/>
  <c r="BG340" i="1"/>
  <c r="BG336" i="1"/>
  <c r="BG332" i="1"/>
  <c r="BG328" i="1"/>
  <c r="BG324" i="1"/>
  <c r="BG320" i="1"/>
  <c r="BG316" i="1"/>
  <c r="BG312" i="1"/>
  <c r="BG308" i="1"/>
  <c r="BG304" i="1"/>
  <c r="BG300" i="1"/>
  <c r="BG296" i="1"/>
  <c r="BG292" i="1"/>
  <c r="BG288" i="1"/>
  <c r="BG284" i="1"/>
  <c r="BG280" i="1"/>
  <c r="BG276" i="1"/>
  <c r="BG272" i="1"/>
  <c r="BG268" i="1"/>
  <c r="BG264" i="1"/>
  <c r="BG260" i="1"/>
  <c r="BG256" i="1"/>
  <c r="BG252" i="1"/>
  <c r="BG248" i="1"/>
  <c r="BG244" i="1"/>
  <c r="BG240" i="1"/>
  <c r="BG236" i="1"/>
  <c r="BG232" i="1"/>
  <c r="BG228" i="1"/>
  <c r="BG224" i="1"/>
  <c r="BG220" i="1"/>
  <c r="BG216" i="1"/>
  <c r="BG212" i="1"/>
  <c r="BG208" i="1"/>
  <c r="BG204" i="1"/>
  <c r="BG200" i="1"/>
  <c r="BG196" i="1"/>
  <c r="BG192" i="1"/>
  <c r="BG188" i="1"/>
  <c r="BG691" i="1"/>
  <c r="BG683" i="1"/>
  <c r="BG675" i="1"/>
  <c r="BG667" i="1"/>
  <c r="BG659" i="1"/>
  <c r="BG651" i="1"/>
  <c r="BG643" i="1"/>
  <c r="BG635" i="1"/>
  <c r="BG627" i="1"/>
  <c r="BG619" i="1"/>
  <c r="BG611" i="1"/>
  <c r="BG603" i="1"/>
  <c r="BG595" i="1"/>
  <c r="BG587" i="1"/>
  <c r="BG579" i="1"/>
  <c r="BG571" i="1"/>
  <c r="BG563" i="1"/>
  <c r="BG555" i="1"/>
  <c r="BG547" i="1"/>
  <c r="BG539" i="1"/>
  <c r="BG531" i="1"/>
  <c r="BG523" i="1"/>
  <c r="BG515" i="1"/>
  <c r="BG507" i="1"/>
  <c r="BG499" i="1"/>
  <c r="BG491" i="1"/>
  <c r="BG483" i="1"/>
  <c r="BG475" i="1"/>
  <c r="BG467" i="1"/>
  <c r="BG459" i="1"/>
  <c r="BG451" i="1"/>
  <c r="BG443" i="1"/>
  <c r="BG435" i="1"/>
  <c r="BG427" i="1"/>
  <c r="BG419" i="1"/>
  <c r="BG411" i="1"/>
  <c r="BG403" i="1"/>
  <c r="BG395" i="1"/>
  <c r="BG387" i="1"/>
  <c r="BG379" i="1"/>
  <c r="BG371" i="1"/>
  <c r="BG363" i="1"/>
  <c r="BG355" i="1"/>
  <c r="BG347" i="1"/>
  <c r="BG339" i="1"/>
  <c r="BG331" i="1"/>
  <c r="BG323" i="1"/>
  <c r="BG315" i="1"/>
  <c r="BG307" i="1"/>
  <c r="BG299" i="1"/>
  <c r="BG291" i="1"/>
  <c r="BG283" i="1"/>
  <c r="BG275" i="1"/>
  <c r="BG267" i="1"/>
  <c r="BG259" i="1"/>
  <c r="BG251" i="1"/>
  <c r="BG243" i="1"/>
  <c r="BG235" i="1"/>
  <c r="BG227" i="1"/>
  <c r="BG219" i="1"/>
  <c r="BG211" i="1"/>
  <c r="BG203" i="1"/>
  <c r="BG195" i="1"/>
  <c r="BG190" i="1"/>
  <c r="BG185" i="1"/>
  <c r="BG181" i="1"/>
  <c r="BG177" i="1"/>
  <c r="BG173" i="1"/>
  <c r="BG169" i="1"/>
  <c r="BG165" i="1"/>
  <c r="BG161" i="1"/>
  <c r="BG157" i="1"/>
  <c r="BG153" i="1"/>
  <c r="BG149" i="1"/>
  <c r="BG145" i="1"/>
  <c r="BG141" i="1"/>
  <c r="BG137" i="1"/>
  <c r="BG133" i="1"/>
  <c r="BG129" i="1"/>
  <c r="BG125" i="1"/>
  <c r="BG121" i="1"/>
  <c r="BG117" i="1"/>
  <c r="BG113" i="1"/>
  <c r="BG109" i="1"/>
  <c r="BG105" i="1"/>
  <c r="BG101" i="1"/>
  <c r="BG97" i="1"/>
  <c r="BG93" i="1"/>
  <c r="BG89" i="1"/>
  <c r="BG85" i="1"/>
  <c r="BG81" i="1"/>
  <c r="BG77" i="1"/>
  <c r="BG73" i="1"/>
  <c r="BG69" i="1"/>
  <c r="BG65" i="1"/>
  <c r="BG61" i="1"/>
  <c r="BG57" i="1"/>
  <c r="BG53" i="1"/>
  <c r="BG49" i="1"/>
  <c r="BG45" i="1"/>
  <c r="BG41" i="1"/>
  <c r="BG37" i="1"/>
  <c r="BG33" i="1"/>
  <c r="BG29" i="1"/>
  <c r="BG25" i="1"/>
  <c r="BG21" i="1"/>
  <c r="BG17" i="1"/>
  <c r="BG13" i="1"/>
  <c r="BG9" i="1"/>
  <c r="BG5" i="1"/>
  <c r="BG687" i="1"/>
  <c r="BG671" i="1"/>
  <c r="BG655" i="1"/>
  <c r="BG639" i="1"/>
  <c r="BG623" i="1"/>
  <c r="BG607" i="1"/>
  <c r="BG583" i="1"/>
  <c r="BG567" i="1"/>
  <c r="BG551" i="1"/>
  <c r="BG535" i="1"/>
  <c r="BG519" i="1"/>
  <c r="BG503" i="1"/>
  <c r="BG495" i="1"/>
  <c r="BG479" i="1"/>
  <c r="BG463" i="1"/>
  <c r="BG447" i="1"/>
  <c r="BG431" i="1"/>
  <c r="BG690" i="1"/>
  <c r="BG682" i="1"/>
  <c r="BG674" i="1"/>
  <c r="BG666" i="1"/>
  <c r="BG658" i="1"/>
  <c r="BG650" i="1"/>
  <c r="BG642" i="1"/>
  <c r="BG634" i="1"/>
  <c r="BG626" i="1"/>
  <c r="BG618" i="1"/>
  <c r="BG610" i="1"/>
  <c r="BG602" i="1"/>
  <c r="BG594" i="1"/>
  <c r="BG586" i="1"/>
  <c r="BG578" i="1"/>
  <c r="BG570" i="1"/>
  <c r="BG562" i="1"/>
  <c r="BG554" i="1"/>
  <c r="BG546" i="1"/>
  <c r="BG538" i="1"/>
  <c r="BG530" i="1"/>
  <c r="BG522" i="1"/>
  <c r="BG514" i="1"/>
  <c r="BG506" i="1"/>
  <c r="BG498" i="1"/>
  <c r="BG490" i="1"/>
  <c r="BG482" i="1"/>
  <c r="BG474" i="1"/>
  <c r="BG466" i="1"/>
  <c r="BG458" i="1"/>
  <c r="BG450" i="1"/>
  <c r="BG442" i="1"/>
  <c r="BG434" i="1"/>
  <c r="BG426" i="1"/>
  <c r="BG418" i="1"/>
  <c r="BG410" i="1"/>
  <c r="BG402" i="1"/>
  <c r="BG394" i="1"/>
  <c r="BG386" i="1"/>
  <c r="BG378" i="1"/>
  <c r="BG370" i="1"/>
  <c r="BG362" i="1"/>
  <c r="BG354" i="1"/>
  <c r="BG346" i="1"/>
  <c r="BG338" i="1"/>
  <c r="BG330" i="1"/>
  <c r="BG322" i="1"/>
  <c r="BG314" i="1"/>
  <c r="BG306" i="1"/>
  <c r="BG298" i="1"/>
  <c r="BG290" i="1"/>
  <c r="BG282" i="1"/>
  <c r="BG274" i="1"/>
  <c r="BG266" i="1"/>
  <c r="BG258" i="1"/>
  <c r="BG250" i="1"/>
  <c r="BG242" i="1"/>
  <c r="BG234" i="1"/>
  <c r="BG226" i="1"/>
  <c r="BG218" i="1"/>
  <c r="BG210" i="1"/>
  <c r="BG202" i="1"/>
  <c r="BG194" i="1"/>
  <c r="BG189" i="1"/>
  <c r="BG184" i="1"/>
  <c r="BG180" i="1"/>
  <c r="BG176" i="1"/>
  <c r="BG172" i="1"/>
  <c r="BG168" i="1"/>
  <c r="BG164" i="1"/>
  <c r="BG160" i="1"/>
  <c r="BG156" i="1"/>
  <c r="BG152" i="1"/>
  <c r="BG148" i="1"/>
  <c r="BG144" i="1"/>
  <c r="BG140" i="1"/>
  <c r="BG136" i="1"/>
  <c r="BG132" i="1"/>
  <c r="BG128" i="1"/>
  <c r="BG124" i="1"/>
  <c r="BG120" i="1"/>
  <c r="BG116" i="1"/>
  <c r="BG112" i="1"/>
  <c r="BG108" i="1"/>
  <c r="BG104" i="1"/>
  <c r="BG100" i="1"/>
  <c r="BG96" i="1"/>
  <c r="BG92" i="1"/>
  <c r="BG88" i="1"/>
  <c r="BG84" i="1"/>
  <c r="BG80" i="1"/>
  <c r="BG76" i="1"/>
  <c r="BG72" i="1"/>
  <c r="BG68" i="1"/>
  <c r="BG64" i="1"/>
  <c r="BG60" i="1"/>
  <c r="BG56" i="1"/>
  <c r="BG52" i="1"/>
  <c r="BG48" i="1"/>
  <c r="BG44" i="1"/>
  <c r="BG40" i="1"/>
  <c r="BG36" i="1"/>
  <c r="BG32" i="1"/>
  <c r="BG28" i="1"/>
  <c r="BG24" i="1"/>
  <c r="BG20" i="1"/>
  <c r="BG16" i="1"/>
  <c r="BG12" i="1"/>
  <c r="BG8" i="1"/>
  <c r="BG4" i="1"/>
  <c r="BG679" i="1"/>
  <c r="BG663" i="1"/>
  <c r="BG647" i="1"/>
  <c r="BG631" i="1"/>
  <c r="BG615" i="1"/>
  <c r="BG599" i="1"/>
  <c r="BG591" i="1"/>
  <c r="BG575" i="1"/>
  <c r="BG559" i="1"/>
  <c r="BG543" i="1"/>
  <c r="BG527" i="1"/>
  <c r="BG511" i="1"/>
  <c r="BG487" i="1"/>
  <c r="BG471" i="1"/>
  <c r="BG455" i="1"/>
  <c r="BG439" i="1"/>
  <c r="BG423" i="1"/>
  <c r="BG686" i="1"/>
  <c r="BG654" i="1"/>
  <c r="BG622" i="1"/>
  <c r="BG590" i="1"/>
  <c r="BG558" i="1"/>
  <c r="BG526" i="1"/>
  <c r="BG494" i="1"/>
  <c r="BG462" i="1"/>
  <c r="BG430" i="1"/>
  <c r="BG407" i="1"/>
  <c r="BG391" i="1"/>
  <c r="BG375" i="1"/>
  <c r="BG359" i="1"/>
  <c r="BG343" i="1"/>
  <c r="BG327" i="1"/>
  <c r="BG311" i="1"/>
  <c r="BG295" i="1"/>
  <c r="BG279" i="1"/>
  <c r="BG263" i="1"/>
  <c r="BG247" i="1"/>
  <c r="BG231" i="1"/>
  <c r="BG215" i="1"/>
  <c r="BG199" i="1"/>
  <c r="BG187" i="1"/>
  <c r="BG179" i="1"/>
  <c r="BG171" i="1"/>
  <c r="BG163" i="1"/>
  <c r="BG155" i="1"/>
  <c r="BG147" i="1"/>
  <c r="BG139" i="1"/>
  <c r="BG131" i="1"/>
  <c r="BG123" i="1"/>
  <c r="BG115" i="1"/>
  <c r="BG107" i="1"/>
  <c r="BG99" i="1"/>
  <c r="BG91" i="1"/>
  <c r="BG83" i="1"/>
  <c r="BG75" i="1"/>
  <c r="BG67" i="1"/>
  <c r="BG59" i="1"/>
  <c r="BG51" i="1"/>
  <c r="BG43" i="1"/>
  <c r="BG35" i="1"/>
  <c r="BG27" i="1"/>
  <c r="BG19" i="1"/>
  <c r="BG11" i="1"/>
  <c r="BG10" i="1"/>
  <c r="BG638" i="1"/>
  <c r="BG606" i="1"/>
  <c r="BG542" i="1"/>
  <c r="BG446" i="1"/>
  <c r="BG399" i="1"/>
  <c r="BG367" i="1"/>
  <c r="BG335" i="1"/>
  <c r="BG303" i="1"/>
  <c r="BG271" i="1"/>
  <c r="BG239" i="1"/>
  <c r="BG207" i="1"/>
  <c r="BG183" i="1"/>
  <c r="BG167" i="1"/>
  <c r="BG151" i="1"/>
  <c r="BG135" i="1"/>
  <c r="BG119" i="1"/>
  <c r="BG103" i="1"/>
  <c r="BG87" i="1"/>
  <c r="BG71" i="1"/>
  <c r="BG63" i="1"/>
  <c r="BG47" i="1"/>
  <c r="BG31" i="1"/>
  <c r="BG15" i="1"/>
  <c r="BG630" i="1"/>
  <c r="BG598" i="1"/>
  <c r="BG534" i="1"/>
  <c r="BG438" i="1"/>
  <c r="BG398" i="1"/>
  <c r="BG382" i="1"/>
  <c r="BG350" i="1"/>
  <c r="BG318" i="1"/>
  <c r="BG286" i="1"/>
  <c r="BG254" i="1"/>
  <c r="BG222" i="1"/>
  <c r="BG191" i="1"/>
  <c r="BG166" i="1"/>
  <c r="BG150" i="1"/>
  <c r="BG134" i="1"/>
  <c r="BG118" i="1"/>
  <c r="BG110" i="1"/>
  <c r="BG94" i="1"/>
  <c r="BG78" i="1"/>
  <c r="BG62" i="1"/>
  <c r="BG46" i="1"/>
  <c r="BG30" i="1"/>
  <c r="BG14" i="1"/>
  <c r="BG678" i="1"/>
  <c r="BG646" i="1"/>
  <c r="BG614" i="1"/>
  <c r="BG582" i="1"/>
  <c r="BG550" i="1"/>
  <c r="BG518" i="1"/>
  <c r="BG486" i="1"/>
  <c r="BG454" i="1"/>
  <c r="BG422" i="1"/>
  <c r="BG406" i="1"/>
  <c r="BG390" i="1"/>
  <c r="BG374" i="1"/>
  <c r="BG358" i="1"/>
  <c r="BG342" i="1"/>
  <c r="BG326" i="1"/>
  <c r="BG310" i="1"/>
  <c r="BG294" i="1"/>
  <c r="BG278" i="1"/>
  <c r="BG262" i="1"/>
  <c r="BG246" i="1"/>
  <c r="BG230" i="1"/>
  <c r="BG214" i="1"/>
  <c r="BG198" i="1"/>
  <c r="BG186" i="1"/>
  <c r="BG178" i="1"/>
  <c r="BG170" i="1"/>
  <c r="BG162" i="1"/>
  <c r="BG154" i="1"/>
  <c r="BG146" i="1"/>
  <c r="BG138" i="1"/>
  <c r="BG130" i="1"/>
  <c r="BG122" i="1"/>
  <c r="BG114" i="1"/>
  <c r="BG106" i="1"/>
  <c r="BG98" i="1"/>
  <c r="BG90" i="1"/>
  <c r="BG82" i="1"/>
  <c r="BG74" i="1"/>
  <c r="BG66" i="1"/>
  <c r="BG58" i="1"/>
  <c r="BG50" i="1"/>
  <c r="BG42" i="1"/>
  <c r="BG34" i="1"/>
  <c r="BG26" i="1"/>
  <c r="BG18" i="1"/>
  <c r="BG670" i="1"/>
  <c r="BG574" i="1"/>
  <c r="BG510" i="1"/>
  <c r="BG478" i="1"/>
  <c r="BG415" i="1"/>
  <c r="BG383" i="1"/>
  <c r="BG351" i="1"/>
  <c r="BG319" i="1"/>
  <c r="BG287" i="1"/>
  <c r="BG255" i="1"/>
  <c r="BG223" i="1"/>
  <c r="BG193" i="1"/>
  <c r="BG175" i="1"/>
  <c r="BG159" i="1"/>
  <c r="BG143" i="1"/>
  <c r="BG127" i="1"/>
  <c r="BG111" i="1"/>
  <c r="BG95" i="1"/>
  <c r="BG79" i="1"/>
  <c r="BG55" i="1"/>
  <c r="BG39" i="1"/>
  <c r="BG23" i="1"/>
  <c r="BG7" i="1"/>
  <c r="BG662" i="1"/>
  <c r="BG566" i="1"/>
  <c r="BG502" i="1"/>
  <c r="BG470" i="1"/>
  <c r="BG414" i="1"/>
  <c r="BG366" i="1"/>
  <c r="BG334" i="1"/>
  <c r="BG302" i="1"/>
  <c r="BG270" i="1"/>
  <c r="BG238" i="1"/>
  <c r="BG206" i="1"/>
  <c r="BG182" i="1"/>
  <c r="BG174" i="1"/>
  <c r="BG158" i="1"/>
  <c r="BG142" i="1"/>
  <c r="BG126" i="1"/>
  <c r="BG102" i="1"/>
  <c r="BG86" i="1"/>
  <c r="BG70" i="1"/>
  <c r="BG54" i="1"/>
  <c r="BG38" i="1"/>
  <c r="BG22" i="1"/>
  <c r="BG6" i="1"/>
  <c r="BG3" i="1"/>
  <c r="AJ694" i="1"/>
  <c r="AJ690" i="1"/>
  <c r="AJ686" i="1"/>
  <c r="AJ682" i="1"/>
  <c r="AJ678" i="1"/>
  <c r="AJ674" i="1"/>
  <c r="AJ670" i="1"/>
  <c r="AJ666" i="1"/>
  <c r="AJ662" i="1"/>
  <c r="AJ658" i="1"/>
  <c r="AJ654" i="1"/>
  <c r="AJ650" i="1"/>
  <c r="AJ646" i="1"/>
  <c r="AJ642" i="1"/>
  <c r="AJ638" i="1"/>
  <c r="AJ634" i="1"/>
  <c r="AJ630" i="1"/>
  <c r="AJ626" i="1"/>
  <c r="AJ622" i="1"/>
  <c r="AJ618" i="1"/>
  <c r="AJ614" i="1"/>
  <c r="AJ610" i="1"/>
  <c r="AJ606" i="1"/>
  <c r="AJ602" i="1"/>
  <c r="AJ598" i="1"/>
  <c r="AJ594" i="1"/>
  <c r="AJ590" i="1"/>
  <c r="AJ586" i="1"/>
  <c r="AJ582" i="1"/>
  <c r="AJ578" i="1"/>
  <c r="AJ574" i="1"/>
  <c r="AJ570" i="1"/>
  <c r="AJ566" i="1"/>
  <c r="AJ562" i="1"/>
  <c r="AJ558" i="1"/>
  <c r="AJ554" i="1"/>
  <c r="AJ550" i="1"/>
  <c r="AJ546" i="1"/>
  <c r="AJ542" i="1"/>
  <c r="AJ538" i="1"/>
  <c r="AJ534" i="1"/>
  <c r="AJ530" i="1"/>
  <c r="AJ526" i="1"/>
  <c r="AJ522" i="1"/>
  <c r="AJ518" i="1"/>
  <c r="AJ514" i="1"/>
  <c r="AJ510" i="1"/>
  <c r="AJ506" i="1"/>
  <c r="AJ502" i="1"/>
  <c r="AJ498" i="1"/>
  <c r="AJ494" i="1"/>
  <c r="AJ490" i="1"/>
  <c r="AJ486" i="1"/>
  <c r="AJ482" i="1"/>
  <c r="AJ478" i="1"/>
  <c r="AJ474" i="1"/>
  <c r="AJ470" i="1"/>
  <c r="AJ466" i="1"/>
  <c r="AJ462" i="1"/>
  <c r="AJ458" i="1"/>
  <c r="AJ454" i="1"/>
  <c r="AJ450" i="1"/>
  <c r="AJ446" i="1"/>
  <c r="AJ442" i="1"/>
  <c r="AJ438" i="1"/>
  <c r="AJ434" i="1"/>
  <c r="AJ430" i="1"/>
  <c r="AJ426" i="1"/>
  <c r="AJ422" i="1"/>
  <c r="AJ418" i="1"/>
  <c r="AJ414" i="1"/>
  <c r="AJ410" i="1"/>
  <c r="AJ406" i="1"/>
  <c r="AJ402" i="1"/>
  <c r="AJ398" i="1"/>
  <c r="AJ394" i="1"/>
  <c r="AJ390" i="1"/>
  <c r="AJ386" i="1"/>
  <c r="AJ382" i="1"/>
  <c r="AJ378" i="1"/>
  <c r="AJ374" i="1"/>
  <c r="AJ370" i="1"/>
  <c r="AJ366" i="1"/>
  <c r="AJ362" i="1"/>
  <c r="AJ358" i="1"/>
  <c r="AJ354" i="1"/>
  <c r="AJ350" i="1"/>
  <c r="AJ346" i="1"/>
  <c r="AJ342" i="1"/>
  <c r="AJ338" i="1"/>
  <c r="AJ334" i="1"/>
  <c r="AJ330" i="1"/>
  <c r="AJ326" i="1"/>
  <c r="AJ322" i="1"/>
  <c r="AJ318" i="1"/>
  <c r="AJ314" i="1"/>
  <c r="AJ310" i="1"/>
  <c r="AJ306" i="1"/>
  <c r="AJ302" i="1"/>
  <c r="AJ298" i="1"/>
  <c r="AJ294" i="1"/>
  <c r="AJ290" i="1"/>
  <c r="AJ286" i="1"/>
  <c r="AJ282" i="1"/>
  <c r="AJ278" i="1"/>
  <c r="AJ274" i="1"/>
  <c r="AJ270" i="1"/>
  <c r="AJ266" i="1"/>
  <c r="AJ262" i="1"/>
  <c r="AJ258" i="1"/>
  <c r="AJ254" i="1"/>
  <c r="AJ250" i="1"/>
  <c r="AJ246" i="1"/>
  <c r="AJ242" i="1"/>
  <c r="AJ238" i="1"/>
  <c r="AJ234" i="1"/>
  <c r="AJ230" i="1"/>
  <c r="AJ226" i="1"/>
  <c r="AJ222" i="1"/>
  <c r="AJ218" i="1"/>
  <c r="AJ214" i="1"/>
  <c r="AJ210" i="1"/>
  <c r="AJ206" i="1"/>
  <c r="AJ202" i="1"/>
  <c r="AJ198" i="1"/>
  <c r="AJ194" i="1"/>
  <c r="AJ190" i="1"/>
  <c r="AJ693" i="1"/>
  <c r="AJ689" i="1"/>
  <c r="AJ685" i="1"/>
  <c r="AJ681" i="1"/>
  <c r="AJ677" i="1"/>
  <c r="AJ673" i="1"/>
  <c r="AJ669" i="1"/>
  <c r="AJ665" i="1"/>
  <c r="AJ661" i="1"/>
  <c r="AJ657" i="1"/>
  <c r="AJ653" i="1"/>
  <c r="AJ649" i="1"/>
  <c r="AJ645" i="1"/>
  <c r="AJ641" i="1"/>
  <c r="AJ637" i="1"/>
  <c r="AJ633" i="1"/>
  <c r="AJ629" i="1"/>
  <c r="AJ625" i="1"/>
  <c r="AJ621" i="1"/>
  <c r="AJ617" i="1"/>
  <c r="AJ613" i="1"/>
  <c r="AJ609" i="1"/>
  <c r="AJ605" i="1"/>
  <c r="AJ601" i="1"/>
  <c r="AJ597" i="1"/>
  <c r="AJ593" i="1"/>
  <c r="AJ589" i="1"/>
  <c r="AJ585" i="1"/>
  <c r="AJ581" i="1"/>
  <c r="AJ577" i="1"/>
  <c r="AJ573" i="1"/>
  <c r="AJ569" i="1"/>
  <c r="AJ565" i="1"/>
  <c r="AJ561" i="1"/>
  <c r="AJ557" i="1"/>
  <c r="AJ553" i="1"/>
  <c r="AJ549" i="1"/>
  <c r="AJ545" i="1"/>
  <c r="AJ541" i="1"/>
  <c r="AJ537" i="1"/>
  <c r="AJ533" i="1"/>
  <c r="AJ529" i="1"/>
  <c r="AJ525" i="1"/>
  <c r="AJ521" i="1"/>
  <c r="AJ517" i="1"/>
  <c r="AJ513" i="1"/>
  <c r="AJ509" i="1"/>
  <c r="AJ505" i="1"/>
  <c r="AJ501" i="1"/>
  <c r="AJ497" i="1"/>
  <c r="AJ493" i="1"/>
  <c r="AJ489" i="1"/>
  <c r="AJ485" i="1"/>
  <c r="AJ481" i="1"/>
  <c r="AJ477" i="1"/>
  <c r="AJ473" i="1"/>
  <c r="AJ469" i="1"/>
  <c r="AJ465" i="1"/>
  <c r="AJ461" i="1"/>
  <c r="AJ457" i="1"/>
  <c r="AJ453" i="1"/>
  <c r="AJ449" i="1"/>
  <c r="AJ445" i="1"/>
  <c r="AJ441" i="1"/>
  <c r="AJ437" i="1"/>
  <c r="AJ433" i="1"/>
  <c r="AJ429" i="1"/>
  <c r="AJ425" i="1"/>
  <c r="AJ421" i="1"/>
  <c r="AJ417" i="1"/>
  <c r="AJ413" i="1"/>
  <c r="AJ409" i="1"/>
  <c r="AJ405" i="1"/>
  <c r="AJ401" i="1"/>
  <c r="AJ397" i="1"/>
  <c r="AJ393" i="1"/>
  <c r="AJ389" i="1"/>
  <c r="AJ385" i="1"/>
  <c r="AJ381" i="1"/>
  <c r="AJ377" i="1"/>
  <c r="AJ373" i="1"/>
  <c r="AJ369" i="1"/>
  <c r="AJ365" i="1"/>
  <c r="AJ361" i="1"/>
  <c r="AJ357" i="1"/>
  <c r="AJ353" i="1"/>
  <c r="AJ349" i="1"/>
  <c r="AJ345" i="1"/>
  <c r="AJ341" i="1"/>
  <c r="AJ337" i="1"/>
  <c r="AJ333" i="1"/>
  <c r="AJ329" i="1"/>
  <c r="AJ325" i="1"/>
  <c r="AJ321" i="1"/>
  <c r="AJ317" i="1"/>
  <c r="AJ313" i="1"/>
  <c r="AJ309" i="1"/>
  <c r="AJ305" i="1"/>
  <c r="AJ301" i="1"/>
  <c r="AJ297" i="1"/>
  <c r="AJ293" i="1"/>
  <c r="AJ289" i="1"/>
  <c r="AJ285" i="1"/>
  <c r="AJ281" i="1"/>
  <c r="AJ277" i="1"/>
  <c r="AJ273" i="1"/>
  <c r="AJ269" i="1"/>
  <c r="AJ265" i="1"/>
  <c r="AJ261" i="1"/>
  <c r="AJ257" i="1"/>
  <c r="AJ253" i="1"/>
  <c r="AJ249" i="1"/>
  <c r="AJ245" i="1"/>
  <c r="AJ241" i="1"/>
  <c r="AJ237" i="1"/>
  <c r="AJ233" i="1"/>
  <c r="AJ229" i="1"/>
  <c r="AJ225" i="1"/>
  <c r="AJ221" i="1"/>
  <c r="AJ217" i="1"/>
  <c r="AJ213" i="1"/>
  <c r="AJ209" i="1"/>
  <c r="AJ205" i="1"/>
  <c r="AJ201" i="1"/>
  <c r="AJ197" i="1"/>
  <c r="AJ193" i="1"/>
  <c r="AJ189" i="1"/>
  <c r="AJ692" i="1"/>
  <c r="AJ684" i="1"/>
  <c r="AJ676" i="1"/>
  <c r="AJ668" i="1"/>
  <c r="AJ660" i="1"/>
  <c r="AJ652" i="1"/>
  <c r="AJ644" i="1"/>
  <c r="AJ636" i="1"/>
  <c r="AJ628" i="1"/>
  <c r="AJ620" i="1"/>
  <c r="AJ612" i="1"/>
  <c r="AJ604" i="1"/>
  <c r="AJ596" i="1"/>
  <c r="AJ588" i="1"/>
  <c r="AJ580" i="1"/>
  <c r="AJ572" i="1"/>
  <c r="AJ564" i="1"/>
  <c r="AJ556" i="1"/>
  <c r="AJ548" i="1"/>
  <c r="AJ540" i="1"/>
  <c r="AJ532" i="1"/>
  <c r="AJ524" i="1"/>
  <c r="AJ516" i="1"/>
  <c r="AJ508" i="1"/>
  <c r="AJ500" i="1"/>
  <c r="AJ492" i="1"/>
  <c r="AJ484" i="1"/>
  <c r="AJ476" i="1"/>
  <c r="AJ468" i="1"/>
  <c r="AJ460" i="1"/>
  <c r="AJ452" i="1"/>
  <c r="AJ444" i="1"/>
  <c r="AJ436" i="1"/>
  <c r="AJ428" i="1"/>
  <c r="AJ420" i="1"/>
  <c r="AJ412" i="1"/>
  <c r="AJ404" i="1"/>
  <c r="AJ396" i="1"/>
  <c r="AJ388" i="1"/>
  <c r="AJ380" i="1"/>
  <c r="AJ372" i="1"/>
  <c r="AJ364" i="1"/>
  <c r="AJ356" i="1"/>
  <c r="AJ348" i="1"/>
  <c r="AJ340" i="1"/>
  <c r="AJ332" i="1"/>
  <c r="AJ324" i="1"/>
  <c r="AJ316" i="1"/>
  <c r="AJ308" i="1"/>
  <c r="AJ300" i="1"/>
  <c r="AJ292" i="1"/>
  <c r="AJ284" i="1"/>
  <c r="AJ276" i="1"/>
  <c r="AJ268" i="1"/>
  <c r="AJ260" i="1"/>
  <c r="AJ252" i="1"/>
  <c r="AJ244" i="1"/>
  <c r="AJ236" i="1"/>
  <c r="AJ228" i="1"/>
  <c r="AJ220" i="1"/>
  <c r="AJ212" i="1"/>
  <c r="AJ204" i="1"/>
  <c r="AJ196" i="1"/>
  <c r="AJ188" i="1"/>
  <c r="AJ184" i="1"/>
  <c r="AJ180" i="1"/>
  <c r="AJ176" i="1"/>
  <c r="AJ172" i="1"/>
  <c r="AJ168" i="1"/>
  <c r="AJ164" i="1"/>
  <c r="AJ160" i="1"/>
  <c r="AJ156" i="1"/>
  <c r="AJ152" i="1"/>
  <c r="AJ148" i="1"/>
  <c r="AJ144" i="1"/>
  <c r="AJ140" i="1"/>
  <c r="AJ136" i="1"/>
  <c r="AJ132" i="1"/>
  <c r="AJ128" i="1"/>
  <c r="AJ124" i="1"/>
  <c r="AJ120" i="1"/>
  <c r="AJ116" i="1"/>
  <c r="AJ112" i="1"/>
  <c r="AJ108" i="1"/>
  <c r="AJ104" i="1"/>
  <c r="AJ100" i="1"/>
  <c r="AJ96" i="1"/>
  <c r="AJ92" i="1"/>
  <c r="AJ88" i="1"/>
  <c r="AJ84" i="1"/>
  <c r="AJ80" i="1"/>
  <c r="AJ76" i="1"/>
  <c r="AJ72" i="1"/>
  <c r="AJ68" i="1"/>
  <c r="AJ64" i="1"/>
  <c r="AJ60" i="1"/>
  <c r="AJ56" i="1"/>
  <c r="AJ52" i="1"/>
  <c r="AJ48" i="1"/>
  <c r="AJ44" i="1"/>
  <c r="AJ40" i="1"/>
  <c r="AJ36" i="1"/>
  <c r="AJ32" i="1"/>
  <c r="AJ28" i="1"/>
  <c r="AJ24" i="1"/>
  <c r="AJ20" i="1"/>
  <c r="AJ12" i="1"/>
  <c r="AJ8" i="1"/>
  <c r="AJ691" i="1"/>
  <c r="AJ683" i="1"/>
  <c r="AJ675" i="1"/>
  <c r="AJ667" i="1"/>
  <c r="AJ659" i="1"/>
  <c r="AJ651" i="1"/>
  <c r="AJ643" i="1"/>
  <c r="AJ635" i="1"/>
  <c r="AJ627" i="1"/>
  <c r="AJ619" i="1"/>
  <c r="AJ611" i="1"/>
  <c r="AJ603" i="1"/>
  <c r="AJ595" i="1"/>
  <c r="AJ587" i="1"/>
  <c r="AJ579" i="1"/>
  <c r="AJ571" i="1"/>
  <c r="AJ563" i="1"/>
  <c r="AJ555" i="1"/>
  <c r="AJ547" i="1"/>
  <c r="AJ539" i="1"/>
  <c r="AJ531" i="1"/>
  <c r="AJ523" i="1"/>
  <c r="AJ515" i="1"/>
  <c r="AJ507" i="1"/>
  <c r="AJ499" i="1"/>
  <c r="AJ491" i="1"/>
  <c r="AJ483" i="1"/>
  <c r="AJ475" i="1"/>
  <c r="AJ467" i="1"/>
  <c r="AJ459" i="1"/>
  <c r="AJ451" i="1"/>
  <c r="AJ443" i="1"/>
  <c r="AJ435" i="1"/>
  <c r="AJ427" i="1"/>
  <c r="AJ419" i="1"/>
  <c r="AJ411" i="1"/>
  <c r="AJ403" i="1"/>
  <c r="AJ395" i="1"/>
  <c r="AJ387" i="1"/>
  <c r="AJ379" i="1"/>
  <c r="AJ371" i="1"/>
  <c r="AJ363" i="1"/>
  <c r="AJ355" i="1"/>
  <c r="AJ347" i="1"/>
  <c r="AJ339" i="1"/>
  <c r="AJ331" i="1"/>
  <c r="AJ323" i="1"/>
  <c r="AJ315" i="1"/>
  <c r="AJ307" i="1"/>
  <c r="AJ299" i="1"/>
  <c r="AJ291" i="1"/>
  <c r="AJ283" i="1"/>
  <c r="AJ275" i="1"/>
  <c r="AJ267" i="1"/>
  <c r="AJ259" i="1"/>
  <c r="AJ251" i="1"/>
  <c r="AJ243" i="1"/>
  <c r="AJ235" i="1"/>
  <c r="AJ227" i="1"/>
  <c r="AJ219" i="1"/>
  <c r="AJ211" i="1"/>
  <c r="AJ203" i="1"/>
  <c r="AJ195" i="1"/>
  <c r="AJ187" i="1"/>
  <c r="AJ183" i="1"/>
  <c r="AJ179" i="1"/>
  <c r="AJ175" i="1"/>
  <c r="AJ171" i="1"/>
  <c r="AJ167" i="1"/>
  <c r="AJ163" i="1"/>
  <c r="AJ159" i="1"/>
  <c r="AJ155" i="1"/>
  <c r="AJ151" i="1"/>
  <c r="AJ147" i="1"/>
  <c r="AJ143" i="1"/>
  <c r="AJ139" i="1"/>
  <c r="AJ135" i="1"/>
  <c r="AJ131" i="1"/>
  <c r="AJ127" i="1"/>
  <c r="AJ123" i="1"/>
  <c r="AJ119" i="1"/>
  <c r="AJ115" i="1"/>
  <c r="AJ111" i="1"/>
  <c r="AJ107" i="1"/>
  <c r="AJ103" i="1"/>
  <c r="AJ99" i="1"/>
  <c r="AJ95" i="1"/>
  <c r="AJ91" i="1"/>
  <c r="AJ87" i="1"/>
  <c r="AJ83" i="1"/>
  <c r="AJ79" i="1"/>
  <c r="AJ75" i="1"/>
  <c r="AJ71" i="1"/>
  <c r="AJ67" i="1"/>
  <c r="AJ63" i="1"/>
  <c r="AJ59" i="1"/>
  <c r="AJ55" i="1"/>
  <c r="AJ51" i="1"/>
  <c r="AJ47" i="1"/>
  <c r="AJ43" i="1"/>
  <c r="AJ39" i="1"/>
  <c r="AJ35" i="1"/>
  <c r="AJ31" i="1"/>
  <c r="AJ27" i="1"/>
  <c r="AJ23" i="1"/>
  <c r="AJ11" i="1"/>
  <c r="AJ688" i="1"/>
  <c r="AJ672" i="1"/>
  <c r="AJ656" i="1"/>
  <c r="AJ640" i="1"/>
  <c r="AJ624" i="1"/>
  <c r="AJ608" i="1"/>
  <c r="AJ592" i="1"/>
  <c r="AJ576" i="1"/>
  <c r="AJ560" i="1"/>
  <c r="AJ544" i="1"/>
  <c r="AJ528" i="1"/>
  <c r="AJ512" i="1"/>
  <c r="AJ496" i="1"/>
  <c r="AJ480" i="1"/>
  <c r="AJ464" i="1"/>
  <c r="AJ448" i="1"/>
  <c r="AJ432" i="1"/>
  <c r="AJ416" i="1"/>
  <c r="AJ400" i="1"/>
  <c r="AJ384" i="1"/>
  <c r="AJ368" i="1"/>
  <c r="AJ352" i="1"/>
  <c r="AJ336" i="1"/>
  <c r="AJ320" i="1"/>
  <c r="AJ304" i="1"/>
  <c r="AJ288" i="1"/>
  <c r="AJ272" i="1"/>
  <c r="AJ256" i="1"/>
  <c r="AJ240" i="1"/>
  <c r="AJ224" i="1"/>
  <c r="AJ208" i="1"/>
  <c r="AJ192" i="1"/>
  <c r="AJ182" i="1"/>
  <c r="AJ174" i="1"/>
  <c r="AJ166" i="1"/>
  <c r="AJ158" i="1"/>
  <c r="AJ150" i="1"/>
  <c r="AJ142" i="1"/>
  <c r="AJ134" i="1"/>
  <c r="AJ126" i="1"/>
  <c r="AJ118" i="1"/>
  <c r="AJ110" i="1"/>
  <c r="AJ102" i="1"/>
  <c r="AJ94" i="1"/>
  <c r="AJ86" i="1"/>
  <c r="AJ78" i="1"/>
  <c r="AJ70" i="1"/>
  <c r="AJ62" i="1"/>
  <c r="AJ54" i="1"/>
  <c r="AJ46" i="1"/>
  <c r="AJ38" i="1"/>
  <c r="AJ30" i="1"/>
  <c r="AJ22" i="1"/>
  <c r="AJ687" i="1"/>
  <c r="AJ671" i="1"/>
  <c r="AJ655" i="1"/>
  <c r="AJ639" i="1"/>
  <c r="AJ623" i="1"/>
  <c r="AJ607" i="1"/>
  <c r="AJ591" i="1"/>
  <c r="AJ575" i="1"/>
  <c r="AJ559" i="1"/>
  <c r="AJ543" i="1"/>
  <c r="AJ527" i="1"/>
  <c r="AJ511" i="1"/>
  <c r="AJ495" i="1"/>
  <c r="AJ479" i="1"/>
  <c r="AJ463" i="1"/>
  <c r="AJ447" i="1"/>
  <c r="AJ431" i="1"/>
  <c r="AJ415" i="1"/>
  <c r="AJ399" i="1"/>
  <c r="AJ383" i="1"/>
  <c r="AJ367" i="1"/>
  <c r="AJ351" i="1"/>
  <c r="AJ335" i="1"/>
  <c r="AJ319" i="1"/>
  <c r="AJ303" i="1"/>
  <c r="AJ287" i="1"/>
  <c r="AJ271" i="1"/>
  <c r="AJ255" i="1"/>
  <c r="AJ239" i="1"/>
  <c r="AJ223" i="1"/>
  <c r="AJ207" i="1"/>
  <c r="AJ191" i="1"/>
  <c r="AJ181" i="1"/>
  <c r="AJ173" i="1"/>
  <c r="AJ165" i="1"/>
  <c r="AJ157" i="1"/>
  <c r="AJ149" i="1"/>
  <c r="AJ141" i="1"/>
  <c r="AJ133" i="1"/>
  <c r="AJ125" i="1"/>
  <c r="AJ117" i="1"/>
  <c r="AJ109" i="1"/>
  <c r="AJ101" i="1"/>
  <c r="AJ93" i="1"/>
  <c r="AJ85" i="1"/>
  <c r="AJ77" i="1"/>
  <c r="AJ69" i="1"/>
  <c r="AJ61" i="1"/>
  <c r="AJ53" i="1"/>
  <c r="AJ45" i="1"/>
  <c r="AJ37" i="1"/>
  <c r="AJ29" i="1"/>
  <c r="AJ21" i="1"/>
  <c r="AJ13" i="1"/>
  <c r="AJ680" i="1"/>
  <c r="AJ648" i="1"/>
  <c r="AJ616" i="1"/>
  <c r="AJ584" i="1"/>
  <c r="AJ552" i="1"/>
  <c r="AJ520" i="1"/>
  <c r="AJ488" i="1"/>
  <c r="AJ456" i="1"/>
  <c r="AJ424" i="1"/>
  <c r="AJ392" i="1"/>
  <c r="AJ360" i="1"/>
  <c r="AJ328" i="1"/>
  <c r="AJ296" i="1"/>
  <c r="AJ264" i="1"/>
  <c r="AJ232" i="1"/>
  <c r="AJ200" i="1"/>
  <c r="AJ178" i="1"/>
  <c r="AJ162" i="1"/>
  <c r="AJ146" i="1"/>
  <c r="AJ130" i="1"/>
  <c r="AJ114" i="1"/>
  <c r="AJ98" i="1"/>
  <c r="AJ82" i="1"/>
  <c r="AJ66" i="1"/>
  <c r="AJ50" i="1"/>
  <c r="AJ34" i="1"/>
  <c r="AJ632" i="1"/>
  <c r="AJ600" i="1"/>
  <c r="AJ536" i="1"/>
  <c r="AJ472" i="1"/>
  <c r="AJ408" i="1"/>
  <c r="AJ312" i="1"/>
  <c r="AJ248" i="1"/>
  <c r="AJ186" i="1"/>
  <c r="AJ170" i="1"/>
  <c r="AJ138" i="1"/>
  <c r="AJ106" i="1"/>
  <c r="AJ74" i="1"/>
  <c r="AJ42" i="1"/>
  <c r="AJ631" i="1"/>
  <c r="AJ567" i="1"/>
  <c r="AJ503" i="1"/>
  <c r="AJ439" i="1"/>
  <c r="AJ375" i="1"/>
  <c r="AJ311" i="1"/>
  <c r="AJ247" i="1"/>
  <c r="AJ185" i="1"/>
  <c r="AJ153" i="1"/>
  <c r="AJ121" i="1"/>
  <c r="AJ89" i="1"/>
  <c r="AJ57" i="1"/>
  <c r="AJ41" i="1"/>
  <c r="AJ679" i="1"/>
  <c r="AJ647" i="1"/>
  <c r="AJ615" i="1"/>
  <c r="AJ583" i="1"/>
  <c r="AJ551" i="1"/>
  <c r="AJ519" i="1"/>
  <c r="AJ487" i="1"/>
  <c r="AJ455" i="1"/>
  <c r="AJ423" i="1"/>
  <c r="AJ391" i="1"/>
  <c r="AJ359" i="1"/>
  <c r="AJ327" i="1"/>
  <c r="AJ295" i="1"/>
  <c r="AJ263" i="1"/>
  <c r="AJ231" i="1"/>
  <c r="AJ199" i="1"/>
  <c r="AJ177" i="1"/>
  <c r="AJ161" i="1"/>
  <c r="AJ145" i="1"/>
  <c r="AJ129" i="1"/>
  <c r="AJ113" i="1"/>
  <c r="AJ97" i="1"/>
  <c r="AJ81" i="1"/>
  <c r="AJ65" i="1"/>
  <c r="AJ49" i="1"/>
  <c r="AJ33" i="1"/>
  <c r="AJ664" i="1"/>
  <c r="AJ568" i="1"/>
  <c r="AJ504" i="1"/>
  <c r="AJ440" i="1"/>
  <c r="AJ376" i="1"/>
  <c r="AJ344" i="1"/>
  <c r="AJ280" i="1"/>
  <c r="AJ216" i="1"/>
  <c r="AJ154" i="1"/>
  <c r="AJ122" i="1"/>
  <c r="AJ90" i="1"/>
  <c r="AJ58" i="1"/>
  <c r="AJ26" i="1"/>
  <c r="AJ663" i="1"/>
  <c r="AJ599" i="1"/>
  <c r="AJ535" i="1"/>
  <c r="AJ471" i="1"/>
  <c r="AJ407" i="1"/>
  <c r="AJ343" i="1"/>
  <c r="AJ279" i="1"/>
  <c r="AJ215" i="1"/>
  <c r="AJ169" i="1"/>
  <c r="AJ137" i="1"/>
  <c r="AJ105" i="1"/>
  <c r="AJ73" i="1"/>
  <c r="AJ25" i="1"/>
  <c r="AJ9" i="1"/>
  <c r="AJ10" i="1"/>
  <c r="AJ3" i="1"/>
  <c r="U19" i="1"/>
  <c r="U58" i="1"/>
  <c r="U10" i="1"/>
  <c r="U25" i="1"/>
  <c r="U5" i="1"/>
  <c r="U32" i="1"/>
  <c r="U4" i="1"/>
  <c r="U14" i="1"/>
  <c r="U57" i="1"/>
  <c r="U30" i="1"/>
  <c r="U41" i="1"/>
  <c r="U59" i="1"/>
  <c r="U47" i="1"/>
  <c r="U3" i="1"/>
  <c r="U34" i="1"/>
  <c r="U45" i="1"/>
  <c r="U72" i="1"/>
  <c r="U60" i="1"/>
  <c r="U33" i="1"/>
  <c r="U55" i="1"/>
  <c r="U27" i="1"/>
  <c r="U15" i="1"/>
  <c r="U54" i="1"/>
  <c r="U37" i="1"/>
  <c r="U68" i="1"/>
  <c r="U40" i="1"/>
  <c r="U28" i="1"/>
  <c r="U48" i="1"/>
  <c r="U20" i="1"/>
  <c r="U46" i="1"/>
  <c r="U22" i="1"/>
  <c r="U67" i="1"/>
  <c r="U39" i="1"/>
  <c r="U11" i="1"/>
  <c r="U50" i="1"/>
  <c r="U26" i="1"/>
  <c r="U16" i="1"/>
  <c r="U38" i="1"/>
  <c r="U49" i="1"/>
  <c r="U21" i="1"/>
  <c r="U35" i="1"/>
  <c r="U7" i="1"/>
  <c r="U42" i="1"/>
  <c r="U53" i="1"/>
  <c r="U29" i="1"/>
  <c r="U65" i="1"/>
  <c r="U17" i="1"/>
  <c r="U56" i="1"/>
  <c r="U44" i="1"/>
  <c r="U70" i="1"/>
  <c r="U6" i="1"/>
  <c r="U9" i="1"/>
  <c r="U63" i="1"/>
  <c r="U13" i="1"/>
  <c r="U52" i="1"/>
  <c r="U24" i="1"/>
  <c r="U12" i="1"/>
  <c r="U69" i="1"/>
  <c r="U71" i="1"/>
  <c r="U43" i="1"/>
  <c r="U31" i="1"/>
  <c r="U51" i="1"/>
  <c r="U23" i="1"/>
  <c r="U66" i="1"/>
  <c r="U18" i="1"/>
  <c r="U61" i="1"/>
  <c r="U64" i="1"/>
  <c r="U36" i="1"/>
  <c r="U8" i="1"/>
  <c r="U62" i="1"/>
  <c r="X25" i="1"/>
  <c r="X26" i="1"/>
  <c r="X27" i="1"/>
  <c r="X28" i="1"/>
  <c r="BA5" i="1"/>
  <c r="AH5" i="1"/>
  <c r="BA6" i="1"/>
  <c r="AH6" i="1"/>
  <c r="BA7" i="1"/>
  <c r="AH7" i="1"/>
  <c r="BA4" i="1"/>
  <c r="AH4" i="1"/>
  <c r="X39" i="1"/>
  <c r="X35" i="1"/>
  <c r="X36" i="1"/>
  <c r="X37" i="1"/>
  <c r="X38" i="1"/>
  <c r="X40" i="1"/>
  <c r="BA18" i="1"/>
  <c r="AH18" i="1"/>
  <c r="BA14" i="1"/>
  <c r="AH14" i="1"/>
  <c r="BA15" i="1"/>
  <c r="AH15" i="1"/>
  <c r="BA16" i="1"/>
  <c r="AH16" i="1"/>
  <c r="BA17" i="1"/>
  <c r="AH17" i="1"/>
  <c r="BA19" i="1"/>
  <c r="AH19" i="1"/>
  <c r="AJ19" i="1" l="1"/>
  <c r="AJ17" i="1"/>
  <c r="AJ16" i="1"/>
  <c r="AJ15" i="1"/>
  <c r="AJ14" i="1"/>
  <c r="AJ18" i="1"/>
  <c r="AJ4" i="1"/>
  <c r="AJ7" i="1"/>
  <c r="AJ6" i="1"/>
  <c r="AJ5" i="1"/>
</calcChain>
</file>

<file path=xl/sharedStrings.xml><?xml version="1.0" encoding="utf-8"?>
<sst xmlns="http://schemas.openxmlformats.org/spreadsheetml/2006/main" count="1327" uniqueCount="168">
  <si>
    <t>index</t>
  </si>
  <si>
    <t>base Curve</t>
  </si>
  <si>
    <t>reference Date</t>
  </si>
  <si>
    <t>is Simple</t>
  </si>
  <si>
    <t>a</t>
  </si>
  <si>
    <t>c</t>
  </si>
  <si>
    <t>d</t>
  </si>
  <si>
    <t>b</t>
  </si>
  <si>
    <t>Tenor</t>
  </si>
  <si>
    <t>6M</t>
  </si>
  <si>
    <t>EURON</t>
  </si>
  <si>
    <t>Tenor Basis</t>
  </si>
  <si>
    <t>Quote</t>
  </si>
  <si>
    <t>Rate Helpers</t>
  </si>
  <si>
    <t>0D</t>
  </si>
  <si>
    <t>1Y</t>
  </si>
  <si>
    <t>Modified Following</t>
  </si>
  <si>
    <t>Annual</t>
  </si>
  <si>
    <t>30/360 (Bond Basis)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</si>
  <si>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</si>
  <si>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</si>
  <si>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</si>
  <si>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</si>
  <si>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</si>
  <si>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</si>
  <si>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</si>
  <si>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</si>
  <si>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</si>
  <si>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</si>
  <si>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</si>
  <si>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</si>
  <si>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</si>
  <si>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</si>
  <si>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</si>
  <si>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</si>
  <si>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</si>
  <si>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</si>
  <si>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</si>
  <si>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</si>
  <si>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</si>
  <si>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</si>
  <si>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</si>
  <si>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</si>
  <si>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</si>
  <si>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</si>
  <si>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</si>
  <si>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</si>
  <si>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</si>
  <si>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</si>
  <si>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</si>
  <si>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</si>
  <si>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</si>
  <si>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</si>
  <si>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</si>
  <si>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</si>
  <si>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Selection</t>
  </si>
  <si>
    <t>Priority</t>
  </si>
  <si>
    <t>Min Dist</t>
  </si>
  <si>
    <t>Actual/360</t>
  </si>
  <si>
    <t>BDC</t>
  </si>
  <si>
    <t>DC</t>
  </si>
  <si>
    <t>Idex/Spread</t>
  </si>
  <si>
    <t>QuoteName</t>
  </si>
  <si>
    <t>EarliestDate</t>
  </si>
  <si>
    <t>LatestDate</t>
  </si>
  <si>
    <t>Rate</t>
  </si>
  <si>
    <t>End Criteria</t>
  </si>
  <si>
    <t>Constraint</t>
  </si>
  <si>
    <t>Method</t>
  </si>
  <si>
    <t>Calibration</t>
  </si>
  <si>
    <t>RH</t>
  </si>
  <si>
    <t>Wheigths</t>
  </si>
  <si>
    <t>end date</t>
  </si>
  <si>
    <t>start date</t>
  </si>
  <si>
    <t>1M</t>
  </si>
  <si>
    <t>Basis</t>
  </si>
  <si>
    <t>Fwd rate (from Cont)</t>
  </si>
  <si>
    <t>fwd rate (from simple)</t>
  </si>
  <si>
    <t xml:space="preserve">Fwd Rate </t>
  </si>
  <si>
    <t>a guess</t>
  </si>
  <si>
    <t>b guess</t>
  </si>
  <si>
    <t>c guess</t>
  </si>
  <si>
    <t>d guess</t>
  </si>
  <si>
    <t>3M</t>
  </si>
  <si>
    <t>diff</t>
  </si>
  <si>
    <t>k</t>
  </si>
  <si>
    <t>FUT</t>
  </si>
  <si>
    <t>IMM</t>
  </si>
  <si>
    <t>currency</t>
  </si>
  <si>
    <t>ibor type</t>
  </si>
  <si>
    <t>calendar</t>
  </si>
  <si>
    <t>EUR</t>
  </si>
  <si>
    <t>ibor</t>
  </si>
  <si>
    <t>TARGET</t>
  </si>
  <si>
    <t>General Settings</t>
  </si>
  <si>
    <t>trigger</t>
  </si>
  <si>
    <t>permanent</t>
  </si>
  <si>
    <t>obj overwrite</t>
  </si>
  <si>
    <t>n IMM future</t>
  </si>
  <si>
    <t>depos selection</t>
  </si>
  <si>
    <t>n Serial future</t>
  </si>
  <si>
    <t>AllDepos</t>
  </si>
  <si>
    <t>Synth Depo Analysis</t>
  </si>
  <si>
    <t>1D</t>
  </si>
  <si>
    <t>1W</t>
  </si>
  <si>
    <t>2W</t>
  </si>
  <si>
    <t>3W</t>
  </si>
  <si>
    <t>2M</t>
  </si>
  <si>
    <t>4M</t>
  </si>
  <si>
    <t>5M</t>
  </si>
  <si>
    <t>Synth Depo</t>
  </si>
  <si>
    <t>Calibrated</t>
  </si>
  <si>
    <t>error</t>
  </si>
  <si>
    <t>polynomial basis</t>
  </si>
  <si>
    <t>c0</t>
  </si>
  <si>
    <t>c1</t>
  </si>
  <si>
    <t>c2</t>
  </si>
  <si>
    <t>c3</t>
  </si>
  <si>
    <t>c4</t>
  </si>
  <si>
    <t>c0 guess</t>
  </si>
  <si>
    <t>c1 guess</t>
  </si>
  <si>
    <t>c2 guess</t>
  </si>
  <si>
    <t>c3 guess</t>
  </si>
  <si>
    <t>c4 guess</t>
  </si>
  <si>
    <t>fix</t>
  </si>
  <si>
    <t>include</t>
  </si>
  <si>
    <t>polynomial selection</t>
  </si>
  <si>
    <t>years included</t>
  </si>
  <si>
    <t>Polynomial</t>
  </si>
  <si>
    <t>9M</t>
  </si>
  <si>
    <t>Earliest Date</t>
  </si>
  <si>
    <t>Pillar Date</t>
  </si>
  <si>
    <t>Instruments Used</t>
  </si>
  <si>
    <t>DayCounter</t>
  </si>
  <si>
    <t>Business Day Convention</t>
  </si>
  <si>
    <t>Freq</t>
  </si>
  <si>
    <t>Fwd Start</t>
  </si>
  <si>
    <t>Index</t>
  </si>
  <si>
    <t>Spread</t>
  </si>
  <si>
    <t>Base Curve</t>
  </si>
  <si>
    <t>Evaluation Date</t>
  </si>
  <si>
    <t>Settlement Date</t>
  </si>
  <si>
    <t>Tenor Basis Calibration</t>
  </si>
  <si>
    <t>Use Wheigths</t>
  </si>
  <si>
    <t>diff (bps)</t>
  </si>
  <si>
    <t>from basis</t>
  </si>
  <si>
    <t>using K</t>
  </si>
  <si>
    <t>bootstrap</t>
  </si>
  <si>
    <t>MarkIt Date</t>
  </si>
  <si>
    <t>Fwd</t>
  </si>
  <si>
    <t>Date</t>
  </si>
  <si>
    <t>k std deviation</t>
  </si>
  <si>
    <t>average</t>
  </si>
  <si>
    <t>max</t>
  </si>
  <si>
    <t>max date</t>
  </si>
  <si>
    <t>min</t>
  </si>
  <si>
    <t>min date</t>
  </si>
  <si>
    <t>K analysis</t>
  </si>
  <si>
    <t>Fwd Rate using K</t>
  </si>
  <si>
    <t>Tenor Basis Yield</t>
  </si>
  <si>
    <t>Discount Corrected</t>
  </si>
  <si>
    <t>Bootstrapped K</t>
  </si>
  <si>
    <t>ABCD Tenor Basis</t>
  </si>
  <si>
    <t>Weigths (Discount)</t>
  </si>
  <si>
    <t>fixing Date</t>
  </si>
  <si>
    <t>Simple Basis</t>
  </si>
  <si>
    <t>fwd rate (from Basis)</t>
  </si>
  <si>
    <t>Tenor Basis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</si>
</sst>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d\,\ dd\-mmm\-yyyy"/>
    <numFmt numFmtId="165" formatCode="0.0000%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0"/>
      <name val="Arial"/>
      <family val="2"/>
    </font>
    <font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theme="8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8" tint="0.59999389629810485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2" fillId="0" borderId="0"/>
  </cellStyleXfs>
  <cellXfs count="104">
    <xf numFmtId="0" fontId="0" fillId="0" borderId="0" xfId="0"/>
    <xf numFmtId="0" fontId="1" fillId="2" borderId="0" xfId="0" applyFont="1" applyFill="1"/>
    <xf numFmtId="0" fontId="3" fillId="6" borderId="2" xfId="1" applyNumberFormat="1" applyFont="1" applyFill="1" applyBorder="1" applyAlignment="1">
      <alignment horizontal="left"/>
    </xf>
    <xf numFmtId="0" fontId="3" fillId="3" borderId="2" xfId="1" applyFont="1" applyFill="1" applyBorder="1" applyAlignment="1">
      <alignment horizontal="center" vertical="center" wrapText="1"/>
    </xf>
    <xf numFmtId="165" fontId="3" fillId="6" borderId="2" xfId="1" applyNumberFormat="1" applyFont="1" applyFill="1" applyBorder="1" applyAlignment="1"/>
    <xf numFmtId="0" fontId="3" fillId="6" borderId="2" xfId="1" applyFont="1" applyFill="1" applyBorder="1" applyAlignment="1"/>
    <xf numFmtId="0" fontId="3" fillId="6" borderId="2" xfId="1" applyNumberFormat="1" applyFont="1" applyFill="1" applyBorder="1" applyAlignment="1"/>
    <xf numFmtId="0" fontId="3" fillId="6" borderId="3" xfId="1" applyNumberFormat="1" applyFont="1" applyFill="1" applyBorder="1" applyAlignment="1">
      <alignment horizontal="left"/>
    </xf>
    <xf numFmtId="0" fontId="3" fillId="6" borderId="4" xfId="1" applyNumberFormat="1" applyFont="1" applyFill="1" applyBorder="1" applyAlignment="1">
      <alignment horizontal="left"/>
    </xf>
    <xf numFmtId="165" fontId="3" fillId="6" borderId="3" xfId="1" applyNumberFormat="1" applyFont="1" applyFill="1" applyBorder="1" applyAlignment="1"/>
    <xf numFmtId="0" fontId="3" fillId="6" borderId="3" xfId="1" applyFont="1" applyFill="1" applyBorder="1" applyAlignment="1"/>
    <xf numFmtId="0" fontId="3" fillId="6" borderId="3" xfId="1" applyNumberFormat="1" applyFont="1" applyFill="1" applyBorder="1" applyAlignment="1"/>
    <xf numFmtId="165" fontId="3" fillId="6" borderId="4" xfId="1" applyNumberFormat="1" applyFont="1" applyFill="1" applyBorder="1" applyAlignment="1"/>
    <xf numFmtId="0" fontId="3" fillId="6" borderId="4" xfId="1" applyFont="1" applyFill="1" applyBorder="1" applyAlignment="1"/>
    <xf numFmtId="0" fontId="3" fillId="6" borderId="4" xfId="1" applyNumberFormat="1" applyFont="1" applyFill="1" applyBorder="1" applyAlignment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7" borderId="2" xfId="1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" fillId="9" borderId="2" xfId="0" applyFont="1" applyFill="1" applyBorder="1"/>
    <xf numFmtId="164" fontId="1" fillId="9" borderId="2" xfId="0" applyNumberFormat="1" applyFont="1" applyFill="1" applyBorder="1"/>
    <xf numFmtId="0" fontId="1" fillId="9" borderId="3" xfId="0" applyFont="1" applyFill="1" applyBorder="1"/>
    <xf numFmtId="164" fontId="1" fillId="9" borderId="3" xfId="0" applyNumberFormat="1" applyFont="1" applyFill="1" applyBorder="1"/>
    <xf numFmtId="0" fontId="1" fillId="9" borderId="4" xfId="0" applyFont="1" applyFill="1" applyBorder="1"/>
    <xf numFmtId="164" fontId="1" fillId="9" borderId="4" xfId="0" applyNumberFormat="1" applyFont="1" applyFill="1" applyBorder="1"/>
    <xf numFmtId="165" fontId="1" fillId="9" borderId="2" xfId="0" applyNumberFormat="1" applyFont="1" applyFill="1" applyBorder="1"/>
    <xf numFmtId="165" fontId="1" fillId="9" borderId="3" xfId="0" applyNumberFormat="1" applyFont="1" applyFill="1" applyBorder="1"/>
    <xf numFmtId="165" fontId="1" fillId="9" borderId="4" xfId="0" applyNumberFormat="1" applyFont="1" applyFill="1" applyBorder="1"/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9" borderId="3" xfId="0" applyNumberFormat="1" applyFont="1" applyFill="1" applyBorder="1"/>
    <xf numFmtId="0" fontId="1" fillId="9" borderId="4" xfId="0" applyNumberFormat="1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2" xfId="0" applyFont="1" applyFill="1" applyBorder="1"/>
    <xf numFmtId="164" fontId="1" fillId="4" borderId="2" xfId="0" applyNumberFormat="1" applyFont="1" applyFill="1" applyBorder="1"/>
    <xf numFmtId="0" fontId="1" fillId="4" borderId="3" xfId="0" applyFont="1" applyFill="1" applyBorder="1"/>
    <xf numFmtId="164" fontId="1" fillId="4" borderId="3" xfId="0" applyNumberFormat="1" applyFont="1" applyFill="1" applyBorder="1"/>
    <xf numFmtId="0" fontId="1" fillId="4" borderId="4" xfId="0" applyFont="1" applyFill="1" applyBorder="1"/>
    <xf numFmtId="164" fontId="1" fillId="4" borderId="4" xfId="0" applyNumberFormat="1" applyFont="1" applyFill="1" applyBorder="1"/>
    <xf numFmtId="165" fontId="1" fillId="4" borderId="2" xfId="0" applyNumberFormat="1" applyFont="1" applyFill="1" applyBorder="1"/>
    <xf numFmtId="165" fontId="1" fillId="4" borderId="3" xfId="0" applyNumberFormat="1" applyFont="1" applyFill="1" applyBorder="1"/>
    <xf numFmtId="165" fontId="1" fillId="4" borderId="4" xfId="0" applyNumberFormat="1" applyFont="1" applyFill="1" applyBorder="1"/>
    <xf numFmtId="2" fontId="1" fillId="4" borderId="2" xfId="0" applyNumberFormat="1" applyFont="1" applyFill="1" applyBorder="1"/>
    <xf numFmtId="2" fontId="1" fillId="4" borderId="3" xfId="0" applyNumberFormat="1" applyFont="1" applyFill="1" applyBorder="1"/>
    <xf numFmtId="2" fontId="1" fillId="4" borderId="4" xfId="0" applyNumberFormat="1" applyFont="1" applyFill="1" applyBorder="1"/>
    <xf numFmtId="0" fontId="1" fillId="9" borderId="1" xfId="0" applyFont="1" applyFill="1" applyBorder="1"/>
    <xf numFmtId="0" fontId="1" fillId="9" borderId="8" xfId="0" applyFont="1" applyFill="1" applyBorder="1"/>
    <xf numFmtId="0" fontId="1" fillId="9" borderId="9" xfId="0" applyFont="1" applyFill="1" applyBorder="1"/>
    <xf numFmtId="0" fontId="1" fillId="9" borderId="10" xfId="0" applyFont="1" applyFill="1" applyBorder="1"/>
    <xf numFmtId="0" fontId="1" fillId="9" borderId="11" xfId="0" applyFont="1" applyFill="1" applyBorder="1"/>
    <xf numFmtId="0" fontId="1" fillId="9" borderId="12" xfId="0" applyFont="1" applyFill="1" applyBorder="1"/>
    <xf numFmtId="0" fontId="1" fillId="9" borderId="13" xfId="0" applyFont="1" applyFill="1" applyBorder="1"/>
    <xf numFmtId="0" fontId="1" fillId="9" borderId="14" xfId="0" applyFont="1" applyFill="1" applyBorder="1"/>
    <xf numFmtId="0" fontId="1" fillId="9" borderId="15" xfId="0" applyFont="1" applyFill="1" applyBorder="1"/>
    <xf numFmtId="0" fontId="1" fillId="3" borderId="5" xfId="0" applyFont="1" applyFill="1" applyBorder="1" applyAlignment="1">
      <alignment horizontal="centerContinuous" vertical="center"/>
    </xf>
    <xf numFmtId="0" fontId="1" fillId="3" borderId="6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horizontal="centerContinuous" vertical="center"/>
    </xf>
    <xf numFmtId="0" fontId="1" fillId="9" borderId="1" xfId="0" applyFont="1" applyFill="1" applyBorder="1" applyAlignment="1">
      <alignment horizontal="center"/>
    </xf>
    <xf numFmtId="22" fontId="1" fillId="5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 vertical="center" wrapText="1"/>
    </xf>
    <xf numFmtId="15" fontId="1" fillId="9" borderId="3" xfId="0" applyNumberFormat="1" applyFont="1" applyFill="1" applyBorder="1"/>
    <xf numFmtId="15" fontId="1" fillId="9" borderId="4" xfId="0" applyNumberFormat="1" applyFont="1" applyFill="1" applyBorder="1"/>
    <xf numFmtId="0" fontId="3" fillId="10" borderId="2" xfId="1" applyNumberFormat="1" applyFont="1" applyFill="1" applyBorder="1" applyAlignment="1">
      <alignment horizontal="left"/>
    </xf>
    <xf numFmtId="0" fontId="3" fillId="10" borderId="3" xfId="1" applyNumberFormat="1" applyFont="1" applyFill="1" applyBorder="1" applyAlignment="1">
      <alignment horizontal="left"/>
    </xf>
    <xf numFmtId="0" fontId="3" fillId="10" borderId="4" xfId="1" applyNumberFormat="1" applyFont="1" applyFill="1" applyBorder="1" applyAlignment="1">
      <alignment horizontal="left"/>
    </xf>
    <xf numFmtId="0" fontId="3" fillId="6" borderId="16" xfId="1" applyNumberFormat="1" applyFont="1" applyFill="1" applyBorder="1" applyAlignment="1">
      <alignment horizontal="left"/>
    </xf>
    <xf numFmtId="0" fontId="3" fillId="10" borderId="16" xfId="1" applyNumberFormat="1" applyFont="1" applyFill="1" applyBorder="1" applyAlignment="1">
      <alignment horizontal="left"/>
    </xf>
    <xf numFmtId="0" fontId="1" fillId="8" borderId="16" xfId="0" applyFont="1" applyFill="1" applyBorder="1"/>
    <xf numFmtId="0" fontId="1" fillId="9" borderId="16" xfId="0" applyFont="1" applyFill="1" applyBorder="1" applyAlignment="1">
      <alignment horizontal="center" vertical="center"/>
    </xf>
    <xf numFmtId="0" fontId="3" fillId="6" borderId="17" xfId="1" applyNumberFormat="1" applyFont="1" applyFill="1" applyBorder="1" applyAlignment="1">
      <alignment horizontal="left"/>
    </xf>
    <xf numFmtId="0" fontId="3" fillId="10" borderId="17" xfId="1" applyNumberFormat="1" applyFont="1" applyFill="1" applyBorder="1" applyAlignment="1">
      <alignment horizontal="left"/>
    </xf>
    <xf numFmtId="0" fontId="1" fillId="8" borderId="17" xfId="0" applyFont="1" applyFill="1" applyBorder="1"/>
    <xf numFmtId="0" fontId="1" fillId="9" borderId="17" xfId="0" applyFont="1" applyFill="1" applyBorder="1" applyAlignment="1">
      <alignment horizontal="center" vertical="center"/>
    </xf>
    <xf numFmtId="164" fontId="1" fillId="9" borderId="1" xfId="0" applyNumberFormat="1" applyFont="1" applyFill="1" applyBorder="1" applyAlignment="1">
      <alignment horizontal="center"/>
    </xf>
    <xf numFmtId="165" fontId="1" fillId="8" borderId="1" xfId="0" applyNumberFormat="1" applyFont="1" applyFill="1" applyBorder="1" applyAlignment="1">
      <alignment vertical="center" wrapText="1"/>
    </xf>
    <xf numFmtId="165" fontId="1" fillId="11" borderId="1" xfId="0" applyNumberFormat="1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Continuous" vertical="center" wrapText="1"/>
    </xf>
    <xf numFmtId="0" fontId="1" fillId="3" borderId="7" xfId="0" applyFont="1" applyFill="1" applyBorder="1" applyAlignment="1">
      <alignment horizontal="centerContinuous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8" xfId="0" applyFont="1" applyFill="1" applyBorder="1"/>
    <xf numFmtId="165" fontId="1" fillId="9" borderId="18" xfId="0" applyNumberFormat="1" applyFont="1" applyFill="1" applyBorder="1"/>
    <xf numFmtId="15" fontId="1" fillId="9" borderId="18" xfId="0" applyNumberFormat="1" applyFont="1" applyFill="1" applyBorder="1"/>
    <xf numFmtId="0" fontId="1" fillId="3" borderId="1" xfId="0" applyFont="1" applyFill="1" applyBorder="1" applyAlignment="1">
      <alignment horizontal="center" vertical="center"/>
    </xf>
    <xf numFmtId="166" fontId="1" fillId="4" borderId="3" xfId="0" applyNumberFormat="1" applyFont="1" applyFill="1" applyBorder="1"/>
    <xf numFmtId="0" fontId="1" fillId="4" borderId="1" xfId="0" applyNumberFormat="1" applyFont="1" applyFill="1" applyBorder="1" applyAlignment="1">
      <alignment vertical="center" wrapText="1"/>
    </xf>
    <xf numFmtId="15" fontId="1" fillId="4" borderId="1" xfId="0" applyNumberFormat="1" applyFont="1" applyFill="1" applyBorder="1" applyAlignment="1">
      <alignment vertical="center" wrapText="1"/>
    </xf>
    <xf numFmtId="2" fontId="1" fillId="4" borderId="1" xfId="0" applyNumberFormat="1" applyFont="1" applyFill="1" applyBorder="1" applyAlignment="1">
      <alignment vertical="center" wrapText="1"/>
    </xf>
    <xf numFmtId="166" fontId="1" fillId="4" borderId="1" xfId="0" applyNumberFormat="1" applyFont="1" applyFill="1" applyBorder="1" applyAlignment="1">
      <alignment vertical="center" wrapText="1"/>
    </xf>
    <xf numFmtId="166" fontId="1" fillId="9" borderId="18" xfId="0" applyNumberFormat="1" applyFont="1" applyFill="1" applyBorder="1"/>
    <xf numFmtId="166" fontId="1" fillId="9" borderId="3" xfId="0" applyNumberFormat="1" applyFont="1" applyFill="1" applyBorder="1"/>
    <xf numFmtId="166" fontId="1" fillId="9" borderId="4" xfId="0" applyNumberFormat="1" applyFont="1" applyFill="1" applyBorder="1"/>
    <xf numFmtId="165" fontId="3" fillId="8" borderId="3" xfId="0" applyNumberFormat="1" applyFont="1" applyFill="1" applyBorder="1"/>
    <xf numFmtId="165" fontId="3" fillId="8" borderId="4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Eur3M!$AD$3:$AD$694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42404</c:v>
                </c:pt>
                <c:pt idx="5">
                  <c:v>42433</c:v>
                </c:pt>
                <c:pt idx="6">
                  <c:v>42464</c:v>
                </c:pt>
                <c:pt idx="7">
                  <c:v>42494</c:v>
                </c:pt>
                <c:pt idx="8">
                  <c:v>42527</c:v>
                </c:pt>
                <c:pt idx="9">
                  <c:v>42557</c:v>
                </c:pt>
                <c:pt idx="10">
                  <c:v>42590</c:v>
                </c:pt>
                <c:pt idx="11">
                  <c:v>42621</c:v>
                </c:pt>
                <c:pt idx="12">
                  <c:v>42653</c:v>
                </c:pt>
                <c:pt idx="13">
                  <c:v>42684</c:v>
                </c:pt>
                <c:pt idx="14">
                  <c:v>42716</c:v>
                </c:pt>
                <c:pt idx="15">
                  <c:v>42747</c:v>
                </c:pt>
                <c:pt idx="16">
                  <c:v>42779</c:v>
                </c:pt>
                <c:pt idx="17">
                  <c:v>42807</c:v>
                </c:pt>
                <c:pt idx="18">
                  <c:v>42838</c:v>
                </c:pt>
                <c:pt idx="19">
                  <c:v>42870</c:v>
                </c:pt>
                <c:pt idx="20">
                  <c:v>42901</c:v>
                </c:pt>
                <c:pt idx="21">
                  <c:v>42933</c:v>
                </c:pt>
                <c:pt idx="22">
                  <c:v>42964</c:v>
                </c:pt>
                <c:pt idx="23">
                  <c:v>42996</c:v>
                </c:pt>
                <c:pt idx="24">
                  <c:v>43026</c:v>
                </c:pt>
                <c:pt idx="25">
                  <c:v>43059</c:v>
                </c:pt>
                <c:pt idx="26">
                  <c:v>43089</c:v>
                </c:pt>
                <c:pt idx="27">
                  <c:v>43122</c:v>
                </c:pt>
                <c:pt idx="28">
                  <c:v>43153</c:v>
                </c:pt>
                <c:pt idx="29">
                  <c:v>43181</c:v>
                </c:pt>
                <c:pt idx="30">
                  <c:v>43213</c:v>
                </c:pt>
                <c:pt idx="31">
                  <c:v>43243</c:v>
                </c:pt>
                <c:pt idx="32">
                  <c:v>43276</c:v>
                </c:pt>
                <c:pt idx="33">
                  <c:v>43306</c:v>
                </c:pt>
                <c:pt idx="34">
                  <c:v>43339</c:v>
                </c:pt>
                <c:pt idx="35">
                  <c:v>43370</c:v>
                </c:pt>
                <c:pt idx="36">
                  <c:v>43402</c:v>
                </c:pt>
                <c:pt idx="37">
                  <c:v>43433</c:v>
                </c:pt>
                <c:pt idx="38">
                  <c:v>43465</c:v>
                </c:pt>
                <c:pt idx="39">
                  <c:v>43496</c:v>
                </c:pt>
                <c:pt idx="40">
                  <c:v>43524</c:v>
                </c:pt>
                <c:pt idx="41">
                  <c:v>43552</c:v>
                </c:pt>
                <c:pt idx="42">
                  <c:v>43584</c:v>
                </c:pt>
                <c:pt idx="43">
                  <c:v>43614</c:v>
                </c:pt>
                <c:pt idx="44">
                  <c:v>43647</c:v>
                </c:pt>
                <c:pt idx="45">
                  <c:v>43678</c:v>
                </c:pt>
                <c:pt idx="46">
                  <c:v>43710</c:v>
                </c:pt>
                <c:pt idx="47">
                  <c:v>43740</c:v>
                </c:pt>
                <c:pt idx="48">
                  <c:v>43773</c:v>
                </c:pt>
                <c:pt idx="49">
                  <c:v>43803</c:v>
                </c:pt>
                <c:pt idx="50">
                  <c:v>43836</c:v>
                </c:pt>
                <c:pt idx="51">
                  <c:v>43867</c:v>
                </c:pt>
                <c:pt idx="52">
                  <c:v>43896</c:v>
                </c:pt>
                <c:pt idx="53">
                  <c:v>43927</c:v>
                </c:pt>
                <c:pt idx="54">
                  <c:v>43957</c:v>
                </c:pt>
                <c:pt idx="55">
                  <c:v>43990</c:v>
                </c:pt>
                <c:pt idx="56">
                  <c:v>44020</c:v>
                </c:pt>
                <c:pt idx="57">
                  <c:v>44053</c:v>
                </c:pt>
                <c:pt idx="58">
                  <c:v>44084</c:v>
                </c:pt>
                <c:pt idx="59">
                  <c:v>44116</c:v>
                </c:pt>
                <c:pt idx="60">
                  <c:v>44147</c:v>
                </c:pt>
                <c:pt idx="61">
                  <c:v>44179</c:v>
                </c:pt>
                <c:pt idx="62">
                  <c:v>44210</c:v>
                </c:pt>
                <c:pt idx="63">
                  <c:v>44242</c:v>
                </c:pt>
                <c:pt idx="64">
                  <c:v>44270</c:v>
                </c:pt>
                <c:pt idx="65">
                  <c:v>44301</c:v>
                </c:pt>
                <c:pt idx="66">
                  <c:v>44333</c:v>
                </c:pt>
                <c:pt idx="67">
                  <c:v>44364</c:v>
                </c:pt>
                <c:pt idx="68">
                  <c:v>44396</c:v>
                </c:pt>
                <c:pt idx="69">
                  <c:v>44427</c:v>
                </c:pt>
                <c:pt idx="70">
                  <c:v>44459</c:v>
                </c:pt>
                <c:pt idx="71">
                  <c:v>44489</c:v>
                </c:pt>
                <c:pt idx="72">
                  <c:v>44522</c:v>
                </c:pt>
                <c:pt idx="73">
                  <c:v>44552</c:v>
                </c:pt>
                <c:pt idx="74">
                  <c:v>44585</c:v>
                </c:pt>
                <c:pt idx="75">
                  <c:v>44616</c:v>
                </c:pt>
                <c:pt idx="76">
                  <c:v>44644</c:v>
                </c:pt>
                <c:pt idx="77">
                  <c:v>44676</c:v>
                </c:pt>
                <c:pt idx="78">
                  <c:v>44706</c:v>
                </c:pt>
                <c:pt idx="79">
                  <c:v>44739</c:v>
                </c:pt>
                <c:pt idx="80">
                  <c:v>44769</c:v>
                </c:pt>
                <c:pt idx="81">
                  <c:v>44802</c:v>
                </c:pt>
                <c:pt idx="82">
                  <c:v>44833</c:v>
                </c:pt>
                <c:pt idx="83">
                  <c:v>44865</c:v>
                </c:pt>
                <c:pt idx="84">
                  <c:v>44895</c:v>
                </c:pt>
                <c:pt idx="85">
                  <c:v>44925</c:v>
                </c:pt>
                <c:pt idx="86">
                  <c:v>44956</c:v>
                </c:pt>
                <c:pt idx="87">
                  <c:v>44985</c:v>
                </c:pt>
                <c:pt idx="88">
                  <c:v>45013</c:v>
                </c:pt>
                <c:pt idx="89">
                  <c:v>45044</c:v>
                </c:pt>
                <c:pt idx="90">
                  <c:v>45075</c:v>
                </c:pt>
                <c:pt idx="91">
                  <c:v>45106</c:v>
                </c:pt>
                <c:pt idx="92">
                  <c:v>45138</c:v>
                </c:pt>
                <c:pt idx="93">
                  <c:v>45169</c:v>
                </c:pt>
                <c:pt idx="94">
                  <c:v>45201</c:v>
                </c:pt>
                <c:pt idx="95">
                  <c:v>45232</c:v>
                </c:pt>
                <c:pt idx="96">
                  <c:v>45264</c:v>
                </c:pt>
                <c:pt idx="97">
                  <c:v>45295</c:v>
                </c:pt>
                <c:pt idx="98">
                  <c:v>45327</c:v>
                </c:pt>
                <c:pt idx="99">
                  <c:v>45356</c:v>
                </c:pt>
                <c:pt idx="100">
                  <c:v>45387</c:v>
                </c:pt>
                <c:pt idx="101">
                  <c:v>45418</c:v>
                </c:pt>
                <c:pt idx="102">
                  <c:v>45449</c:v>
                </c:pt>
                <c:pt idx="103">
                  <c:v>45481</c:v>
                </c:pt>
                <c:pt idx="104">
                  <c:v>45512</c:v>
                </c:pt>
                <c:pt idx="105">
                  <c:v>45544</c:v>
                </c:pt>
                <c:pt idx="106">
                  <c:v>45574</c:v>
                </c:pt>
                <c:pt idx="107">
                  <c:v>45607</c:v>
                </c:pt>
                <c:pt idx="108">
                  <c:v>45637</c:v>
                </c:pt>
                <c:pt idx="109">
                  <c:v>45670</c:v>
                </c:pt>
                <c:pt idx="110">
                  <c:v>45701</c:v>
                </c:pt>
                <c:pt idx="111">
                  <c:v>45729</c:v>
                </c:pt>
                <c:pt idx="112">
                  <c:v>45761</c:v>
                </c:pt>
                <c:pt idx="113">
                  <c:v>45791</c:v>
                </c:pt>
                <c:pt idx="114">
                  <c:v>45824</c:v>
                </c:pt>
                <c:pt idx="115">
                  <c:v>45854</c:v>
                </c:pt>
                <c:pt idx="116">
                  <c:v>45887</c:v>
                </c:pt>
                <c:pt idx="117">
                  <c:v>45918</c:v>
                </c:pt>
                <c:pt idx="118">
                  <c:v>45950</c:v>
                </c:pt>
                <c:pt idx="119">
                  <c:v>45981</c:v>
                </c:pt>
                <c:pt idx="120">
                  <c:v>46013</c:v>
                </c:pt>
                <c:pt idx="121">
                  <c:v>46044</c:v>
                </c:pt>
                <c:pt idx="122">
                  <c:v>46076</c:v>
                </c:pt>
                <c:pt idx="123">
                  <c:v>46104</c:v>
                </c:pt>
                <c:pt idx="124">
                  <c:v>46135</c:v>
                </c:pt>
                <c:pt idx="125">
                  <c:v>46167</c:v>
                </c:pt>
                <c:pt idx="126">
                  <c:v>46198</c:v>
                </c:pt>
                <c:pt idx="127">
                  <c:v>46230</c:v>
                </c:pt>
                <c:pt idx="128">
                  <c:v>46261</c:v>
                </c:pt>
                <c:pt idx="129">
                  <c:v>46293</c:v>
                </c:pt>
                <c:pt idx="130">
                  <c:v>46323</c:v>
                </c:pt>
                <c:pt idx="131">
                  <c:v>46356</c:v>
                </c:pt>
                <c:pt idx="132">
                  <c:v>46386</c:v>
                </c:pt>
                <c:pt idx="133">
                  <c:v>46419</c:v>
                </c:pt>
                <c:pt idx="134">
                  <c:v>46447</c:v>
                </c:pt>
                <c:pt idx="135">
                  <c:v>46478</c:v>
                </c:pt>
                <c:pt idx="136">
                  <c:v>46510</c:v>
                </c:pt>
                <c:pt idx="137">
                  <c:v>46541</c:v>
                </c:pt>
                <c:pt idx="138">
                  <c:v>46573</c:v>
                </c:pt>
                <c:pt idx="139">
                  <c:v>46604</c:v>
                </c:pt>
                <c:pt idx="140">
                  <c:v>46636</c:v>
                </c:pt>
                <c:pt idx="141">
                  <c:v>46666</c:v>
                </c:pt>
                <c:pt idx="142">
                  <c:v>46699</c:v>
                </c:pt>
                <c:pt idx="143">
                  <c:v>46729</c:v>
                </c:pt>
                <c:pt idx="144">
                  <c:v>46762</c:v>
                </c:pt>
                <c:pt idx="145">
                  <c:v>46793</c:v>
                </c:pt>
                <c:pt idx="146">
                  <c:v>46822</c:v>
                </c:pt>
                <c:pt idx="147">
                  <c:v>46853</c:v>
                </c:pt>
                <c:pt idx="148">
                  <c:v>46883</c:v>
                </c:pt>
                <c:pt idx="149">
                  <c:v>46916</c:v>
                </c:pt>
                <c:pt idx="150">
                  <c:v>46946</c:v>
                </c:pt>
                <c:pt idx="151">
                  <c:v>46979</c:v>
                </c:pt>
                <c:pt idx="152">
                  <c:v>47010</c:v>
                </c:pt>
                <c:pt idx="153">
                  <c:v>47042</c:v>
                </c:pt>
                <c:pt idx="154">
                  <c:v>47073</c:v>
                </c:pt>
                <c:pt idx="155">
                  <c:v>47105</c:v>
                </c:pt>
                <c:pt idx="156">
                  <c:v>47136</c:v>
                </c:pt>
                <c:pt idx="157">
                  <c:v>47168</c:v>
                </c:pt>
                <c:pt idx="158">
                  <c:v>47196</c:v>
                </c:pt>
                <c:pt idx="159">
                  <c:v>47227</c:v>
                </c:pt>
                <c:pt idx="160">
                  <c:v>47259</c:v>
                </c:pt>
                <c:pt idx="161">
                  <c:v>47290</c:v>
                </c:pt>
                <c:pt idx="162">
                  <c:v>47322</c:v>
                </c:pt>
                <c:pt idx="163">
                  <c:v>47353</c:v>
                </c:pt>
                <c:pt idx="164">
                  <c:v>47385</c:v>
                </c:pt>
                <c:pt idx="165">
                  <c:v>47415</c:v>
                </c:pt>
                <c:pt idx="166">
                  <c:v>47448</c:v>
                </c:pt>
                <c:pt idx="167">
                  <c:v>47479</c:v>
                </c:pt>
                <c:pt idx="168">
                  <c:v>47511</c:v>
                </c:pt>
                <c:pt idx="169">
                  <c:v>47542</c:v>
                </c:pt>
                <c:pt idx="170">
                  <c:v>47570</c:v>
                </c:pt>
                <c:pt idx="171">
                  <c:v>47602</c:v>
                </c:pt>
                <c:pt idx="172">
                  <c:v>47632</c:v>
                </c:pt>
                <c:pt idx="173">
                  <c:v>47665</c:v>
                </c:pt>
                <c:pt idx="174">
                  <c:v>47696</c:v>
                </c:pt>
                <c:pt idx="175">
                  <c:v>47728</c:v>
                </c:pt>
                <c:pt idx="176">
                  <c:v>47758</c:v>
                </c:pt>
                <c:pt idx="177">
                  <c:v>47791</c:v>
                </c:pt>
                <c:pt idx="178">
                  <c:v>47821</c:v>
                </c:pt>
                <c:pt idx="179">
                  <c:v>47854</c:v>
                </c:pt>
                <c:pt idx="180">
                  <c:v>47885</c:v>
                </c:pt>
                <c:pt idx="181">
                  <c:v>47913</c:v>
                </c:pt>
                <c:pt idx="182">
                  <c:v>47945</c:v>
                </c:pt>
                <c:pt idx="183">
                  <c:v>47975</c:v>
                </c:pt>
                <c:pt idx="184">
                  <c:v>48008</c:v>
                </c:pt>
                <c:pt idx="185">
                  <c:v>48038</c:v>
                </c:pt>
                <c:pt idx="186">
                  <c:v>48071</c:v>
                </c:pt>
                <c:pt idx="187">
                  <c:v>48102</c:v>
                </c:pt>
                <c:pt idx="188">
                  <c:v>48134</c:v>
                </c:pt>
                <c:pt idx="189">
                  <c:v>48165</c:v>
                </c:pt>
                <c:pt idx="190">
                  <c:v>48197</c:v>
                </c:pt>
                <c:pt idx="191">
                  <c:v>48228</c:v>
                </c:pt>
                <c:pt idx="192">
                  <c:v>48260</c:v>
                </c:pt>
                <c:pt idx="193">
                  <c:v>48289</c:v>
                </c:pt>
                <c:pt idx="194">
                  <c:v>48320</c:v>
                </c:pt>
                <c:pt idx="195">
                  <c:v>48351</c:v>
                </c:pt>
                <c:pt idx="196">
                  <c:v>48382</c:v>
                </c:pt>
                <c:pt idx="197">
                  <c:v>48414</c:v>
                </c:pt>
                <c:pt idx="198">
                  <c:v>48445</c:v>
                </c:pt>
                <c:pt idx="199">
                  <c:v>48477</c:v>
                </c:pt>
                <c:pt idx="200">
                  <c:v>48507</c:v>
                </c:pt>
                <c:pt idx="201">
                  <c:v>48540</c:v>
                </c:pt>
                <c:pt idx="202">
                  <c:v>48570</c:v>
                </c:pt>
                <c:pt idx="203">
                  <c:v>48603</c:v>
                </c:pt>
                <c:pt idx="204">
                  <c:v>48634</c:v>
                </c:pt>
                <c:pt idx="205">
                  <c:v>48662</c:v>
                </c:pt>
                <c:pt idx="206">
                  <c:v>48694</c:v>
                </c:pt>
                <c:pt idx="207">
                  <c:v>48724</c:v>
                </c:pt>
                <c:pt idx="208">
                  <c:v>48757</c:v>
                </c:pt>
                <c:pt idx="209">
                  <c:v>48787</c:v>
                </c:pt>
                <c:pt idx="210">
                  <c:v>48820</c:v>
                </c:pt>
                <c:pt idx="211">
                  <c:v>48851</c:v>
                </c:pt>
                <c:pt idx="212">
                  <c:v>48883</c:v>
                </c:pt>
                <c:pt idx="213">
                  <c:v>48913</c:v>
                </c:pt>
                <c:pt idx="214">
                  <c:v>48943</c:v>
                </c:pt>
                <c:pt idx="215">
                  <c:v>48974</c:v>
                </c:pt>
                <c:pt idx="216">
                  <c:v>49003</c:v>
                </c:pt>
                <c:pt idx="217">
                  <c:v>49031</c:v>
                </c:pt>
                <c:pt idx="218">
                  <c:v>49062</c:v>
                </c:pt>
                <c:pt idx="219">
                  <c:v>49093</c:v>
                </c:pt>
                <c:pt idx="220">
                  <c:v>49124</c:v>
                </c:pt>
                <c:pt idx="221">
                  <c:v>49156</c:v>
                </c:pt>
                <c:pt idx="222">
                  <c:v>49187</c:v>
                </c:pt>
                <c:pt idx="223">
                  <c:v>49219</c:v>
                </c:pt>
                <c:pt idx="224">
                  <c:v>49250</c:v>
                </c:pt>
                <c:pt idx="225">
                  <c:v>49282</c:v>
                </c:pt>
                <c:pt idx="226">
                  <c:v>49313</c:v>
                </c:pt>
                <c:pt idx="227">
                  <c:v>49345</c:v>
                </c:pt>
                <c:pt idx="228">
                  <c:v>49373</c:v>
                </c:pt>
                <c:pt idx="229">
                  <c:v>49404</c:v>
                </c:pt>
                <c:pt idx="230">
                  <c:v>49436</c:v>
                </c:pt>
                <c:pt idx="231">
                  <c:v>49467</c:v>
                </c:pt>
                <c:pt idx="232">
                  <c:v>49499</c:v>
                </c:pt>
                <c:pt idx="233">
                  <c:v>49530</c:v>
                </c:pt>
                <c:pt idx="234">
                  <c:v>49562</c:v>
                </c:pt>
                <c:pt idx="235">
                  <c:v>49592</c:v>
                </c:pt>
                <c:pt idx="236">
                  <c:v>49625</c:v>
                </c:pt>
                <c:pt idx="237">
                  <c:v>49655</c:v>
                </c:pt>
                <c:pt idx="238">
                  <c:v>49688</c:v>
                </c:pt>
                <c:pt idx="239">
                  <c:v>49719</c:v>
                </c:pt>
                <c:pt idx="240">
                  <c:v>49748</c:v>
                </c:pt>
                <c:pt idx="241">
                  <c:v>49780</c:v>
                </c:pt>
                <c:pt idx="242">
                  <c:v>49810</c:v>
                </c:pt>
                <c:pt idx="243">
                  <c:v>49842</c:v>
                </c:pt>
                <c:pt idx="244">
                  <c:v>49872</c:v>
                </c:pt>
                <c:pt idx="245">
                  <c:v>49905</c:v>
                </c:pt>
                <c:pt idx="246">
                  <c:v>49936</c:v>
                </c:pt>
                <c:pt idx="247">
                  <c:v>49968</c:v>
                </c:pt>
                <c:pt idx="248">
                  <c:v>49999</c:v>
                </c:pt>
                <c:pt idx="249">
                  <c:v>50031</c:v>
                </c:pt>
                <c:pt idx="250">
                  <c:v>50062</c:v>
                </c:pt>
                <c:pt idx="251">
                  <c:v>50094</c:v>
                </c:pt>
                <c:pt idx="252">
                  <c:v>50122</c:v>
                </c:pt>
                <c:pt idx="253">
                  <c:v>50153</c:v>
                </c:pt>
                <c:pt idx="254">
                  <c:v>50185</c:v>
                </c:pt>
                <c:pt idx="255">
                  <c:v>50216</c:v>
                </c:pt>
                <c:pt idx="256">
                  <c:v>50248</c:v>
                </c:pt>
                <c:pt idx="257">
                  <c:v>50279</c:v>
                </c:pt>
                <c:pt idx="258">
                  <c:v>50311</c:v>
                </c:pt>
                <c:pt idx="259">
                  <c:v>50341</c:v>
                </c:pt>
                <c:pt idx="260">
                  <c:v>50374</c:v>
                </c:pt>
                <c:pt idx="261">
                  <c:v>50404</c:v>
                </c:pt>
                <c:pt idx="262">
                  <c:v>50437</c:v>
                </c:pt>
                <c:pt idx="263">
                  <c:v>50465</c:v>
                </c:pt>
                <c:pt idx="264">
                  <c:v>50496</c:v>
                </c:pt>
                <c:pt idx="265">
                  <c:v>50528</c:v>
                </c:pt>
                <c:pt idx="266">
                  <c:v>50559</c:v>
                </c:pt>
                <c:pt idx="267">
                  <c:v>50591</c:v>
                </c:pt>
                <c:pt idx="268">
                  <c:v>50622</c:v>
                </c:pt>
                <c:pt idx="269">
                  <c:v>50654</c:v>
                </c:pt>
                <c:pt idx="270">
                  <c:v>50684</c:v>
                </c:pt>
                <c:pt idx="271">
                  <c:v>50717</c:v>
                </c:pt>
                <c:pt idx="272">
                  <c:v>50747</c:v>
                </c:pt>
                <c:pt idx="273">
                  <c:v>50780</c:v>
                </c:pt>
                <c:pt idx="274">
                  <c:v>50811</c:v>
                </c:pt>
                <c:pt idx="275">
                  <c:v>50839</c:v>
                </c:pt>
                <c:pt idx="276">
                  <c:v>50872</c:v>
                </c:pt>
                <c:pt idx="277">
                  <c:v>50902</c:v>
                </c:pt>
                <c:pt idx="278">
                  <c:v>50934</c:v>
                </c:pt>
                <c:pt idx="279">
                  <c:v>50964</c:v>
                </c:pt>
                <c:pt idx="280">
                  <c:v>50997</c:v>
                </c:pt>
                <c:pt idx="281">
                  <c:v>51028</c:v>
                </c:pt>
                <c:pt idx="282">
                  <c:v>51060</c:v>
                </c:pt>
                <c:pt idx="283">
                  <c:v>51091</c:v>
                </c:pt>
                <c:pt idx="284">
                  <c:v>51123</c:v>
                </c:pt>
                <c:pt idx="285">
                  <c:v>51154</c:v>
                </c:pt>
                <c:pt idx="286">
                  <c:v>51186</c:v>
                </c:pt>
                <c:pt idx="287">
                  <c:v>51215</c:v>
                </c:pt>
                <c:pt idx="288">
                  <c:v>51246</c:v>
                </c:pt>
                <c:pt idx="289">
                  <c:v>51277</c:v>
                </c:pt>
                <c:pt idx="290">
                  <c:v>51308</c:v>
                </c:pt>
                <c:pt idx="291">
                  <c:v>51340</c:v>
                </c:pt>
                <c:pt idx="292">
                  <c:v>51371</c:v>
                </c:pt>
                <c:pt idx="293">
                  <c:v>51403</c:v>
                </c:pt>
                <c:pt idx="294">
                  <c:v>51433</c:v>
                </c:pt>
                <c:pt idx="295">
                  <c:v>51466</c:v>
                </c:pt>
                <c:pt idx="296">
                  <c:v>51497</c:v>
                </c:pt>
                <c:pt idx="297">
                  <c:v>51529</c:v>
                </c:pt>
                <c:pt idx="298">
                  <c:v>51560</c:v>
                </c:pt>
                <c:pt idx="299">
                  <c:v>51588</c:v>
                </c:pt>
                <c:pt idx="300">
                  <c:v>51620</c:v>
                </c:pt>
                <c:pt idx="301">
                  <c:v>51650</c:v>
                </c:pt>
                <c:pt idx="302">
                  <c:v>51683</c:v>
                </c:pt>
                <c:pt idx="303">
                  <c:v>51714</c:v>
                </c:pt>
                <c:pt idx="304">
                  <c:v>51746</c:v>
                </c:pt>
                <c:pt idx="305">
                  <c:v>51776</c:v>
                </c:pt>
                <c:pt idx="306">
                  <c:v>51809</c:v>
                </c:pt>
                <c:pt idx="307">
                  <c:v>51839</c:v>
                </c:pt>
                <c:pt idx="308">
                  <c:v>51872</c:v>
                </c:pt>
                <c:pt idx="309">
                  <c:v>51903</c:v>
                </c:pt>
                <c:pt idx="310">
                  <c:v>51931</c:v>
                </c:pt>
                <c:pt idx="311">
                  <c:v>51964</c:v>
                </c:pt>
                <c:pt idx="312">
                  <c:v>51994</c:v>
                </c:pt>
                <c:pt idx="313">
                  <c:v>52026</c:v>
                </c:pt>
                <c:pt idx="314">
                  <c:v>52056</c:v>
                </c:pt>
                <c:pt idx="315">
                  <c:v>52089</c:v>
                </c:pt>
                <c:pt idx="316">
                  <c:v>52120</c:v>
                </c:pt>
                <c:pt idx="317">
                  <c:v>52152</c:v>
                </c:pt>
                <c:pt idx="318">
                  <c:v>52183</c:v>
                </c:pt>
                <c:pt idx="319">
                  <c:v>52215</c:v>
                </c:pt>
                <c:pt idx="320">
                  <c:v>52246</c:v>
                </c:pt>
                <c:pt idx="321">
                  <c:v>52278</c:v>
                </c:pt>
                <c:pt idx="322">
                  <c:v>52306</c:v>
                </c:pt>
                <c:pt idx="323">
                  <c:v>52337</c:v>
                </c:pt>
                <c:pt idx="324">
                  <c:v>52369</c:v>
                </c:pt>
                <c:pt idx="325">
                  <c:v>52400</c:v>
                </c:pt>
                <c:pt idx="326">
                  <c:v>52432</c:v>
                </c:pt>
                <c:pt idx="327">
                  <c:v>52463</c:v>
                </c:pt>
                <c:pt idx="328">
                  <c:v>52495</c:v>
                </c:pt>
                <c:pt idx="329">
                  <c:v>52525</c:v>
                </c:pt>
                <c:pt idx="330">
                  <c:v>52558</c:v>
                </c:pt>
                <c:pt idx="331">
                  <c:v>52588</c:v>
                </c:pt>
                <c:pt idx="332">
                  <c:v>52621</c:v>
                </c:pt>
                <c:pt idx="333">
                  <c:v>52652</c:v>
                </c:pt>
                <c:pt idx="334">
                  <c:v>52681</c:v>
                </c:pt>
                <c:pt idx="335">
                  <c:v>52712</c:v>
                </c:pt>
                <c:pt idx="336">
                  <c:v>52742</c:v>
                </c:pt>
                <c:pt idx="337">
                  <c:v>52775</c:v>
                </c:pt>
                <c:pt idx="338">
                  <c:v>52805</c:v>
                </c:pt>
                <c:pt idx="339">
                  <c:v>52838</c:v>
                </c:pt>
                <c:pt idx="340">
                  <c:v>52869</c:v>
                </c:pt>
                <c:pt idx="341">
                  <c:v>52901</c:v>
                </c:pt>
                <c:pt idx="342">
                  <c:v>52931</c:v>
                </c:pt>
                <c:pt idx="343">
                  <c:v>52961</c:v>
                </c:pt>
                <c:pt idx="344">
                  <c:v>52992</c:v>
                </c:pt>
                <c:pt idx="345">
                  <c:v>53021</c:v>
                </c:pt>
                <c:pt idx="346">
                  <c:v>53049</c:v>
                </c:pt>
                <c:pt idx="347">
                  <c:v>53080</c:v>
                </c:pt>
                <c:pt idx="348">
                  <c:v>53111</c:v>
                </c:pt>
                <c:pt idx="349">
                  <c:v>53142</c:v>
                </c:pt>
                <c:pt idx="350">
                  <c:v>53174</c:v>
                </c:pt>
                <c:pt idx="351">
                  <c:v>53205</c:v>
                </c:pt>
                <c:pt idx="352">
                  <c:v>53237</c:v>
                </c:pt>
                <c:pt idx="353">
                  <c:v>53268</c:v>
                </c:pt>
                <c:pt idx="354">
                  <c:v>53300</c:v>
                </c:pt>
                <c:pt idx="355">
                  <c:v>53331</c:v>
                </c:pt>
                <c:pt idx="356">
                  <c:v>53363</c:v>
                </c:pt>
                <c:pt idx="357">
                  <c:v>53391</c:v>
                </c:pt>
                <c:pt idx="358">
                  <c:v>53422</c:v>
                </c:pt>
                <c:pt idx="359">
                  <c:v>53454</c:v>
                </c:pt>
                <c:pt idx="360">
                  <c:v>53485</c:v>
                </c:pt>
                <c:pt idx="361">
                  <c:v>53517</c:v>
                </c:pt>
                <c:pt idx="362">
                  <c:v>53548</c:v>
                </c:pt>
                <c:pt idx="363">
                  <c:v>53580</c:v>
                </c:pt>
                <c:pt idx="364">
                  <c:v>53610</c:v>
                </c:pt>
                <c:pt idx="365">
                  <c:v>53643</c:v>
                </c:pt>
                <c:pt idx="366">
                  <c:v>53673</c:v>
                </c:pt>
                <c:pt idx="367">
                  <c:v>53706</c:v>
                </c:pt>
                <c:pt idx="368">
                  <c:v>53737</c:v>
                </c:pt>
                <c:pt idx="369">
                  <c:v>53765</c:v>
                </c:pt>
                <c:pt idx="370">
                  <c:v>53798</c:v>
                </c:pt>
                <c:pt idx="371">
                  <c:v>53828</c:v>
                </c:pt>
                <c:pt idx="372">
                  <c:v>53860</c:v>
                </c:pt>
                <c:pt idx="373">
                  <c:v>53890</c:v>
                </c:pt>
                <c:pt idx="374">
                  <c:v>53923</c:v>
                </c:pt>
                <c:pt idx="375">
                  <c:v>53954</c:v>
                </c:pt>
                <c:pt idx="376">
                  <c:v>53986</c:v>
                </c:pt>
                <c:pt idx="377">
                  <c:v>54017</c:v>
                </c:pt>
                <c:pt idx="378">
                  <c:v>54049</c:v>
                </c:pt>
                <c:pt idx="379">
                  <c:v>54080</c:v>
                </c:pt>
                <c:pt idx="380">
                  <c:v>54112</c:v>
                </c:pt>
                <c:pt idx="381">
                  <c:v>54141</c:v>
                </c:pt>
                <c:pt idx="382">
                  <c:v>54172</c:v>
                </c:pt>
                <c:pt idx="383">
                  <c:v>54203</c:v>
                </c:pt>
                <c:pt idx="384">
                  <c:v>54234</c:v>
                </c:pt>
                <c:pt idx="385">
                  <c:v>54266</c:v>
                </c:pt>
                <c:pt idx="386">
                  <c:v>54297</c:v>
                </c:pt>
                <c:pt idx="387">
                  <c:v>54329</c:v>
                </c:pt>
                <c:pt idx="388">
                  <c:v>54359</c:v>
                </c:pt>
                <c:pt idx="389">
                  <c:v>54392</c:v>
                </c:pt>
                <c:pt idx="390">
                  <c:v>54422</c:v>
                </c:pt>
                <c:pt idx="391">
                  <c:v>54455</c:v>
                </c:pt>
                <c:pt idx="392">
                  <c:v>54483</c:v>
                </c:pt>
                <c:pt idx="393">
                  <c:v>54514</c:v>
                </c:pt>
                <c:pt idx="394">
                  <c:v>54546</c:v>
                </c:pt>
                <c:pt idx="395">
                  <c:v>54577</c:v>
                </c:pt>
                <c:pt idx="396">
                  <c:v>54609</c:v>
                </c:pt>
                <c:pt idx="397">
                  <c:v>54640</c:v>
                </c:pt>
                <c:pt idx="398">
                  <c:v>54672</c:v>
                </c:pt>
                <c:pt idx="399">
                  <c:v>54702</c:v>
                </c:pt>
                <c:pt idx="400">
                  <c:v>54735</c:v>
                </c:pt>
                <c:pt idx="401">
                  <c:v>54765</c:v>
                </c:pt>
                <c:pt idx="402">
                  <c:v>54798</c:v>
                </c:pt>
                <c:pt idx="403">
                  <c:v>54829</c:v>
                </c:pt>
                <c:pt idx="404">
                  <c:v>54857</c:v>
                </c:pt>
                <c:pt idx="405">
                  <c:v>54890</c:v>
                </c:pt>
                <c:pt idx="406">
                  <c:v>54920</c:v>
                </c:pt>
                <c:pt idx="407">
                  <c:v>54952</c:v>
                </c:pt>
                <c:pt idx="408">
                  <c:v>54982</c:v>
                </c:pt>
                <c:pt idx="409">
                  <c:v>55015</c:v>
                </c:pt>
                <c:pt idx="410">
                  <c:v>55046</c:v>
                </c:pt>
                <c:pt idx="411">
                  <c:v>55078</c:v>
                </c:pt>
                <c:pt idx="412">
                  <c:v>55109</c:v>
                </c:pt>
                <c:pt idx="413">
                  <c:v>55141</c:v>
                </c:pt>
                <c:pt idx="414">
                  <c:v>55172</c:v>
                </c:pt>
                <c:pt idx="415">
                  <c:v>55204</c:v>
                </c:pt>
                <c:pt idx="416">
                  <c:v>55232</c:v>
                </c:pt>
                <c:pt idx="417">
                  <c:v>55263</c:v>
                </c:pt>
                <c:pt idx="418">
                  <c:v>55295</c:v>
                </c:pt>
                <c:pt idx="419">
                  <c:v>55326</c:v>
                </c:pt>
                <c:pt idx="420">
                  <c:v>55358</c:v>
                </c:pt>
                <c:pt idx="421">
                  <c:v>55389</c:v>
                </c:pt>
                <c:pt idx="422">
                  <c:v>55421</c:v>
                </c:pt>
                <c:pt idx="423">
                  <c:v>55451</c:v>
                </c:pt>
                <c:pt idx="424">
                  <c:v>55484</c:v>
                </c:pt>
                <c:pt idx="425">
                  <c:v>55514</c:v>
                </c:pt>
                <c:pt idx="426">
                  <c:v>55547</c:v>
                </c:pt>
                <c:pt idx="427">
                  <c:v>55578</c:v>
                </c:pt>
                <c:pt idx="428">
                  <c:v>55607</c:v>
                </c:pt>
                <c:pt idx="429">
                  <c:v>55638</c:v>
                </c:pt>
                <c:pt idx="430">
                  <c:v>55668</c:v>
                </c:pt>
                <c:pt idx="431">
                  <c:v>55701</c:v>
                </c:pt>
                <c:pt idx="432">
                  <c:v>55732</c:v>
                </c:pt>
                <c:pt idx="433">
                  <c:v>55764</c:v>
                </c:pt>
                <c:pt idx="434">
                  <c:v>55794</c:v>
                </c:pt>
                <c:pt idx="435">
                  <c:v>55827</c:v>
                </c:pt>
                <c:pt idx="436">
                  <c:v>55857</c:v>
                </c:pt>
                <c:pt idx="437">
                  <c:v>55890</c:v>
                </c:pt>
                <c:pt idx="438">
                  <c:v>55921</c:v>
                </c:pt>
                <c:pt idx="439">
                  <c:v>55949</c:v>
                </c:pt>
                <c:pt idx="440">
                  <c:v>55982</c:v>
                </c:pt>
                <c:pt idx="441">
                  <c:v>56012</c:v>
                </c:pt>
                <c:pt idx="442">
                  <c:v>56044</c:v>
                </c:pt>
                <c:pt idx="443">
                  <c:v>56074</c:v>
                </c:pt>
                <c:pt idx="444">
                  <c:v>56107</c:v>
                </c:pt>
                <c:pt idx="445">
                  <c:v>56138</c:v>
                </c:pt>
                <c:pt idx="446">
                  <c:v>56170</c:v>
                </c:pt>
                <c:pt idx="447">
                  <c:v>56201</c:v>
                </c:pt>
                <c:pt idx="448">
                  <c:v>56233</c:v>
                </c:pt>
                <c:pt idx="449">
                  <c:v>56264</c:v>
                </c:pt>
                <c:pt idx="450">
                  <c:v>56296</c:v>
                </c:pt>
                <c:pt idx="451">
                  <c:v>56324</c:v>
                </c:pt>
                <c:pt idx="452">
                  <c:v>56355</c:v>
                </c:pt>
                <c:pt idx="453">
                  <c:v>56387</c:v>
                </c:pt>
                <c:pt idx="454">
                  <c:v>56418</c:v>
                </c:pt>
                <c:pt idx="455">
                  <c:v>56450</c:v>
                </c:pt>
                <c:pt idx="456">
                  <c:v>56481</c:v>
                </c:pt>
                <c:pt idx="457">
                  <c:v>56513</c:v>
                </c:pt>
                <c:pt idx="458">
                  <c:v>56543</c:v>
                </c:pt>
                <c:pt idx="459">
                  <c:v>56576</c:v>
                </c:pt>
                <c:pt idx="460">
                  <c:v>56606</c:v>
                </c:pt>
                <c:pt idx="461">
                  <c:v>56639</c:v>
                </c:pt>
                <c:pt idx="462">
                  <c:v>56670</c:v>
                </c:pt>
                <c:pt idx="463">
                  <c:v>56698</c:v>
                </c:pt>
                <c:pt idx="464">
                  <c:v>56730</c:v>
                </c:pt>
                <c:pt idx="465">
                  <c:v>56760</c:v>
                </c:pt>
                <c:pt idx="466">
                  <c:v>56793</c:v>
                </c:pt>
                <c:pt idx="467">
                  <c:v>56823</c:v>
                </c:pt>
                <c:pt idx="468">
                  <c:v>56856</c:v>
                </c:pt>
                <c:pt idx="469">
                  <c:v>56887</c:v>
                </c:pt>
                <c:pt idx="470">
                  <c:v>56919</c:v>
                </c:pt>
                <c:pt idx="471">
                  <c:v>56949</c:v>
                </c:pt>
                <c:pt idx="472">
                  <c:v>56982</c:v>
                </c:pt>
                <c:pt idx="473">
                  <c:v>57013</c:v>
                </c:pt>
                <c:pt idx="474">
                  <c:v>57042</c:v>
                </c:pt>
                <c:pt idx="475">
                  <c:v>57074</c:v>
                </c:pt>
                <c:pt idx="476">
                  <c:v>57104</c:v>
                </c:pt>
                <c:pt idx="477">
                  <c:v>57136</c:v>
                </c:pt>
                <c:pt idx="478">
                  <c:v>57166</c:v>
                </c:pt>
                <c:pt idx="479">
                  <c:v>57199</c:v>
                </c:pt>
                <c:pt idx="480">
                  <c:v>57230</c:v>
                </c:pt>
                <c:pt idx="481">
                  <c:v>57262</c:v>
                </c:pt>
                <c:pt idx="482">
                  <c:v>57293</c:v>
                </c:pt>
                <c:pt idx="483">
                  <c:v>57325</c:v>
                </c:pt>
                <c:pt idx="484">
                  <c:v>57356</c:v>
                </c:pt>
                <c:pt idx="485">
                  <c:v>57388</c:v>
                </c:pt>
                <c:pt idx="486">
                  <c:v>57416</c:v>
                </c:pt>
                <c:pt idx="487">
                  <c:v>57447</c:v>
                </c:pt>
                <c:pt idx="488">
                  <c:v>57479</c:v>
                </c:pt>
                <c:pt idx="489">
                  <c:v>57510</c:v>
                </c:pt>
                <c:pt idx="490">
                  <c:v>57542</c:v>
                </c:pt>
                <c:pt idx="491">
                  <c:v>57573</c:v>
                </c:pt>
                <c:pt idx="492">
                  <c:v>57605</c:v>
                </c:pt>
                <c:pt idx="493">
                  <c:v>57635</c:v>
                </c:pt>
                <c:pt idx="494">
                  <c:v>57668</c:v>
                </c:pt>
                <c:pt idx="495">
                  <c:v>57698</c:v>
                </c:pt>
                <c:pt idx="496">
                  <c:v>57731</c:v>
                </c:pt>
                <c:pt idx="497">
                  <c:v>57762</c:v>
                </c:pt>
                <c:pt idx="498">
                  <c:v>57790</c:v>
                </c:pt>
                <c:pt idx="499">
                  <c:v>57822</c:v>
                </c:pt>
                <c:pt idx="500">
                  <c:v>57852</c:v>
                </c:pt>
                <c:pt idx="501">
                  <c:v>57885</c:v>
                </c:pt>
                <c:pt idx="502">
                  <c:v>57915</c:v>
                </c:pt>
                <c:pt idx="503">
                  <c:v>57948</c:v>
                </c:pt>
                <c:pt idx="504">
                  <c:v>57979</c:v>
                </c:pt>
                <c:pt idx="505">
                  <c:v>58011</c:v>
                </c:pt>
                <c:pt idx="506">
                  <c:v>58042</c:v>
                </c:pt>
                <c:pt idx="507">
                  <c:v>58074</c:v>
                </c:pt>
                <c:pt idx="508">
                  <c:v>58105</c:v>
                </c:pt>
                <c:pt idx="509">
                  <c:v>58134</c:v>
                </c:pt>
                <c:pt idx="510">
                  <c:v>58166</c:v>
                </c:pt>
                <c:pt idx="511">
                  <c:v>58197</c:v>
                </c:pt>
                <c:pt idx="512">
                  <c:v>58228</c:v>
                </c:pt>
                <c:pt idx="513">
                  <c:v>58258</c:v>
                </c:pt>
                <c:pt idx="514">
                  <c:v>58291</c:v>
                </c:pt>
                <c:pt idx="515">
                  <c:v>58322</c:v>
                </c:pt>
                <c:pt idx="516">
                  <c:v>58354</c:v>
                </c:pt>
                <c:pt idx="517">
                  <c:v>58385</c:v>
                </c:pt>
                <c:pt idx="518">
                  <c:v>58417</c:v>
                </c:pt>
                <c:pt idx="519">
                  <c:v>58448</c:v>
                </c:pt>
                <c:pt idx="520">
                  <c:v>58480</c:v>
                </c:pt>
                <c:pt idx="521">
                  <c:v>58509</c:v>
                </c:pt>
                <c:pt idx="522">
                  <c:v>58540</c:v>
                </c:pt>
                <c:pt idx="523">
                  <c:v>58571</c:v>
                </c:pt>
                <c:pt idx="524">
                  <c:v>58602</c:v>
                </c:pt>
                <c:pt idx="525">
                  <c:v>58634</c:v>
                </c:pt>
                <c:pt idx="526">
                  <c:v>58665</c:v>
                </c:pt>
                <c:pt idx="527">
                  <c:v>58697</c:v>
                </c:pt>
                <c:pt idx="528">
                  <c:v>58727</c:v>
                </c:pt>
                <c:pt idx="529">
                  <c:v>58760</c:v>
                </c:pt>
                <c:pt idx="530">
                  <c:v>58790</c:v>
                </c:pt>
                <c:pt idx="531">
                  <c:v>58823</c:v>
                </c:pt>
                <c:pt idx="532">
                  <c:v>58854</c:v>
                </c:pt>
                <c:pt idx="533">
                  <c:v>58882</c:v>
                </c:pt>
                <c:pt idx="534">
                  <c:v>58914</c:v>
                </c:pt>
                <c:pt idx="535">
                  <c:v>58944</c:v>
                </c:pt>
                <c:pt idx="536">
                  <c:v>58977</c:v>
                </c:pt>
                <c:pt idx="537">
                  <c:v>59007</c:v>
                </c:pt>
                <c:pt idx="538">
                  <c:v>59040</c:v>
                </c:pt>
                <c:pt idx="539">
                  <c:v>59071</c:v>
                </c:pt>
                <c:pt idx="540">
                  <c:v>59103</c:v>
                </c:pt>
                <c:pt idx="541">
                  <c:v>59134</c:v>
                </c:pt>
                <c:pt idx="542">
                  <c:v>59167</c:v>
                </c:pt>
                <c:pt idx="543">
                  <c:v>59198</c:v>
                </c:pt>
                <c:pt idx="544">
                  <c:v>59229</c:v>
                </c:pt>
                <c:pt idx="545">
                  <c:v>59258</c:v>
                </c:pt>
                <c:pt idx="546">
                  <c:v>59289</c:v>
                </c:pt>
                <c:pt idx="547">
                  <c:v>59320</c:v>
                </c:pt>
                <c:pt idx="548">
                  <c:v>59351</c:v>
                </c:pt>
                <c:pt idx="549">
                  <c:v>59383</c:v>
                </c:pt>
                <c:pt idx="550">
                  <c:v>59414</c:v>
                </c:pt>
                <c:pt idx="551">
                  <c:v>59446</c:v>
                </c:pt>
                <c:pt idx="552">
                  <c:v>59477</c:v>
                </c:pt>
                <c:pt idx="553">
                  <c:v>59509</c:v>
                </c:pt>
                <c:pt idx="554">
                  <c:v>59540</c:v>
                </c:pt>
                <c:pt idx="555">
                  <c:v>59572</c:v>
                </c:pt>
                <c:pt idx="556">
                  <c:v>59600</c:v>
                </c:pt>
                <c:pt idx="557">
                  <c:v>59631</c:v>
                </c:pt>
                <c:pt idx="558">
                  <c:v>59663</c:v>
                </c:pt>
                <c:pt idx="559">
                  <c:v>59694</c:v>
                </c:pt>
                <c:pt idx="560">
                  <c:v>59726</c:v>
                </c:pt>
                <c:pt idx="561">
                  <c:v>59757</c:v>
                </c:pt>
                <c:pt idx="562">
                  <c:v>59789</c:v>
                </c:pt>
                <c:pt idx="563">
                  <c:v>59819</c:v>
                </c:pt>
                <c:pt idx="564">
                  <c:v>59852</c:v>
                </c:pt>
                <c:pt idx="565">
                  <c:v>59882</c:v>
                </c:pt>
                <c:pt idx="566">
                  <c:v>59915</c:v>
                </c:pt>
                <c:pt idx="567">
                  <c:v>59946</c:v>
                </c:pt>
                <c:pt idx="568">
                  <c:v>59975</c:v>
                </c:pt>
                <c:pt idx="569">
                  <c:v>60006</c:v>
                </c:pt>
                <c:pt idx="570">
                  <c:v>60036</c:v>
                </c:pt>
                <c:pt idx="571">
                  <c:v>60069</c:v>
                </c:pt>
                <c:pt idx="572">
                  <c:v>60099</c:v>
                </c:pt>
                <c:pt idx="573">
                  <c:v>60132</c:v>
                </c:pt>
                <c:pt idx="574">
                  <c:v>60163</c:v>
                </c:pt>
                <c:pt idx="575">
                  <c:v>60195</c:v>
                </c:pt>
                <c:pt idx="576">
                  <c:v>60226</c:v>
                </c:pt>
                <c:pt idx="577">
                  <c:v>60258</c:v>
                </c:pt>
                <c:pt idx="578">
                  <c:v>60289</c:v>
                </c:pt>
                <c:pt idx="579">
                  <c:v>60321</c:v>
                </c:pt>
                <c:pt idx="580">
                  <c:v>60349</c:v>
                </c:pt>
                <c:pt idx="581">
                  <c:v>60380</c:v>
                </c:pt>
                <c:pt idx="582">
                  <c:v>60412</c:v>
                </c:pt>
                <c:pt idx="583">
                  <c:v>60443</c:v>
                </c:pt>
                <c:pt idx="584">
                  <c:v>60475</c:v>
                </c:pt>
                <c:pt idx="585">
                  <c:v>60506</c:v>
                </c:pt>
                <c:pt idx="586">
                  <c:v>60538</c:v>
                </c:pt>
                <c:pt idx="587">
                  <c:v>60568</c:v>
                </c:pt>
                <c:pt idx="588">
                  <c:v>60601</c:v>
                </c:pt>
                <c:pt idx="589">
                  <c:v>60631</c:v>
                </c:pt>
                <c:pt idx="590">
                  <c:v>60664</c:v>
                </c:pt>
                <c:pt idx="591">
                  <c:v>60692</c:v>
                </c:pt>
                <c:pt idx="592">
                  <c:v>60723</c:v>
                </c:pt>
                <c:pt idx="593">
                  <c:v>60755</c:v>
                </c:pt>
                <c:pt idx="594">
                  <c:v>60786</c:v>
                </c:pt>
                <c:pt idx="595">
                  <c:v>60818</c:v>
                </c:pt>
                <c:pt idx="596">
                  <c:v>60849</c:v>
                </c:pt>
                <c:pt idx="597">
                  <c:v>60881</c:v>
                </c:pt>
                <c:pt idx="598">
                  <c:v>60911</c:v>
                </c:pt>
                <c:pt idx="599">
                  <c:v>60944</c:v>
                </c:pt>
                <c:pt idx="600">
                  <c:v>60974</c:v>
                </c:pt>
                <c:pt idx="601">
                  <c:v>61007</c:v>
                </c:pt>
                <c:pt idx="602">
                  <c:v>61038</c:v>
                </c:pt>
                <c:pt idx="603">
                  <c:v>61066</c:v>
                </c:pt>
                <c:pt idx="604">
                  <c:v>61098</c:v>
                </c:pt>
                <c:pt idx="605">
                  <c:v>61128</c:v>
                </c:pt>
                <c:pt idx="606">
                  <c:v>61161</c:v>
                </c:pt>
                <c:pt idx="607">
                  <c:v>61191</c:v>
                </c:pt>
                <c:pt idx="608">
                  <c:v>61224</c:v>
                </c:pt>
                <c:pt idx="609">
                  <c:v>61255</c:v>
                </c:pt>
                <c:pt idx="610">
                  <c:v>61287</c:v>
                </c:pt>
                <c:pt idx="611">
                  <c:v>61318</c:v>
                </c:pt>
                <c:pt idx="612">
                  <c:v>61350</c:v>
                </c:pt>
                <c:pt idx="613">
                  <c:v>61381</c:v>
                </c:pt>
                <c:pt idx="614">
                  <c:v>61413</c:v>
                </c:pt>
                <c:pt idx="615">
                  <c:v>61442</c:v>
                </c:pt>
                <c:pt idx="616">
                  <c:v>61477</c:v>
                </c:pt>
                <c:pt idx="617">
                  <c:v>61507</c:v>
                </c:pt>
                <c:pt idx="618">
                  <c:v>61539</c:v>
                </c:pt>
                <c:pt idx="619">
                  <c:v>61569</c:v>
                </c:pt>
                <c:pt idx="620">
                  <c:v>61602</c:v>
                </c:pt>
                <c:pt idx="621">
                  <c:v>61633</c:v>
                </c:pt>
                <c:pt idx="622">
                  <c:v>61665</c:v>
                </c:pt>
                <c:pt idx="623">
                  <c:v>61696</c:v>
                </c:pt>
                <c:pt idx="624">
                  <c:v>61728</c:v>
                </c:pt>
                <c:pt idx="625">
                  <c:v>61759</c:v>
                </c:pt>
                <c:pt idx="626">
                  <c:v>61787</c:v>
                </c:pt>
                <c:pt idx="627">
                  <c:v>61815</c:v>
                </c:pt>
                <c:pt idx="628">
                  <c:v>61847</c:v>
                </c:pt>
                <c:pt idx="629">
                  <c:v>61877</c:v>
                </c:pt>
                <c:pt idx="630">
                  <c:v>61910</c:v>
                </c:pt>
                <c:pt idx="631">
                  <c:v>61941</c:v>
                </c:pt>
                <c:pt idx="632">
                  <c:v>61973</c:v>
                </c:pt>
                <c:pt idx="633">
                  <c:v>62003</c:v>
                </c:pt>
                <c:pt idx="634">
                  <c:v>62036</c:v>
                </c:pt>
                <c:pt idx="635">
                  <c:v>62066</c:v>
                </c:pt>
                <c:pt idx="636">
                  <c:v>62099</c:v>
                </c:pt>
                <c:pt idx="637">
                  <c:v>62130</c:v>
                </c:pt>
                <c:pt idx="638">
                  <c:v>62158</c:v>
                </c:pt>
                <c:pt idx="639">
                  <c:v>62190</c:v>
                </c:pt>
                <c:pt idx="640">
                  <c:v>62220</c:v>
                </c:pt>
                <c:pt idx="641">
                  <c:v>62253</c:v>
                </c:pt>
                <c:pt idx="642">
                  <c:v>62283</c:v>
                </c:pt>
                <c:pt idx="643">
                  <c:v>62316</c:v>
                </c:pt>
                <c:pt idx="644">
                  <c:v>62347</c:v>
                </c:pt>
                <c:pt idx="645">
                  <c:v>62379</c:v>
                </c:pt>
                <c:pt idx="646">
                  <c:v>62410</c:v>
                </c:pt>
                <c:pt idx="647">
                  <c:v>62442</c:v>
                </c:pt>
                <c:pt idx="648">
                  <c:v>62473</c:v>
                </c:pt>
                <c:pt idx="649">
                  <c:v>62505</c:v>
                </c:pt>
                <c:pt idx="650">
                  <c:v>62533</c:v>
                </c:pt>
                <c:pt idx="651">
                  <c:v>62564</c:v>
                </c:pt>
                <c:pt idx="652">
                  <c:v>62596</c:v>
                </c:pt>
                <c:pt idx="653">
                  <c:v>62627</c:v>
                </c:pt>
                <c:pt idx="654">
                  <c:v>62659</c:v>
                </c:pt>
                <c:pt idx="655">
                  <c:v>62690</c:v>
                </c:pt>
                <c:pt idx="656">
                  <c:v>62722</c:v>
                </c:pt>
                <c:pt idx="657">
                  <c:v>62752</c:v>
                </c:pt>
                <c:pt idx="658">
                  <c:v>62785</c:v>
                </c:pt>
                <c:pt idx="659">
                  <c:v>62815</c:v>
                </c:pt>
                <c:pt idx="660">
                  <c:v>62848</c:v>
                </c:pt>
                <c:pt idx="661">
                  <c:v>62879</c:v>
                </c:pt>
                <c:pt idx="662">
                  <c:v>62908</c:v>
                </c:pt>
                <c:pt idx="663">
                  <c:v>62939</c:v>
                </c:pt>
                <c:pt idx="664">
                  <c:v>62969</c:v>
                </c:pt>
                <c:pt idx="665">
                  <c:v>63002</c:v>
                </c:pt>
                <c:pt idx="666">
                  <c:v>63032</c:v>
                </c:pt>
                <c:pt idx="667">
                  <c:v>63065</c:v>
                </c:pt>
                <c:pt idx="668">
                  <c:v>63096</c:v>
                </c:pt>
                <c:pt idx="669">
                  <c:v>63128</c:v>
                </c:pt>
                <c:pt idx="670">
                  <c:v>63158</c:v>
                </c:pt>
                <c:pt idx="671">
                  <c:v>63188</c:v>
                </c:pt>
                <c:pt idx="672">
                  <c:v>63219</c:v>
                </c:pt>
                <c:pt idx="673">
                  <c:v>63248</c:v>
                </c:pt>
                <c:pt idx="674">
                  <c:v>63276</c:v>
                </c:pt>
                <c:pt idx="675">
                  <c:v>63307</c:v>
                </c:pt>
                <c:pt idx="676">
                  <c:v>63338</c:v>
                </c:pt>
                <c:pt idx="677">
                  <c:v>63369</c:v>
                </c:pt>
                <c:pt idx="678">
                  <c:v>63401</c:v>
                </c:pt>
                <c:pt idx="679">
                  <c:v>63432</c:v>
                </c:pt>
                <c:pt idx="680">
                  <c:v>63464</c:v>
                </c:pt>
                <c:pt idx="681">
                  <c:v>63495</c:v>
                </c:pt>
                <c:pt idx="682">
                  <c:v>63527</c:v>
                </c:pt>
                <c:pt idx="683">
                  <c:v>63558</c:v>
                </c:pt>
                <c:pt idx="684">
                  <c:v>63590</c:v>
                </c:pt>
                <c:pt idx="685">
                  <c:v>63618</c:v>
                </c:pt>
                <c:pt idx="686">
                  <c:v>63649</c:v>
                </c:pt>
                <c:pt idx="687">
                  <c:v>63681</c:v>
                </c:pt>
                <c:pt idx="688">
                  <c:v>63712</c:v>
                </c:pt>
                <c:pt idx="689">
                  <c:v>63744</c:v>
                </c:pt>
                <c:pt idx="690">
                  <c:v>63775</c:v>
                </c:pt>
                <c:pt idx="691">
                  <c:v>63807</c:v>
                </c:pt>
              </c:numCache>
            </c:numRef>
          </c:cat>
          <c:val>
            <c:numRef>
              <c:f>Eur3M!$AH$3:$AH$694</c:f>
              <c:numCache>
                <c:formatCode>0.0000%</c:formatCode>
                <c:ptCount val="692"/>
                <c:pt idx="0">
                  <c:v>-3.6797162524260945E-4</c:v>
                </c:pt>
                <c:pt idx="1">
                  <c:v>-4.2135265325120481E-4</c:v>
                </c:pt>
                <c:pt idx="2">
                  <c:v>-4.4985933036678882E-4</c:v>
                </c:pt>
                <c:pt idx="3">
                  <c:v>-5.3468010772817669E-4</c:v>
                </c:pt>
                <c:pt idx="4">
                  <c:v>-5.5341483787341161E-4</c:v>
                </c:pt>
                <c:pt idx="5">
                  <c:v>-5.8607876551449746E-4</c:v>
                </c:pt>
                <c:pt idx="6">
                  <c:v>-6.21028495426692E-4</c:v>
                </c:pt>
                <c:pt idx="7">
                  <c:v>-6.4902284023246484E-4</c:v>
                </c:pt>
                <c:pt idx="8">
                  <c:v>-6.6632875760812955E-4</c:v>
                </c:pt>
                <c:pt idx="9">
                  <c:v>-6.7267104253059169E-4</c:v>
                </c:pt>
                <c:pt idx="10">
                  <c:v>-6.6458761839141209E-4</c:v>
                </c:pt>
                <c:pt idx="11">
                  <c:v>-6.4337542425102782E-4</c:v>
                </c:pt>
                <c:pt idx="12">
                  <c:v>-5.8697015348436359E-4</c:v>
                </c:pt>
                <c:pt idx="13">
                  <c:v>-5.3722718256770502E-4</c:v>
                </c:pt>
                <c:pt idx="14">
                  <c:v>-4.6685291491775687E-4</c:v>
                </c:pt>
                <c:pt idx="15">
                  <c:v>-4.0445723930693234E-4</c:v>
                </c:pt>
                <c:pt idx="16">
                  <c:v>-3.2007977009917369E-4</c:v>
                </c:pt>
                <c:pt idx="17">
                  <c:v>-2.4913232741742141E-4</c:v>
                </c:pt>
                <c:pt idx="18">
                  <c:v>-1.6655708866350575E-4</c:v>
                </c:pt>
                <c:pt idx="19">
                  <c:v>-6.2873446967455322E-5</c:v>
                </c:pt>
                <c:pt idx="20">
                  <c:v>5.2907875809167329E-5</c:v>
                </c:pt>
                <c:pt idx="21">
                  <c:v>1.9141317261043821E-4</c:v>
                </c:pt>
                <c:pt idx="22">
                  <c:v>3.427650265358759E-4</c:v>
                </c:pt>
                <c:pt idx="23">
                  <c:v>5.095032017360696E-4</c:v>
                </c:pt>
                <c:pt idx="24">
                  <c:v>6.7941606051777717E-4</c:v>
                </c:pt>
                <c:pt idx="25">
                  <c:v>8.7018747644216168E-4</c:v>
                </c:pt>
                <c:pt idx="26">
                  <c:v>1.0436765396955039E-3</c:v>
                </c:pt>
                <c:pt idx="27">
                  <c:v>1.2511943785605134E-3</c:v>
                </c:pt>
                <c:pt idx="28">
                  <c:v>1.4432054132140521E-3</c:v>
                </c:pt>
                <c:pt idx="29">
                  <c:v>1.6381203780794268E-3</c:v>
                </c:pt>
                <c:pt idx="30">
                  <c:v>1.852431077292923E-3</c:v>
                </c:pt>
                <c:pt idx="31">
                  <c:v>2.0663650409071524E-3</c:v>
                </c:pt>
                <c:pt idx="32">
                  <c:v>2.3047889622470571E-3</c:v>
                </c:pt>
                <c:pt idx="33">
                  <c:v>2.5276894881109476E-3</c:v>
                </c:pt>
                <c:pt idx="34">
                  <c:v>2.7775542333860364E-3</c:v>
                </c:pt>
                <c:pt idx="35">
                  <c:v>3.010071232485667E-3</c:v>
                </c:pt>
                <c:pt idx="36">
                  <c:v>3.2567922066488635E-3</c:v>
                </c:pt>
                <c:pt idx="37">
                  <c:v>3.4866476615866985E-3</c:v>
                </c:pt>
                <c:pt idx="38">
                  <c:v>3.7148669753895758E-3</c:v>
                </c:pt>
                <c:pt idx="39">
                  <c:v>3.9488995382172326E-3</c:v>
                </c:pt>
                <c:pt idx="40">
                  <c:v>4.1665520925759448E-3</c:v>
                </c:pt>
                <c:pt idx="41">
                  <c:v>4.3717358442347427E-3</c:v>
                </c:pt>
                <c:pt idx="42">
                  <c:v>4.6009564081283486E-3</c:v>
                </c:pt>
                <c:pt idx="43">
                  <c:v>4.821331944310274E-3</c:v>
                </c:pt>
                <c:pt idx="44">
                  <c:v>5.0579896776743079E-3</c:v>
                </c:pt>
                <c:pt idx="45">
                  <c:v>5.2791781530663719E-3</c:v>
                </c:pt>
                <c:pt idx="46">
                  <c:v>5.5057302089117814E-3</c:v>
                </c:pt>
                <c:pt idx="47">
                  <c:v>5.7305723821962527E-3</c:v>
                </c:pt>
                <c:pt idx="48">
                  <c:v>5.9828607627290453E-3</c:v>
                </c:pt>
                <c:pt idx="49">
                  <c:v>6.2168311522137077E-3</c:v>
                </c:pt>
                <c:pt idx="50">
                  <c:v>6.488286245174963E-3</c:v>
                </c:pt>
                <c:pt idx="51">
                  <c:v>6.7480589705759542E-3</c:v>
                </c:pt>
                <c:pt idx="52">
                  <c:v>7.0216643255938361E-3</c:v>
                </c:pt>
                <c:pt idx="53">
                  <c:v>7.2894087452379432E-3</c:v>
                </c:pt>
                <c:pt idx="54">
                  <c:v>7.5753604371267677E-3</c:v>
                </c:pt>
                <c:pt idx="55">
                  <c:v>7.8943900749168898E-3</c:v>
                </c:pt>
                <c:pt idx="56">
                  <c:v>8.1932549131064798E-3</c:v>
                </c:pt>
                <c:pt idx="57">
                  <c:v>8.5299744720445259E-3</c:v>
                </c:pt>
                <c:pt idx="58">
                  <c:v>8.8435229930158444E-3</c:v>
                </c:pt>
                <c:pt idx="59">
                  <c:v>9.1744531895532333E-3</c:v>
                </c:pt>
                <c:pt idx="60">
                  <c:v>9.4832659169421726E-3</c:v>
                </c:pt>
                <c:pt idx="61">
                  <c:v>9.7898838614692632E-3</c:v>
                </c:pt>
                <c:pt idx="62">
                  <c:v>1.0079935918277272E-2</c:v>
                </c:pt>
                <c:pt idx="63">
                  <c:v>1.0381814785501403E-2</c:v>
                </c:pt>
                <c:pt idx="64">
                  <c:v>1.0640310376570554E-2</c:v>
                </c:pt>
                <c:pt idx="65">
                  <c:v>1.0910264045399801E-2</c:v>
                </c:pt>
                <c:pt idx="66">
                  <c:v>1.1190789499782222E-2</c:v>
                </c:pt>
                <c:pt idx="67">
                  <c:v>1.1451193013412696E-2</c:v>
                </c:pt>
                <c:pt idx="68">
                  <c:v>1.1712777843237602E-2</c:v>
                </c:pt>
                <c:pt idx="69">
                  <c:v>1.1959633563146424E-2</c:v>
                </c:pt>
                <c:pt idx="70">
                  <c:v>1.2204596898576068E-2</c:v>
                </c:pt>
                <c:pt idx="71">
                  <c:v>1.2437501624605258E-2</c:v>
                </c:pt>
                <c:pt idx="72">
                  <c:v>1.2684666660337471E-2</c:v>
                </c:pt>
                <c:pt idx="73">
                  <c:v>1.2897510478868668E-2</c:v>
                </c:pt>
                <c:pt idx="74">
                  <c:v>1.3139410937601929E-2</c:v>
                </c:pt>
                <c:pt idx="75">
                  <c:v>1.3351237776739194E-2</c:v>
                </c:pt>
                <c:pt idx="76">
                  <c:v>1.3556743447795094E-2</c:v>
                </c:pt>
                <c:pt idx="77">
                  <c:v>1.3771042752185386E-2</c:v>
                </c:pt>
                <c:pt idx="78">
                  <c:v>1.3974837536016752E-2</c:v>
                </c:pt>
                <c:pt idx="79">
                  <c:v>1.4190490381179831E-2</c:v>
                </c:pt>
                <c:pt idx="80">
                  <c:v>1.4382447920092738E-2</c:v>
                </c:pt>
                <c:pt idx="81">
                  <c:v>1.4589647101642341E-2</c:v>
                </c:pt>
                <c:pt idx="82">
                  <c:v>1.4777878634272988E-2</c:v>
                </c:pt>
                <c:pt idx="83">
                  <c:v>1.4976561998337988E-2</c:v>
                </c:pt>
                <c:pt idx="84">
                  <c:v>1.5150985215717228E-2</c:v>
                </c:pt>
                <c:pt idx="85">
                  <c:v>1.5333320327090531E-2</c:v>
                </c:pt>
                <c:pt idx="86">
                  <c:v>1.5506451064870284E-2</c:v>
                </c:pt>
                <c:pt idx="87">
                  <c:v>1.568855907256967E-2</c:v>
                </c:pt>
                <c:pt idx="88">
                  <c:v>1.5850053044315471E-2</c:v>
                </c:pt>
                <c:pt idx="89">
                  <c:v>1.6033153066551845E-2</c:v>
                </c:pt>
                <c:pt idx="90">
                  <c:v>1.6201422007341572E-2</c:v>
                </c:pt>
                <c:pt idx="91">
                  <c:v>1.6373896371901498E-2</c:v>
                </c:pt>
                <c:pt idx="92">
                  <c:v>1.6549434091439802E-2</c:v>
                </c:pt>
                <c:pt idx="93">
                  <c:v>1.671255273943344E-2</c:v>
                </c:pt>
                <c:pt idx="94">
                  <c:v>1.6880859520960384E-2</c:v>
                </c:pt>
                <c:pt idx="95">
                  <c:v>1.7033456182209996E-2</c:v>
                </c:pt>
                <c:pt idx="96">
                  <c:v>1.7180199402478204E-2</c:v>
                </c:pt>
                <c:pt idx="97">
                  <c:v>1.7317110385233082E-2</c:v>
                </c:pt>
                <c:pt idx="98">
                  <c:v>1.7450284250315938E-2</c:v>
                </c:pt>
                <c:pt idx="99">
                  <c:v>1.7566084411753211E-2</c:v>
                </c:pt>
                <c:pt idx="100">
                  <c:v>1.7677667555204151E-2</c:v>
                </c:pt>
                <c:pt idx="101">
                  <c:v>1.7785771686445004E-2</c:v>
                </c:pt>
                <c:pt idx="102">
                  <c:v>1.7883965537113824E-2</c:v>
                </c:pt>
                <c:pt idx="103">
                  <c:v>1.7977188213433089E-2</c:v>
                </c:pt>
                <c:pt idx="104">
                  <c:v>1.8060750968335666E-2</c:v>
                </c:pt>
                <c:pt idx="105">
                  <c:v>1.81422220023458E-2</c:v>
                </c:pt>
                <c:pt idx="106">
                  <c:v>1.822318191378965E-2</c:v>
                </c:pt>
                <c:pt idx="107">
                  <c:v>1.8314621905098E-2</c:v>
                </c:pt>
                <c:pt idx="108">
                  <c:v>1.839798691075778E-2</c:v>
                </c:pt>
                <c:pt idx="109">
                  <c:v>1.8500626933048308E-2</c:v>
                </c:pt>
                <c:pt idx="110">
                  <c:v>1.8595325536690688E-2</c:v>
                </c:pt>
                <c:pt idx="111">
                  <c:v>1.8694926012181399E-2</c:v>
                </c:pt>
                <c:pt idx="112">
                  <c:v>1.8803411109201001E-2</c:v>
                </c:pt>
                <c:pt idx="113">
                  <c:v>1.8913719098280456E-2</c:v>
                </c:pt>
                <c:pt idx="114">
                  <c:v>1.9037196473411174E-2</c:v>
                </c:pt>
                <c:pt idx="115">
                  <c:v>1.9153622469616785E-2</c:v>
                </c:pt>
                <c:pt idx="116">
                  <c:v>1.9284098858728924E-2</c:v>
                </c:pt>
                <c:pt idx="117">
                  <c:v>1.9402401578166827E-2</c:v>
                </c:pt>
                <c:pt idx="118">
                  <c:v>1.9523111041188645E-2</c:v>
                </c:pt>
                <c:pt idx="119">
                  <c:v>1.9629795942774631E-2</c:v>
                </c:pt>
                <c:pt idx="120">
                  <c:v>1.9729648390452541E-2</c:v>
                </c:pt>
                <c:pt idx="121">
                  <c:v>1.9818549213199255E-2</c:v>
                </c:pt>
                <c:pt idx="122">
                  <c:v>1.9905880345029294E-2</c:v>
                </c:pt>
                <c:pt idx="123">
                  <c:v>1.9975402018069365E-2</c:v>
                </c:pt>
                <c:pt idx="124">
                  <c:v>2.004140900950499E-2</c:v>
                </c:pt>
                <c:pt idx="125">
                  <c:v>2.0104371895533903E-2</c:v>
                </c:pt>
                <c:pt idx="126">
                  <c:v>2.0155888489627148E-2</c:v>
                </c:pt>
                <c:pt idx="127">
                  <c:v>2.0201086069114908E-2</c:v>
                </c:pt>
                <c:pt idx="128">
                  <c:v>2.0239477535811054E-2</c:v>
                </c:pt>
                <c:pt idx="129">
                  <c:v>2.0275814653906606E-2</c:v>
                </c:pt>
                <c:pt idx="130">
                  <c:v>2.0312989890066257E-2</c:v>
                </c:pt>
                <c:pt idx="131">
                  <c:v>2.0349500673048183E-2</c:v>
                </c:pt>
                <c:pt idx="132">
                  <c:v>2.0391215325294532E-2</c:v>
                </c:pt>
                <c:pt idx="133">
                  <c:v>2.0437512236007687E-2</c:v>
                </c:pt>
                <c:pt idx="134">
                  <c:v>2.0478543045612446E-2</c:v>
                </c:pt>
                <c:pt idx="135">
                  <c:v>2.0522802199214856E-2</c:v>
                </c:pt>
                <c:pt idx="136">
                  <c:v>2.0572996972819911E-2</c:v>
                </c:pt>
                <c:pt idx="137">
                  <c:v>2.0622036392060956E-2</c:v>
                </c:pt>
                <c:pt idx="138">
                  <c:v>2.0674431760466652E-2</c:v>
                </c:pt>
                <c:pt idx="139">
                  <c:v>2.0726658151157915E-2</c:v>
                </c:pt>
                <c:pt idx="140">
                  <c:v>2.0779417336173604E-2</c:v>
                </c:pt>
                <c:pt idx="141">
                  <c:v>2.083057619379412E-2</c:v>
                </c:pt>
                <c:pt idx="142">
                  <c:v>2.0882897942510338E-2</c:v>
                </c:pt>
                <c:pt idx="143">
                  <c:v>2.0926806355173733E-2</c:v>
                </c:pt>
                <c:pt idx="144">
                  <c:v>2.0974034765436782E-2</c:v>
                </c:pt>
                <c:pt idx="145">
                  <c:v>2.101470269010175E-2</c:v>
                </c:pt>
                <c:pt idx="146">
                  <c:v>2.1056670480070996E-2</c:v>
                </c:pt>
                <c:pt idx="147">
                  <c:v>2.1090355084063199E-2</c:v>
                </c:pt>
                <c:pt idx="148">
                  <c:v>2.1125373646791578E-2</c:v>
                </c:pt>
                <c:pt idx="149">
                  <c:v>2.1160033701235495E-2</c:v>
                </c:pt>
                <c:pt idx="150">
                  <c:v>2.1189214681130563E-2</c:v>
                </c:pt>
                <c:pt idx="151">
                  <c:v>2.1218753445012419E-2</c:v>
                </c:pt>
                <c:pt idx="152">
                  <c:v>2.1243062993483296E-2</c:v>
                </c:pt>
                <c:pt idx="153">
                  <c:v>2.1267699876749681E-2</c:v>
                </c:pt>
                <c:pt idx="154">
                  <c:v>2.1288198310089976E-2</c:v>
                </c:pt>
                <c:pt idx="155">
                  <c:v>2.1305994507861838E-2</c:v>
                </c:pt>
                <c:pt idx="156">
                  <c:v>2.1320878249630582E-2</c:v>
                </c:pt>
                <c:pt idx="157">
                  <c:v>2.1335483575644663E-2</c:v>
                </c:pt>
                <c:pt idx="158">
                  <c:v>2.1346230357956249E-2</c:v>
                </c:pt>
                <c:pt idx="159">
                  <c:v>2.1354250295337641E-2</c:v>
                </c:pt>
                <c:pt idx="160">
                  <c:v>2.1361546682104351E-2</c:v>
                </c:pt>
                <c:pt idx="161">
                  <c:v>2.1365502088159218E-2</c:v>
                </c:pt>
                <c:pt idx="162">
                  <c:v>2.1367108100486691E-2</c:v>
                </c:pt>
                <c:pt idx="163">
                  <c:v>2.1366264761087505E-2</c:v>
                </c:pt>
                <c:pt idx="164">
                  <c:v>2.1362375749502095E-2</c:v>
                </c:pt>
                <c:pt idx="165">
                  <c:v>2.1357496412866092E-2</c:v>
                </c:pt>
                <c:pt idx="166">
                  <c:v>2.1348979883101204E-2</c:v>
                </c:pt>
                <c:pt idx="167">
                  <c:v>2.1337692018374099E-2</c:v>
                </c:pt>
                <c:pt idx="168">
                  <c:v>2.1324911106901549E-2</c:v>
                </c:pt>
                <c:pt idx="169">
                  <c:v>2.1310066337797758E-2</c:v>
                </c:pt>
                <c:pt idx="170">
                  <c:v>2.1294282796322218E-2</c:v>
                </c:pt>
                <c:pt idx="171">
                  <c:v>2.1273617917432527E-2</c:v>
                </c:pt>
                <c:pt idx="172">
                  <c:v>2.1252487317047306E-2</c:v>
                </c:pt>
                <c:pt idx="173">
                  <c:v>2.1226395592743575E-2</c:v>
                </c:pt>
                <c:pt idx="174">
                  <c:v>2.1199534908795187E-2</c:v>
                </c:pt>
                <c:pt idx="175">
                  <c:v>2.1169762784100623E-2</c:v>
                </c:pt>
                <c:pt idx="176">
                  <c:v>2.1140890345174281E-2</c:v>
                </c:pt>
                <c:pt idx="177">
                  <c:v>2.1108105429748336E-2</c:v>
                </c:pt>
                <c:pt idx="178">
                  <c:v>2.1077397220312655E-2</c:v>
                </c:pt>
                <c:pt idx="179">
                  <c:v>2.1043158359623344E-2</c:v>
                </c:pt>
                <c:pt idx="180">
                  <c:v>2.1010020805620054E-2</c:v>
                </c:pt>
                <c:pt idx="181">
                  <c:v>2.0979785371502233E-2</c:v>
                </c:pt>
                <c:pt idx="182">
                  <c:v>2.0944232660340085E-2</c:v>
                </c:pt>
                <c:pt idx="183">
                  <c:v>2.0910283541275554E-2</c:v>
                </c:pt>
                <c:pt idx="184">
                  <c:v>2.0872112305412114E-2</c:v>
                </c:pt>
                <c:pt idx="185">
                  <c:v>2.0836700983743246E-2</c:v>
                </c:pt>
                <c:pt idx="186">
                  <c:v>2.0796967450597826E-2</c:v>
                </c:pt>
                <c:pt idx="187">
                  <c:v>2.0758924759047399E-2</c:v>
                </c:pt>
                <c:pt idx="188">
                  <c:v>2.0718840771790602E-2</c:v>
                </c:pt>
                <c:pt idx="189">
                  <c:v>2.0679303136722071E-2</c:v>
                </c:pt>
                <c:pt idx="190">
                  <c:v>2.0637803750234506E-2</c:v>
                </c:pt>
                <c:pt idx="191">
                  <c:v>2.059681353020484E-2</c:v>
                </c:pt>
                <c:pt idx="192">
                  <c:v>2.0553744263871271E-2</c:v>
                </c:pt>
                <c:pt idx="193">
                  <c:v>2.0513936513638403E-2</c:v>
                </c:pt>
                <c:pt idx="194">
                  <c:v>2.0470917482483496E-2</c:v>
                </c:pt>
                <c:pt idx="195">
                  <c:v>2.042692446854583E-2</c:v>
                </c:pt>
                <c:pt idx="196">
                  <c:v>2.0382336438144927E-2</c:v>
                </c:pt>
                <c:pt idx="197">
                  <c:v>2.0335553516976624E-2</c:v>
                </c:pt>
                <c:pt idx="198">
                  <c:v>2.0289499665232285E-2</c:v>
                </c:pt>
                <c:pt idx="199">
                  <c:v>2.0241401859826771E-2</c:v>
                </c:pt>
                <c:pt idx="200">
                  <c:v>2.0195228245858014E-2</c:v>
                </c:pt>
                <c:pt idx="201">
                  <c:v>2.0143875123666E-2</c:v>
                </c:pt>
                <c:pt idx="202">
                  <c:v>2.009696324576371E-2</c:v>
                </c:pt>
                <c:pt idx="203">
                  <c:v>2.0043824337987265E-2</c:v>
                </c:pt>
                <c:pt idx="204">
                  <c:v>1.9993928601515703E-2</c:v>
                </c:pt>
                <c:pt idx="205">
                  <c:v>1.9946928229683129E-2</c:v>
                </c:pt>
                <c:pt idx="206">
                  <c:v>1.9893719669220541E-2</c:v>
                </c:pt>
                <c:pt idx="207">
                  <c:v>1.9842559422876587E-2</c:v>
                </c:pt>
                <c:pt idx="208">
                  <c:v>1.9785831726674384E-2</c:v>
                </c:pt>
                <c:pt idx="209">
                  <c:v>1.9733551735020321E-2</c:v>
                </c:pt>
                <c:pt idx="210">
                  <c:v>1.9675263403240828E-2</c:v>
                </c:pt>
                <c:pt idx="211">
                  <c:v>1.9620135809829339E-2</c:v>
                </c:pt>
                <c:pt idx="212">
                  <c:v>1.9561715394268094E-2</c:v>
                </c:pt>
                <c:pt idx="213">
                  <c:v>1.9507401682797187E-2</c:v>
                </c:pt>
                <c:pt idx="214">
                  <c:v>1.9451220328440766E-2</c:v>
                </c:pt>
                <c:pt idx="215">
                  <c:v>1.9394163496236905E-2</c:v>
                </c:pt>
                <c:pt idx="216">
                  <c:v>1.9337188694144605E-2</c:v>
                </c:pt>
                <c:pt idx="217">
                  <c:v>1.9283242973276851E-2</c:v>
                </c:pt>
                <c:pt idx="218">
                  <c:v>1.9221882509943559E-2</c:v>
                </c:pt>
                <c:pt idx="219">
                  <c:v>1.9161695856055292E-2</c:v>
                </c:pt>
                <c:pt idx="220">
                  <c:v>1.9099839272891869E-2</c:v>
                </c:pt>
                <c:pt idx="221">
                  <c:v>1.903522987066357E-2</c:v>
                </c:pt>
                <c:pt idx="222">
                  <c:v>1.8972439329365251E-2</c:v>
                </c:pt>
                <c:pt idx="223">
                  <c:v>1.8905781073483841E-2</c:v>
                </c:pt>
                <c:pt idx="224">
                  <c:v>1.8840988838589146E-2</c:v>
                </c:pt>
                <c:pt idx="225">
                  <c:v>1.8773928472312674E-2</c:v>
                </c:pt>
                <c:pt idx="226">
                  <c:v>1.8708277454426714E-2</c:v>
                </c:pt>
                <c:pt idx="227">
                  <c:v>1.863854240827393E-2</c:v>
                </c:pt>
                <c:pt idx="228">
                  <c:v>1.8576788512105855E-2</c:v>
                </c:pt>
                <c:pt idx="229">
                  <c:v>1.8509045438466355E-2</c:v>
                </c:pt>
                <c:pt idx="230">
                  <c:v>1.8437059416119984E-2</c:v>
                </c:pt>
                <c:pt idx="231">
                  <c:v>1.8367207533847695E-2</c:v>
                </c:pt>
                <c:pt idx="232">
                  <c:v>1.8294344733059156E-2</c:v>
                </c:pt>
                <c:pt idx="233">
                  <c:v>1.8223178671867266E-2</c:v>
                </c:pt>
                <c:pt idx="234">
                  <c:v>1.8150306205195803E-2</c:v>
                </c:pt>
                <c:pt idx="235">
                  <c:v>1.8081062474736818E-2</c:v>
                </c:pt>
                <c:pt idx="236">
                  <c:v>1.8006471400008668E-2</c:v>
                </c:pt>
                <c:pt idx="237">
                  <c:v>1.7940097774559172E-2</c:v>
                </c:pt>
                <c:pt idx="238">
                  <c:v>1.7866559367718433E-2</c:v>
                </c:pt>
                <c:pt idx="239">
                  <c:v>1.7800191121541076E-2</c:v>
                </c:pt>
                <c:pt idx="240">
                  <c:v>1.7735085705391528E-2</c:v>
                </c:pt>
                <c:pt idx="241">
                  <c:v>1.7668729625646359E-2</c:v>
                </c:pt>
                <c:pt idx="242">
                  <c:v>1.7604901792243152E-2</c:v>
                </c:pt>
                <c:pt idx="243">
                  <c:v>1.7538295960056113E-2</c:v>
                </c:pt>
                <c:pt idx="244">
                  <c:v>1.7476617142929359E-2</c:v>
                </c:pt>
                <c:pt idx="245">
                  <c:v>1.7409624331251258E-2</c:v>
                </c:pt>
                <c:pt idx="246">
                  <c:v>1.7348078334038827E-2</c:v>
                </c:pt>
                <c:pt idx="247">
                  <c:v>1.728421208409707E-2</c:v>
                </c:pt>
                <c:pt idx="248">
                  <c:v>1.7223697247360649E-2</c:v>
                </c:pt>
                <c:pt idx="249">
                  <c:v>1.7162599304138593E-2</c:v>
                </c:pt>
                <c:pt idx="250">
                  <c:v>1.7104208998063974E-2</c:v>
                </c:pt>
                <c:pt idx="251">
                  <c:v>1.7043680192115433E-2</c:v>
                </c:pt>
                <c:pt idx="252">
                  <c:v>1.6991359103312419E-2</c:v>
                </c:pt>
                <c:pt idx="253">
                  <c:v>1.6935261960953393E-2</c:v>
                </c:pt>
                <c:pt idx="254">
                  <c:v>1.6877159708935809E-2</c:v>
                </c:pt>
                <c:pt idx="255">
                  <c:v>1.6822159996996242E-2</c:v>
                </c:pt>
                <c:pt idx="256">
                  <c:v>1.6766211588961948E-2</c:v>
                </c:pt>
                <c:pt idx="257">
                  <c:v>1.6712811035044906E-2</c:v>
                </c:pt>
                <c:pt idx="258">
                  <c:v>1.6658963721561424E-2</c:v>
                </c:pt>
                <c:pt idx="259">
                  <c:v>1.6608369371482953E-2</c:v>
                </c:pt>
                <c:pt idx="260">
                  <c:v>1.6555782522300409E-2</c:v>
                </c:pt>
                <c:pt idx="261">
                  <c:v>1.6506303968260028E-2</c:v>
                </c:pt>
                <c:pt idx="262">
                  <c:v>1.6453265209865068E-2</c:v>
                </c:pt>
                <c:pt idx="263">
                  <c:v>1.6408917675322234E-2</c:v>
                </c:pt>
                <c:pt idx="264">
                  <c:v>1.6361407216793741E-2</c:v>
                </c:pt>
                <c:pt idx="265">
                  <c:v>1.631239738630615E-2</c:v>
                </c:pt>
                <c:pt idx="266">
                  <c:v>1.6266093238286799E-2</c:v>
                </c:pt>
                <c:pt idx="267">
                  <c:v>1.6219118352424792E-2</c:v>
                </c:pt>
                <c:pt idx="268">
                  <c:v>1.6174408435195433E-2</c:v>
                </c:pt>
                <c:pt idx="269">
                  <c:v>1.6129413532749277E-2</c:v>
                </c:pt>
                <c:pt idx="270">
                  <c:v>1.6087340781501657E-2</c:v>
                </c:pt>
                <c:pt idx="271">
                  <c:v>1.6042276732416285E-2</c:v>
                </c:pt>
                <c:pt idx="272">
                  <c:v>1.600268514424652E-2</c:v>
                </c:pt>
                <c:pt idx="273">
                  <c:v>1.5958710504862843E-2</c:v>
                </c:pt>
                <c:pt idx="274">
                  <c:v>1.5919619040357668E-2</c:v>
                </c:pt>
                <c:pt idx="275">
                  <c:v>1.5883382599728435E-2</c:v>
                </c:pt>
                <c:pt idx="276">
                  <c:v>1.5842745049765988E-2</c:v>
                </c:pt>
                <c:pt idx="277">
                  <c:v>1.5806077359532256E-2</c:v>
                </c:pt>
                <c:pt idx="278">
                  <c:v>1.5768048497004545E-2</c:v>
                </c:pt>
                <c:pt idx="279">
                  <c:v>1.5733153189395853E-2</c:v>
                </c:pt>
                <c:pt idx="280">
                  <c:v>1.5695613970066302E-2</c:v>
                </c:pt>
                <c:pt idx="281">
                  <c:v>1.5661359760140874E-2</c:v>
                </c:pt>
                <c:pt idx="282">
                  <c:v>1.5626407274393812E-2</c:v>
                </c:pt>
                <c:pt idx="283">
                  <c:v>1.5593537570930406E-2</c:v>
                </c:pt>
                <c:pt idx="284">
                  <c:v>1.5560595562954247E-2</c:v>
                </c:pt>
                <c:pt idx="285">
                  <c:v>1.5529301413736766E-2</c:v>
                </c:pt>
                <c:pt idx="286">
                  <c:v>1.5497816401383879E-2</c:v>
                </c:pt>
                <c:pt idx="287">
                  <c:v>1.5469865795311805E-2</c:v>
                </c:pt>
                <c:pt idx="288">
                  <c:v>1.5441022700314369E-2</c:v>
                </c:pt>
                <c:pt idx="289">
                  <c:v>1.5412711254951323E-2</c:v>
                </c:pt>
                <c:pt idx="290">
                  <c:v>1.5385303609359134E-2</c:v>
                </c:pt>
                <c:pt idx="291">
                  <c:v>1.5357829980944262E-2</c:v>
                </c:pt>
                <c:pt idx="292">
                  <c:v>1.5332013800635107E-2</c:v>
                </c:pt>
                <c:pt idx="293">
                  <c:v>1.5306265615889514E-2</c:v>
                </c:pt>
                <c:pt idx="294">
                  <c:v>1.5282779985618933E-2</c:v>
                </c:pt>
                <c:pt idx="295">
                  <c:v>1.5257893001536698E-2</c:v>
                </c:pt>
                <c:pt idx="296">
                  <c:v>1.523540730888584E-2</c:v>
                </c:pt>
                <c:pt idx="297">
                  <c:v>1.5212943383465124E-2</c:v>
                </c:pt>
                <c:pt idx="298">
                  <c:v>1.5192027136547607E-2</c:v>
                </c:pt>
                <c:pt idx="299">
                  <c:v>1.5173844630089752E-2</c:v>
                </c:pt>
                <c:pt idx="300">
                  <c:v>1.5153852546295817E-2</c:v>
                </c:pt>
                <c:pt idx="301">
                  <c:v>1.5135929771427517E-2</c:v>
                </c:pt>
                <c:pt idx="302">
                  <c:v>1.511706714866291E-2</c:v>
                </c:pt>
                <c:pt idx="303">
                  <c:v>1.5100181469885079E-2</c:v>
                </c:pt>
                <c:pt idx="304">
                  <c:v>1.5083528592244124E-2</c:v>
                </c:pt>
                <c:pt idx="305">
                  <c:v>1.5068832453844615E-2</c:v>
                </c:pt>
                <c:pt idx="306">
                  <c:v>1.5053463316520939E-2</c:v>
                </c:pt>
                <c:pt idx="307">
                  <c:v>1.504007168860344E-2</c:v>
                </c:pt>
                <c:pt idx="308">
                  <c:v>1.5026661281587764E-2</c:v>
                </c:pt>
                <c:pt idx="309">
                  <c:v>1.5014299195834061E-2</c:v>
                </c:pt>
                <c:pt idx="310">
                  <c:v>1.5004581668736664E-2</c:v>
                </c:pt>
                <c:pt idx="311">
                  <c:v>1.4993348442833728E-2</c:v>
                </c:pt>
                <c:pt idx="312">
                  <c:v>1.4984229213042859E-2</c:v>
                </c:pt>
                <c:pt idx="313">
                  <c:v>1.4975166198716887E-2</c:v>
                </c:pt>
                <c:pt idx="314">
                  <c:v>1.4967449336538926E-2</c:v>
                </c:pt>
                <c:pt idx="315">
                  <c:v>1.4959832116452066E-2</c:v>
                </c:pt>
                <c:pt idx="316">
                  <c:v>1.4953286936264484E-2</c:v>
                </c:pt>
                <c:pt idx="317">
                  <c:v>1.4947824196670078E-2</c:v>
                </c:pt>
                <c:pt idx="318">
                  <c:v>1.4943136122187547E-2</c:v>
                </c:pt>
                <c:pt idx="319">
                  <c:v>1.4938880893032309E-2</c:v>
                </c:pt>
                <c:pt idx="320">
                  <c:v>1.4935542748618857E-2</c:v>
                </c:pt>
                <c:pt idx="321">
                  <c:v>1.4933494925044222E-2</c:v>
                </c:pt>
                <c:pt idx="322">
                  <c:v>1.4932465450663774E-2</c:v>
                </c:pt>
                <c:pt idx="323">
                  <c:v>1.4931463132247797E-2</c:v>
                </c:pt>
                <c:pt idx="324">
                  <c:v>1.4931903611403442E-2</c:v>
                </c:pt>
                <c:pt idx="325">
                  <c:v>1.4932846004662522E-2</c:v>
                </c:pt>
                <c:pt idx="326">
                  <c:v>1.4934661816896139E-2</c:v>
                </c:pt>
                <c:pt idx="327">
                  <c:v>1.4937237400121966E-2</c:v>
                </c:pt>
                <c:pt idx="328">
                  <c:v>1.494036145657221E-2</c:v>
                </c:pt>
                <c:pt idx="329">
                  <c:v>1.4944798610438091E-2</c:v>
                </c:pt>
                <c:pt idx="330">
                  <c:v>1.495013314155667E-2</c:v>
                </c:pt>
                <c:pt idx="331">
                  <c:v>1.4955355514492754E-2</c:v>
                </c:pt>
                <c:pt idx="332">
                  <c:v>1.4962412864709064E-2</c:v>
                </c:pt>
                <c:pt idx="333">
                  <c:v>1.4969427193731732E-2</c:v>
                </c:pt>
                <c:pt idx="334">
                  <c:v>1.4978944904279081E-2</c:v>
                </c:pt>
                <c:pt idx="335">
                  <c:v>1.4986585578171601E-2</c:v>
                </c:pt>
                <c:pt idx="336">
                  <c:v>1.4996552581231372E-2</c:v>
                </c:pt>
                <c:pt idx="337">
                  <c:v>1.5007867052124613E-2</c:v>
                </c:pt>
                <c:pt idx="338">
                  <c:v>1.5018941515745537E-2</c:v>
                </c:pt>
                <c:pt idx="339">
                  <c:v>1.5031990710539827E-2</c:v>
                </c:pt>
                <c:pt idx="340">
                  <c:v>1.5044538810281963E-2</c:v>
                </c:pt>
                <c:pt idx="341">
                  <c:v>1.5059425238908021E-2</c:v>
                </c:pt>
                <c:pt idx="342">
                  <c:v>1.5072523389437542E-2</c:v>
                </c:pt>
                <c:pt idx="343">
                  <c:v>1.5088052544144689E-2</c:v>
                </c:pt>
                <c:pt idx="344">
                  <c:v>1.5102531516198397E-2</c:v>
                </c:pt>
                <c:pt idx="345">
                  <c:v>1.5120836762644743E-2</c:v>
                </c:pt>
                <c:pt idx="346">
                  <c:v>1.5136893142242812E-2</c:v>
                </c:pt>
                <c:pt idx="347">
                  <c:v>1.5156693388776182E-2</c:v>
                </c:pt>
                <c:pt idx="348">
                  <c:v>1.5174771200206905E-2</c:v>
                </c:pt>
                <c:pt idx="349">
                  <c:v>1.5194911053120113E-2</c:v>
                </c:pt>
                <c:pt idx="350">
                  <c:v>1.5216474180269179E-2</c:v>
                </c:pt>
                <c:pt idx="351">
                  <c:v>1.523705933436378E-2</c:v>
                </c:pt>
                <c:pt idx="352">
                  <c:v>1.5259509209767425E-2</c:v>
                </c:pt>
                <c:pt idx="353">
                  <c:v>1.5280056662790817E-2</c:v>
                </c:pt>
                <c:pt idx="354">
                  <c:v>1.5299966313099354E-2</c:v>
                </c:pt>
                <c:pt idx="355">
                  <c:v>1.5318608086241525E-2</c:v>
                </c:pt>
                <c:pt idx="356">
                  <c:v>1.5338458553272646E-2</c:v>
                </c:pt>
                <c:pt idx="357">
                  <c:v>1.5355332897718848E-2</c:v>
                </c:pt>
                <c:pt idx="358">
                  <c:v>1.5372130597668473E-2</c:v>
                </c:pt>
                <c:pt idx="359">
                  <c:v>1.5390020187505443E-2</c:v>
                </c:pt>
                <c:pt idx="360">
                  <c:v>1.5406125969037359E-2</c:v>
                </c:pt>
                <c:pt idx="361">
                  <c:v>1.5422085168290786E-2</c:v>
                </c:pt>
                <c:pt idx="362">
                  <c:v>1.5436900200933194E-2</c:v>
                </c:pt>
                <c:pt idx="363">
                  <c:v>1.5450977299335504E-2</c:v>
                </c:pt>
                <c:pt idx="364">
                  <c:v>1.5464624155358422E-2</c:v>
                </c:pt>
                <c:pt idx="365">
                  <c:v>1.5478343810465197E-2</c:v>
                </c:pt>
                <c:pt idx="366">
                  <c:v>1.5489150226942527E-2</c:v>
                </c:pt>
                <c:pt idx="367">
                  <c:v>1.550253532845663E-2</c:v>
                </c:pt>
                <c:pt idx="368">
                  <c:v>1.5511973875641615E-2</c:v>
                </c:pt>
                <c:pt idx="369">
                  <c:v>1.5522809158513128E-2</c:v>
                </c:pt>
                <c:pt idx="370">
                  <c:v>1.5532663054018949E-2</c:v>
                </c:pt>
                <c:pt idx="371">
                  <c:v>1.5541913327837012E-2</c:v>
                </c:pt>
                <c:pt idx="372">
                  <c:v>1.5550610443929533E-2</c:v>
                </c:pt>
                <c:pt idx="373">
                  <c:v>1.5558147963802138E-2</c:v>
                </c:pt>
                <c:pt idx="374">
                  <c:v>1.5565750548826272E-2</c:v>
                </c:pt>
                <c:pt idx="375">
                  <c:v>1.55718042093029E-2</c:v>
                </c:pt>
                <c:pt idx="376">
                  <c:v>1.5578260633953218E-2</c:v>
                </c:pt>
                <c:pt idx="377">
                  <c:v>1.5583450633097582E-2</c:v>
                </c:pt>
                <c:pt idx="378">
                  <c:v>1.5587739730120537E-2</c:v>
                </c:pt>
                <c:pt idx="379">
                  <c:v>1.559164489525422E-2</c:v>
                </c:pt>
                <c:pt idx="380">
                  <c:v>1.5595007530511936E-2</c:v>
                </c:pt>
                <c:pt idx="381">
                  <c:v>1.5597838150807838E-2</c:v>
                </c:pt>
                <c:pt idx="382">
                  <c:v>1.5599481639437918E-2</c:v>
                </c:pt>
                <c:pt idx="383">
                  <c:v>1.5601206911701556E-2</c:v>
                </c:pt>
                <c:pt idx="384">
                  <c:v>1.5601934673245627E-2</c:v>
                </c:pt>
                <c:pt idx="385">
                  <c:v>1.5602016829058216E-2</c:v>
                </c:pt>
                <c:pt idx="386">
                  <c:v>1.5601448139919826E-2</c:v>
                </c:pt>
                <c:pt idx="387">
                  <c:v>1.5599884175322102E-2</c:v>
                </c:pt>
                <c:pt idx="388">
                  <c:v>1.5598396394926595E-2</c:v>
                </c:pt>
                <c:pt idx="389">
                  <c:v>1.5594583644577201E-2</c:v>
                </c:pt>
                <c:pt idx="390">
                  <c:v>1.5592127119189669E-2</c:v>
                </c:pt>
                <c:pt idx="391">
                  <c:v>1.5588368335652121E-2</c:v>
                </c:pt>
                <c:pt idx="392">
                  <c:v>1.5584632695118891E-2</c:v>
                </c:pt>
                <c:pt idx="393">
                  <c:v>1.5579350050014736E-2</c:v>
                </c:pt>
                <c:pt idx="394">
                  <c:v>1.5573725477367293E-2</c:v>
                </c:pt>
                <c:pt idx="395">
                  <c:v>1.556738989441859E-2</c:v>
                </c:pt>
                <c:pt idx="396">
                  <c:v>1.5560179742144232E-2</c:v>
                </c:pt>
                <c:pt idx="397">
                  <c:v>1.5552545563503679E-2</c:v>
                </c:pt>
                <c:pt idx="398">
                  <c:v>1.5543803517645716E-2</c:v>
                </c:pt>
                <c:pt idx="399">
                  <c:v>1.5535359742665946E-2</c:v>
                </c:pt>
                <c:pt idx="400">
                  <c:v>1.5525169726616725E-2</c:v>
                </c:pt>
                <c:pt idx="401">
                  <c:v>1.5514959016305063E-2</c:v>
                </c:pt>
                <c:pt idx="402">
                  <c:v>1.5503703997215786E-2</c:v>
                </c:pt>
                <c:pt idx="403">
                  <c:v>1.5491760931838398E-2</c:v>
                </c:pt>
                <c:pt idx="404">
                  <c:v>1.5481206007724398E-2</c:v>
                </c:pt>
                <c:pt idx="405">
                  <c:v>1.5467496533260001E-2</c:v>
                </c:pt>
                <c:pt idx="406">
                  <c:v>1.545462454013561E-2</c:v>
                </c:pt>
                <c:pt idx="407">
                  <c:v>1.5440110808829259E-2</c:v>
                </c:pt>
                <c:pt idx="408">
                  <c:v>1.5425884880377497E-2</c:v>
                </c:pt>
                <c:pt idx="409">
                  <c:v>1.5409544051503991E-2</c:v>
                </c:pt>
                <c:pt idx="410">
                  <c:v>1.5393472541614195E-2</c:v>
                </c:pt>
                <c:pt idx="411">
                  <c:v>1.53763336195708E-2</c:v>
                </c:pt>
                <c:pt idx="412">
                  <c:v>1.5359021310351559E-2</c:v>
                </c:pt>
                <c:pt idx="413">
                  <c:v>1.5340452522610421E-2</c:v>
                </c:pt>
                <c:pt idx="414">
                  <c:v>1.5321834461748729E-2</c:v>
                </c:pt>
                <c:pt idx="415">
                  <c:v>1.5301975541519039E-2</c:v>
                </c:pt>
                <c:pt idx="416">
                  <c:v>1.5284019220553603E-2</c:v>
                </c:pt>
                <c:pt idx="417">
                  <c:v>1.526354280494779E-2</c:v>
                </c:pt>
                <c:pt idx="418">
                  <c:v>1.5241698196695188E-2</c:v>
                </c:pt>
                <c:pt idx="419">
                  <c:v>1.5219902165208566E-2</c:v>
                </c:pt>
                <c:pt idx="420">
                  <c:v>1.5196730897161661E-2</c:v>
                </c:pt>
                <c:pt idx="421">
                  <c:v>1.517363253149715E-2</c:v>
                </c:pt>
                <c:pt idx="422">
                  <c:v>1.5149041485054065E-2</c:v>
                </c:pt>
                <c:pt idx="423">
                  <c:v>1.5125512959136509E-2</c:v>
                </c:pt>
                <c:pt idx="424">
                  <c:v>1.5098855336462005E-2</c:v>
                </c:pt>
                <c:pt idx="425">
                  <c:v>1.5074099918190743E-2</c:v>
                </c:pt>
                <c:pt idx="426">
                  <c:v>1.5046067450883317E-2</c:v>
                </c:pt>
                <c:pt idx="427">
                  <c:v>1.5018939164914704E-2</c:v>
                </c:pt>
                <c:pt idx="428">
                  <c:v>1.4993237719680004E-2</c:v>
                </c:pt>
                <c:pt idx="429">
                  <c:v>1.4965001101683258E-2</c:v>
                </c:pt>
                <c:pt idx="430">
                  <c:v>1.4936898366120223E-2</c:v>
                </c:pt>
                <c:pt idx="431">
                  <c:v>1.4905462165145704E-2</c:v>
                </c:pt>
                <c:pt idx="432">
                  <c:v>1.4875268994372566E-2</c:v>
                </c:pt>
                <c:pt idx="433">
                  <c:v>1.4843631130271257E-2</c:v>
                </c:pt>
                <c:pt idx="434">
                  <c:v>1.4812957941435152E-2</c:v>
                </c:pt>
                <c:pt idx="435">
                  <c:v>1.4778745795412024E-2</c:v>
                </c:pt>
                <c:pt idx="436">
                  <c:v>1.4747486994951764E-2</c:v>
                </c:pt>
                <c:pt idx="437">
                  <c:v>1.471141237768534E-2</c:v>
                </c:pt>
                <c:pt idx="438">
                  <c:v>1.4678090537362803E-2</c:v>
                </c:pt>
                <c:pt idx="439">
                  <c:v>1.4645950516424111E-2</c:v>
                </c:pt>
                <c:pt idx="440">
                  <c:v>1.4608606944918435E-2</c:v>
                </c:pt>
                <c:pt idx="441">
                  <c:v>1.4573483663118199E-2</c:v>
                </c:pt>
                <c:pt idx="442">
                  <c:v>1.4535659715748373E-2</c:v>
                </c:pt>
                <c:pt idx="443">
                  <c:v>1.4499578452906533E-2</c:v>
                </c:pt>
                <c:pt idx="444">
                  <c:v>1.4459194551046578E-2</c:v>
                </c:pt>
                <c:pt idx="445">
                  <c:v>1.4420939608248126E-2</c:v>
                </c:pt>
                <c:pt idx="446">
                  <c:v>1.4380077437629374E-2</c:v>
                </c:pt>
                <c:pt idx="447">
                  <c:v>1.4340173176009118E-2</c:v>
                </c:pt>
                <c:pt idx="448">
                  <c:v>1.4298688925738228E-2</c:v>
                </c:pt>
                <c:pt idx="449">
                  <c:v>1.425788405125239E-2</c:v>
                </c:pt>
                <c:pt idx="450">
                  <c:v>1.4214291328324627E-2</c:v>
                </c:pt>
                <c:pt idx="451">
                  <c:v>1.417551364353673E-2</c:v>
                </c:pt>
                <c:pt idx="452">
                  <c:v>1.4132846805971117E-2</c:v>
                </c:pt>
                <c:pt idx="453">
                  <c:v>1.4087259601583149E-2</c:v>
                </c:pt>
                <c:pt idx="454">
                  <c:v>1.4042859011378653E-2</c:v>
                </c:pt>
                <c:pt idx="455">
                  <c:v>1.399635225462777E-2</c:v>
                </c:pt>
                <c:pt idx="456">
                  <c:v>1.3950645971592898E-2</c:v>
                </c:pt>
                <c:pt idx="457">
                  <c:v>1.3903281270750641E-2</c:v>
                </c:pt>
                <c:pt idx="458">
                  <c:v>1.3857305785382251E-2</c:v>
                </c:pt>
                <c:pt idx="459">
                  <c:v>1.3806576598570991E-2</c:v>
                </c:pt>
                <c:pt idx="460">
                  <c:v>1.376087998195441E-2</c:v>
                </c:pt>
                <c:pt idx="461">
                  <c:v>1.3708247330762651E-2</c:v>
                </c:pt>
                <c:pt idx="462">
                  <c:v>1.3659738216368407E-2</c:v>
                </c:pt>
                <c:pt idx="463">
                  <c:v>1.3612709549899944E-2</c:v>
                </c:pt>
                <c:pt idx="464">
                  <c:v>1.3560786843992801E-2</c:v>
                </c:pt>
                <c:pt idx="465">
                  <c:v>1.351037219714968E-2</c:v>
                </c:pt>
                <c:pt idx="466">
                  <c:v>1.3454853902889547E-2</c:v>
                </c:pt>
                <c:pt idx="467">
                  <c:v>1.3403786053829608E-2</c:v>
                </c:pt>
                <c:pt idx="468">
                  <c:v>1.3347316154664167E-2</c:v>
                </c:pt>
                <c:pt idx="469">
                  <c:v>1.3294464039329499E-2</c:v>
                </c:pt>
                <c:pt idx="470">
                  <c:v>1.3240545025348879E-2</c:v>
                </c:pt>
                <c:pt idx="471">
                  <c:v>1.3191267017288908E-2</c:v>
                </c:pt>
                <c:pt idx="472">
                  <c:v>1.313662102496968E-2</c:v>
                </c:pt>
                <c:pt idx="473">
                  <c:v>1.3087685945298411E-2</c:v>
                </c:pt>
                <c:pt idx="474">
                  <c:v>1.3039296541659959E-2</c:v>
                </c:pt>
                <c:pt idx="475">
                  <c:v>1.2990708772217207E-2</c:v>
                </c:pt>
                <c:pt idx="476">
                  <c:v>1.2943776593090747E-2</c:v>
                </c:pt>
                <c:pt idx="477">
                  <c:v>1.2895029243532924E-2</c:v>
                </c:pt>
                <c:pt idx="478">
                  <c:v>1.2850020987409973E-2</c:v>
                </c:pt>
                <c:pt idx="479">
                  <c:v>1.2801285737557736E-2</c:v>
                </c:pt>
                <c:pt idx="480">
                  <c:v>1.2756731917822169E-2</c:v>
                </c:pt>
                <c:pt idx="481">
                  <c:v>1.2710496578096933E-2</c:v>
                </c:pt>
                <c:pt idx="482">
                  <c:v>1.2666906904481096E-2</c:v>
                </c:pt>
                <c:pt idx="483">
                  <c:v>1.2623119945751262E-2</c:v>
                </c:pt>
                <c:pt idx="484">
                  <c:v>1.2581422348366011E-2</c:v>
                </c:pt>
                <c:pt idx="485">
                  <c:v>1.2538217366728607E-2</c:v>
                </c:pt>
                <c:pt idx="486">
                  <c:v>1.2501001550167366E-2</c:v>
                </c:pt>
                <c:pt idx="487">
                  <c:v>1.2461382804037453E-2</c:v>
                </c:pt>
                <c:pt idx="488">
                  <c:v>1.2420384341177185E-2</c:v>
                </c:pt>
                <c:pt idx="489">
                  <c:v>1.2381799251832694E-2</c:v>
                </c:pt>
                <c:pt idx="490">
                  <c:v>1.2342719134412278E-2</c:v>
                </c:pt>
                <c:pt idx="491">
                  <c:v>1.2305586436602652E-2</c:v>
                </c:pt>
                <c:pt idx="492">
                  <c:v>1.2268372287684702E-2</c:v>
                </c:pt>
                <c:pt idx="493">
                  <c:v>1.2233464729199034E-2</c:v>
                </c:pt>
                <c:pt idx="494">
                  <c:v>1.2196242777639799E-2</c:v>
                </c:pt>
                <c:pt idx="495">
                  <c:v>1.2163779043836698E-2</c:v>
                </c:pt>
                <c:pt idx="496">
                  <c:v>1.212775545837185E-2</c:v>
                </c:pt>
                <c:pt idx="497">
                  <c:v>1.2095597482672906E-2</c:v>
                </c:pt>
                <c:pt idx="498">
                  <c:v>1.2065662724241807E-2</c:v>
                </c:pt>
                <c:pt idx="499">
                  <c:v>1.2033537673583764E-2</c:v>
                </c:pt>
                <c:pt idx="500">
                  <c:v>1.2003541704536151E-2</c:v>
                </c:pt>
                <c:pt idx="501">
                  <c:v>1.1971642094880641E-2</c:v>
                </c:pt>
                <c:pt idx="502">
                  <c:v>1.1943344610136523E-2</c:v>
                </c:pt>
                <c:pt idx="503">
                  <c:v>1.1912989698666896E-2</c:v>
                </c:pt>
                <c:pt idx="504">
                  <c:v>1.1885211458955835E-2</c:v>
                </c:pt>
                <c:pt idx="505">
                  <c:v>1.1857285962510143E-2</c:v>
                </c:pt>
                <c:pt idx="506">
                  <c:v>1.1830958504850966E-2</c:v>
                </c:pt>
                <c:pt idx="507">
                  <c:v>1.180557310792562E-2</c:v>
                </c:pt>
                <c:pt idx="508">
                  <c:v>1.1780048601419679E-2</c:v>
                </c:pt>
                <c:pt idx="509">
                  <c:v>1.1757215196769177E-2</c:v>
                </c:pt>
                <c:pt idx="510">
                  <c:v>1.1732962546438965E-2</c:v>
                </c:pt>
                <c:pt idx="511">
                  <c:v>1.1709697138783138E-2</c:v>
                </c:pt>
                <c:pt idx="512">
                  <c:v>1.1687982140537819E-2</c:v>
                </c:pt>
                <c:pt idx="513">
                  <c:v>1.1667327387416923E-2</c:v>
                </c:pt>
                <c:pt idx="514">
                  <c:v>1.1645378946795425E-2</c:v>
                </c:pt>
                <c:pt idx="515">
                  <c:v>1.1625619012704237E-2</c:v>
                </c:pt>
                <c:pt idx="516">
                  <c:v>1.1605722408044342E-2</c:v>
                </c:pt>
                <c:pt idx="517">
                  <c:v>1.158729047441105E-2</c:v>
                </c:pt>
                <c:pt idx="518">
                  <c:v>1.1569100572753243E-2</c:v>
                </c:pt>
                <c:pt idx="519">
                  <c:v>1.1552107341379982E-2</c:v>
                </c:pt>
                <c:pt idx="520">
                  <c:v>1.1535314070247615E-2</c:v>
                </c:pt>
                <c:pt idx="521">
                  <c:v>1.1520695817833144E-2</c:v>
                </c:pt>
                <c:pt idx="522">
                  <c:v>1.1505874998944711E-2</c:v>
                </c:pt>
                <c:pt idx="523">
                  <c:v>1.1491677827452133E-2</c:v>
                </c:pt>
                <c:pt idx="524">
                  <c:v>1.1478238544256265E-2</c:v>
                </c:pt>
                <c:pt idx="525">
                  <c:v>1.1465113707567488E-2</c:v>
                </c:pt>
                <c:pt idx="526">
                  <c:v>1.1453123585980593E-2</c:v>
                </c:pt>
                <c:pt idx="527">
                  <c:v>1.1441483149177731E-2</c:v>
                </c:pt>
                <c:pt idx="528">
                  <c:v>1.1431282402697756E-2</c:v>
                </c:pt>
                <c:pt idx="529">
                  <c:v>1.1420820204380507E-2</c:v>
                </c:pt>
                <c:pt idx="530">
                  <c:v>1.1411920422328414E-2</c:v>
                </c:pt>
                <c:pt idx="531">
                  <c:v>1.1403033340160169E-2</c:v>
                </c:pt>
                <c:pt idx="532">
                  <c:v>1.139524297754778E-2</c:v>
                </c:pt>
                <c:pt idx="533">
                  <c:v>1.1389155870817517E-2</c:v>
                </c:pt>
                <c:pt idx="534">
                  <c:v>1.1382588156388257E-2</c:v>
                </c:pt>
                <c:pt idx="535">
                  <c:v>1.1377295222412362E-2</c:v>
                </c:pt>
                <c:pt idx="536">
                  <c:v>1.1372144919746276E-2</c:v>
                </c:pt>
                <c:pt idx="537">
                  <c:v>1.1368163703844979E-2</c:v>
                </c:pt>
                <c:pt idx="538">
                  <c:v>1.1364555303628962E-2</c:v>
                </c:pt>
                <c:pt idx="539">
                  <c:v>1.1361753654349051E-2</c:v>
                </c:pt>
                <c:pt idx="540">
                  <c:v>1.1359909163105345E-2</c:v>
                </c:pt>
                <c:pt idx="541">
                  <c:v>1.1358703441862497E-2</c:v>
                </c:pt>
                <c:pt idx="542">
                  <c:v>1.1358019901250703E-2</c:v>
                </c:pt>
                <c:pt idx="543">
                  <c:v>1.1358079527490794E-2</c:v>
                </c:pt>
                <c:pt idx="544">
                  <c:v>1.135924040980734E-2</c:v>
                </c:pt>
                <c:pt idx="545">
                  <c:v>1.1361006574778185E-2</c:v>
                </c:pt>
                <c:pt idx="546">
                  <c:v>1.136382150209087E-2</c:v>
                </c:pt>
                <c:pt idx="547">
                  <c:v>1.1366433461802295E-2</c:v>
                </c:pt>
                <c:pt idx="548">
                  <c:v>1.1370215667213766E-2</c:v>
                </c:pt>
                <c:pt idx="549">
                  <c:v>1.137486720832084E-2</c:v>
                </c:pt>
                <c:pt idx="550">
                  <c:v>1.1379821991742346E-2</c:v>
                </c:pt>
                <c:pt idx="551">
                  <c:v>1.1386243489837657E-2</c:v>
                </c:pt>
                <c:pt idx="552">
                  <c:v>1.1392921489637756E-2</c:v>
                </c:pt>
                <c:pt idx="553">
                  <c:v>1.1400250954576698E-2</c:v>
                </c:pt>
                <c:pt idx="554">
                  <c:v>1.1408042305766308E-2</c:v>
                </c:pt>
                <c:pt idx="555">
                  <c:v>1.1417488002558181E-2</c:v>
                </c:pt>
                <c:pt idx="556">
                  <c:v>1.1426439041675947E-2</c:v>
                </c:pt>
                <c:pt idx="557">
                  <c:v>1.1436298425943254E-2</c:v>
                </c:pt>
                <c:pt idx="558">
                  <c:v>1.1447949719325487E-2</c:v>
                </c:pt>
                <c:pt idx="559">
                  <c:v>1.1459614335797346E-2</c:v>
                </c:pt>
                <c:pt idx="560">
                  <c:v>1.1472402390879172E-2</c:v>
                </c:pt>
                <c:pt idx="561">
                  <c:v>1.1485514619873929E-2</c:v>
                </c:pt>
                <c:pt idx="562">
                  <c:v>1.1499378827181557E-2</c:v>
                </c:pt>
                <c:pt idx="563">
                  <c:v>1.1513875971836517E-2</c:v>
                </c:pt>
                <c:pt idx="564">
                  <c:v>1.1530133347981818E-2</c:v>
                </c:pt>
                <c:pt idx="565">
                  <c:v>1.1545159132698164E-2</c:v>
                </c:pt>
                <c:pt idx="566">
                  <c:v>1.1562944612588765E-2</c:v>
                </c:pt>
                <c:pt idx="567">
                  <c:v>1.1579908754218771E-2</c:v>
                </c:pt>
                <c:pt idx="568">
                  <c:v>1.159882103426761E-2</c:v>
                </c:pt>
                <c:pt idx="569">
                  <c:v>1.1616170897491843E-2</c:v>
                </c:pt>
                <c:pt idx="570">
                  <c:v>1.1635577183159031E-2</c:v>
                </c:pt>
                <c:pt idx="571">
                  <c:v>1.1657141985860837E-2</c:v>
                </c:pt>
                <c:pt idx="572">
                  <c:v>1.1677446722747476E-2</c:v>
                </c:pt>
                <c:pt idx="573">
                  <c:v>1.170055233663401E-2</c:v>
                </c:pt>
                <c:pt idx="574">
                  <c:v>1.1722428893713504E-2</c:v>
                </c:pt>
                <c:pt idx="575">
                  <c:v>1.1746904212944245E-2</c:v>
                </c:pt>
                <c:pt idx="576">
                  <c:v>1.1770792091163221E-2</c:v>
                </c:pt>
                <c:pt idx="577">
                  <c:v>1.1795596090561564E-2</c:v>
                </c:pt>
                <c:pt idx="578">
                  <c:v>1.1820305513476015E-2</c:v>
                </c:pt>
                <c:pt idx="579">
                  <c:v>1.1847805903431945E-2</c:v>
                </c:pt>
                <c:pt idx="580">
                  <c:v>1.1872592140719375E-2</c:v>
                </c:pt>
                <c:pt idx="581">
                  <c:v>1.189936798664692E-2</c:v>
                </c:pt>
                <c:pt idx="582">
                  <c:v>1.1929075825931034E-2</c:v>
                </c:pt>
                <c:pt idx="583">
                  <c:v>1.1957949193502663E-2</c:v>
                </c:pt>
                <c:pt idx="584">
                  <c:v>1.1988472434791939E-2</c:v>
                </c:pt>
                <c:pt idx="585">
                  <c:v>1.2018500625644048E-2</c:v>
                </c:pt>
                <c:pt idx="586">
                  <c:v>1.2048936580390152E-2</c:v>
                </c:pt>
                <c:pt idx="587">
                  <c:v>1.2078627381197627E-2</c:v>
                </c:pt>
                <c:pt idx="588">
                  <c:v>1.2107540954121386E-2</c:v>
                </c:pt>
                <c:pt idx="589">
                  <c:v>1.2137402997660196E-2</c:v>
                </c:pt>
                <c:pt idx="590">
                  <c:v>1.2169151398032591E-2</c:v>
                </c:pt>
                <c:pt idx="591">
                  <c:v>1.2195956203328561E-2</c:v>
                </c:pt>
                <c:pt idx="592">
                  <c:v>1.2223977513196906E-2</c:v>
                </c:pt>
                <c:pt idx="593">
                  <c:v>1.2253985425232759E-2</c:v>
                </c:pt>
                <c:pt idx="594">
                  <c:v>1.2282148269840445E-2</c:v>
                </c:pt>
                <c:pt idx="595">
                  <c:v>1.2310948911477236E-2</c:v>
                </c:pt>
                <c:pt idx="596">
                  <c:v>1.2338587292062277E-2</c:v>
                </c:pt>
                <c:pt idx="597">
                  <c:v>1.2366196954316535E-2</c:v>
                </c:pt>
                <c:pt idx="598">
                  <c:v>1.2393089748258306E-2</c:v>
                </c:pt>
                <c:pt idx="599">
                  <c:v>1.2421678089367503E-2</c:v>
                </c:pt>
                <c:pt idx="600">
                  <c:v>1.2446133902269452E-2</c:v>
                </c:pt>
                <c:pt idx="601">
                  <c:v>1.2474807117285288E-2</c:v>
                </c:pt>
                <c:pt idx="602">
                  <c:v>1.2499608545077298E-2</c:v>
                </c:pt>
                <c:pt idx="603">
                  <c:v>1.2524828322765779E-2</c:v>
                </c:pt>
                <c:pt idx="604">
                  <c:v>1.2550595324537226E-2</c:v>
                </c:pt>
                <c:pt idx="605">
                  <c:v>1.2575716381375364E-2</c:v>
                </c:pt>
                <c:pt idx="606">
                  <c:v>1.2602380744120978E-2</c:v>
                </c:pt>
                <c:pt idx="607">
                  <c:v>1.2626367113943522E-2</c:v>
                </c:pt>
                <c:pt idx="608">
                  <c:v>1.2652472747644366E-2</c:v>
                </c:pt>
                <c:pt idx="609">
                  <c:v>1.267611952250231E-2</c:v>
                </c:pt>
                <c:pt idx="610">
                  <c:v>1.270149798922289E-2</c:v>
                </c:pt>
                <c:pt idx="611">
                  <c:v>1.2725229879464547E-2</c:v>
                </c:pt>
                <c:pt idx="612">
                  <c:v>1.2748856471605246E-2</c:v>
                </c:pt>
                <c:pt idx="613">
                  <c:v>1.2772066686074749E-2</c:v>
                </c:pt>
                <c:pt idx="614">
                  <c:v>1.2795754623473599E-2</c:v>
                </c:pt>
                <c:pt idx="615">
                  <c:v>1.2817573931565213E-2</c:v>
                </c:pt>
                <c:pt idx="616">
                  <c:v>1.2842304551196171E-2</c:v>
                </c:pt>
                <c:pt idx="617">
                  <c:v>1.2864328550578112E-2</c:v>
                </c:pt>
                <c:pt idx="618">
                  <c:v>1.2886928868635121E-2</c:v>
                </c:pt>
                <c:pt idx="619">
                  <c:v>1.2907866567197007E-2</c:v>
                </c:pt>
                <c:pt idx="620">
                  <c:v>1.2930618473967773E-2</c:v>
                </c:pt>
                <c:pt idx="621">
                  <c:v>1.2951155645684933E-2</c:v>
                </c:pt>
                <c:pt idx="622">
                  <c:v>1.2973240605773458E-2</c:v>
                </c:pt>
                <c:pt idx="623">
                  <c:v>1.2993259430791229E-2</c:v>
                </c:pt>
                <c:pt idx="624">
                  <c:v>1.3012560691581168E-2</c:v>
                </c:pt>
                <c:pt idx="625">
                  <c:v>1.303318527299502E-2</c:v>
                </c:pt>
                <c:pt idx="626">
                  <c:v>1.3052743164898187E-2</c:v>
                </c:pt>
                <c:pt idx="627">
                  <c:v>1.307042471449657E-2</c:v>
                </c:pt>
                <c:pt idx="628">
                  <c:v>1.3089828664361817E-2</c:v>
                </c:pt>
                <c:pt idx="629">
                  <c:v>1.3108826073540523E-2</c:v>
                </c:pt>
                <c:pt idx="630">
                  <c:v>1.3128843748110635E-2</c:v>
                </c:pt>
                <c:pt idx="631">
                  <c:v>1.3147381301853977E-2</c:v>
                </c:pt>
                <c:pt idx="632">
                  <c:v>1.3165714531261157E-2</c:v>
                </c:pt>
                <c:pt idx="633">
                  <c:v>1.3183680601417537E-2</c:v>
                </c:pt>
                <c:pt idx="634">
                  <c:v>1.3202579360859272E-2</c:v>
                </c:pt>
                <c:pt idx="635">
                  <c:v>1.3218464664525698E-2</c:v>
                </c:pt>
                <c:pt idx="636">
                  <c:v>1.3237328221403961E-2</c:v>
                </c:pt>
                <c:pt idx="637">
                  <c:v>1.3253265975758058E-2</c:v>
                </c:pt>
                <c:pt idx="638">
                  <c:v>1.3269902777316579E-2</c:v>
                </c:pt>
                <c:pt idx="639">
                  <c:v>1.3286391872804972E-2</c:v>
                </c:pt>
                <c:pt idx="640">
                  <c:v>1.3302580988656087E-2</c:v>
                </c:pt>
                <c:pt idx="641">
                  <c:v>1.3319552270798314E-2</c:v>
                </c:pt>
                <c:pt idx="642">
                  <c:v>1.3334726308502923E-2</c:v>
                </c:pt>
                <c:pt idx="643">
                  <c:v>1.3351137897999877E-2</c:v>
                </c:pt>
                <c:pt idx="644">
                  <c:v>1.3365799683069829E-2</c:v>
                </c:pt>
                <c:pt idx="645">
                  <c:v>1.3381654956984049E-2</c:v>
                </c:pt>
                <c:pt idx="646">
                  <c:v>1.3396278996399136E-2</c:v>
                </c:pt>
                <c:pt idx="647">
                  <c:v>1.3410626402902174E-2</c:v>
                </c:pt>
                <c:pt idx="648">
                  <c:v>1.3424254837573812E-2</c:v>
                </c:pt>
                <c:pt idx="649">
                  <c:v>1.3439013506536059E-2</c:v>
                </c:pt>
                <c:pt idx="650">
                  <c:v>1.3451753164042126E-2</c:v>
                </c:pt>
                <c:pt idx="651">
                  <c:v>1.3464629119140304E-2</c:v>
                </c:pt>
                <c:pt idx="652">
                  <c:v>1.3478588983296728E-2</c:v>
                </c:pt>
                <c:pt idx="653">
                  <c:v>1.3491401520680827E-2</c:v>
                </c:pt>
                <c:pt idx="654">
                  <c:v>1.3504355885420004E-2</c:v>
                </c:pt>
                <c:pt idx="655">
                  <c:v>1.3516642420880345E-2</c:v>
                </c:pt>
                <c:pt idx="656">
                  <c:v>1.3528610132225685E-2</c:v>
                </c:pt>
                <c:pt idx="657">
                  <c:v>1.3540438965648953E-2</c:v>
                </c:pt>
                <c:pt idx="658">
                  <c:v>1.355268264942883E-2</c:v>
                </c:pt>
                <c:pt idx="659">
                  <c:v>1.3563126280342059E-2</c:v>
                </c:pt>
                <c:pt idx="660">
                  <c:v>1.3574813940741993E-2</c:v>
                </c:pt>
                <c:pt idx="661">
                  <c:v>1.3585101306742509E-2</c:v>
                </c:pt>
                <c:pt idx="662">
                  <c:v>1.3596575816577892E-2</c:v>
                </c:pt>
                <c:pt idx="663">
                  <c:v>1.3605523697683366E-2</c:v>
                </c:pt>
                <c:pt idx="664">
                  <c:v>1.3615572494836718E-2</c:v>
                </c:pt>
                <c:pt idx="665">
                  <c:v>1.3625887047960505E-2</c:v>
                </c:pt>
                <c:pt idx="666">
                  <c:v>1.3635009307433527E-2</c:v>
                </c:pt>
                <c:pt idx="667">
                  <c:v>1.3644763717117855E-2</c:v>
                </c:pt>
                <c:pt idx="668">
                  <c:v>1.365326168072775E-2</c:v>
                </c:pt>
                <c:pt idx="669">
                  <c:v>1.3662570976148668E-2</c:v>
                </c:pt>
                <c:pt idx="670">
                  <c:v>1.3669894110529768E-2</c:v>
                </c:pt>
                <c:pt idx="671">
                  <c:v>1.3678149448633197E-2</c:v>
                </c:pt>
                <c:pt idx="672">
                  <c:v>1.3684873423280439E-2</c:v>
                </c:pt>
                <c:pt idx="673">
                  <c:v>1.3693530898742104E-2</c:v>
                </c:pt>
                <c:pt idx="674">
                  <c:v>1.3700196528112303E-2</c:v>
                </c:pt>
                <c:pt idx="675">
                  <c:v>1.3708072845190241E-2</c:v>
                </c:pt>
                <c:pt idx="676">
                  <c:v>1.3714204258481853E-2</c:v>
                </c:pt>
                <c:pt idx="677">
                  <c:v>1.3720819641578825E-2</c:v>
                </c:pt>
                <c:pt idx="678">
                  <c:v>1.3727376761138324E-2</c:v>
                </c:pt>
                <c:pt idx="679">
                  <c:v>1.3733110048348478E-2</c:v>
                </c:pt>
                <c:pt idx="680">
                  <c:v>1.3739479565982727E-2</c:v>
                </c:pt>
                <c:pt idx="681">
                  <c:v>1.374504221892882E-2</c:v>
                </c:pt>
                <c:pt idx="682">
                  <c:v>1.3750169034704737E-2</c:v>
                </c:pt>
                <c:pt idx="683">
                  <c:v>1.3754869591523722E-2</c:v>
                </c:pt>
                <c:pt idx="684">
                  <c:v>1.3760140411455844E-2</c:v>
                </c:pt>
                <c:pt idx="685">
                  <c:v>1.3764560607749667E-2</c:v>
                </c:pt>
                <c:pt idx="686">
                  <c:v>1.3768508618626567E-2</c:v>
                </c:pt>
                <c:pt idx="687">
                  <c:v>1.377297854004263E-2</c:v>
                </c:pt>
                <c:pt idx="688">
                  <c:v>1.3776727945355812E-2</c:v>
                </c:pt>
                <c:pt idx="689">
                  <c:v>1.3780326573761513E-2</c:v>
                </c:pt>
                <c:pt idx="690">
                  <c:v>1.3783549506079929E-2</c:v>
                </c:pt>
                <c:pt idx="691">
                  <c:v>1.3786297437811722E-2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Eur3M!$AI$2</c:f>
              <c:strCache>
                <c:ptCount val="1"/>
                <c:pt idx="0">
                  <c:v>Fwd Rate </c:v>
                </c:pt>
              </c:strCache>
            </c:strRef>
          </c:tx>
          <c:marker>
            <c:symbol val="none"/>
          </c:marker>
          <c:val>
            <c:numRef>
              <c:f>Eur3M!$AI$3:$AI$694</c:f>
              <c:numCache>
                <c:formatCode>0.0000%</c:formatCode>
                <c:ptCount val="692"/>
                <c:pt idx="0">
                  <c:v>-4.0000000000000002E-4</c:v>
                </c:pt>
                <c:pt idx="1">
                  <c:v>-4.5852392135648445E-4</c:v>
                </c:pt>
                <c:pt idx="2">
                  <c:v>-4.7769279675693175E-4</c:v>
                </c:pt>
                <c:pt idx="3">
                  <c:v>-5.5220412739036382E-4</c:v>
                </c:pt>
                <c:pt idx="4">
                  <c:v>-5.6958456882183484E-4</c:v>
                </c:pt>
                <c:pt idx="5">
                  <c:v>-5.7163160891197083E-4</c:v>
                </c:pt>
                <c:pt idx="6">
                  <c:v>-5.899385414514641E-4</c:v>
                </c:pt>
                <c:pt idx="7">
                  <c:v>-6.2919066678898564E-4</c:v>
                </c:pt>
                <c:pt idx="8">
                  <c:v>-6.6844494913970403E-4</c:v>
                </c:pt>
                <c:pt idx="9">
                  <c:v>-6.7985353378408541E-4</c:v>
                </c:pt>
                <c:pt idx="10">
                  <c:v>-6.6467666434028743E-4</c:v>
                </c:pt>
                <c:pt idx="11">
                  <c:v>-6.3742383565940032E-4</c:v>
                </c:pt>
                <c:pt idx="12">
                  <c:v>-5.8049951153037605E-4</c:v>
                </c:pt>
                <c:pt idx="13">
                  <c:v>-5.4613332244111913E-4</c:v>
                </c:pt>
                <c:pt idx="14">
                  <c:v>-4.9376946315770188E-4</c:v>
                </c:pt>
                <c:pt idx="15">
                  <c:v>-4.4279909307221033E-4</c:v>
                </c:pt>
                <c:pt idx="16">
                  <c:v>-3.3541275007277813E-4</c:v>
                </c:pt>
                <c:pt idx="17">
                  <c:v>-2.3227931708449584E-4</c:v>
                </c:pt>
                <c:pt idx="18">
                  <c:v>-1.2296153622688605E-4</c:v>
                </c:pt>
                <c:pt idx="19">
                  <c:v>-8.4776421713107854E-6</c:v>
                </c:pt>
                <c:pt idx="20">
                  <c:v>1.0287484784825938E-4</c:v>
                </c:pt>
                <c:pt idx="21">
                  <c:v>2.2442183582276732E-4</c:v>
                </c:pt>
                <c:pt idx="22">
                  <c:v>3.5625354104989776E-4</c:v>
                </c:pt>
                <c:pt idx="23">
                  <c:v>5.1392853163112733E-4</c:v>
                </c:pt>
                <c:pt idx="24">
                  <c:v>6.9684048623918715E-4</c:v>
                </c:pt>
                <c:pt idx="25">
                  <c:v>9.1956092322622305E-4</c:v>
                </c:pt>
                <c:pt idx="26">
                  <c:v>1.1262177182995714E-3</c:v>
                </c:pt>
                <c:pt idx="27">
                  <c:v>1.3671254706414285E-3</c:v>
                </c:pt>
                <c:pt idx="28">
                  <c:v>1.5830197958966894E-3</c:v>
                </c:pt>
                <c:pt idx="29">
                  <c:v>1.7954952131326175E-3</c:v>
                </c:pt>
                <c:pt idx="30">
                  <c:v>2.0225235019399514E-3</c:v>
                </c:pt>
                <c:pt idx="31">
                  <c:v>2.2425252912584427E-3</c:v>
                </c:pt>
                <c:pt idx="32">
                  <c:v>2.4807377365277795E-3</c:v>
                </c:pt>
                <c:pt idx="33">
                  <c:v>2.6974673013347369E-3</c:v>
                </c:pt>
                <c:pt idx="34">
                  <c:v>2.9361241436979802E-3</c:v>
                </c:pt>
                <c:pt idx="35">
                  <c:v>3.1570057509553951E-3</c:v>
                </c:pt>
                <c:pt idx="36">
                  <c:v>3.392830049006759E-3</c:v>
                </c:pt>
                <c:pt idx="37">
                  <c:v>3.6145238736578983E-3</c:v>
                </c:pt>
                <c:pt idx="38">
                  <c:v>3.8365719754765689E-3</c:v>
                </c:pt>
                <c:pt idx="39">
                  <c:v>4.066418044259207E-3</c:v>
                </c:pt>
                <c:pt idx="40">
                  <c:v>4.282126987760591E-3</c:v>
                </c:pt>
                <c:pt idx="41">
                  <c:v>4.4871447203026736E-3</c:v>
                </c:pt>
                <c:pt idx="42">
                  <c:v>4.7181647936591726E-3</c:v>
                </c:pt>
                <c:pt idx="43">
                  <c:v>4.9423310575670149E-3</c:v>
                </c:pt>
                <c:pt idx="44">
                  <c:v>5.1852923988284496E-3</c:v>
                </c:pt>
                <c:pt idx="45">
                  <c:v>5.4141940874955548E-3</c:v>
                </c:pt>
                <c:pt idx="46">
                  <c:v>5.6486734929431758E-3</c:v>
                </c:pt>
                <c:pt idx="47">
                  <c:v>5.8792489040840456E-3</c:v>
                </c:pt>
                <c:pt idx="48">
                  <c:v>6.1338053872477651E-3</c:v>
                </c:pt>
                <c:pt idx="49">
                  <c:v>6.3660424528273526E-3</c:v>
                </c:pt>
                <c:pt idx="50">
                  <c:v>6.631277396100102E-3</c:v>
                </c:pt>
                <c:pt idx="51">
                  <c:v>6.8813312146742689E-3</c:v>
                </c:pt>
                <c:pt idx="52">
                  <c:v>7.1409668440921108E-3</c:v>
                </c:pt>
                <c:pt idx="53">
                  <c:v>7.3919174906781192E-3</c:v>
                </c:pt>
                <c:pt idx="54">
                  <c:v>7.6565820552318784E-3</c:v>
                </c:pt>
                <c:pt idx="55">
                  <c:v>7.9482487136865922E-3</c:v>
                </c:pt>
                <c:pt idx="56">
                  <c:v>8.2182982168780821E-3</c:v>
                </c:pt>
                <c:pt idx="57">
                  <c:v>8.519875399306447E-3</c:v>
                </c:pt>
                <c:pt idx="58">
                  <c:v>8.8002595871013792E-3</c:v>
                </c:pt>
                <c:pt idx="59">
                  <c:v>9.0981817894471122E-3</c:v>
                </c:pt>
                <c:pt idx="60">
                  <c:v>9.3795030999713324E-3</c:v>
                </c:pt>
                <c:pt idx="61">
                  <c:v>9.6623324869852222E-3</c:v>
                </c:pt>
                <c:pt idx="62">
                  <c:v>9.9333570078794509E-3</c:v>
                </c:pt>
                <c:pt idx="63">
                  <c:v>1.0219348946062136E-2</c:v>
                </c:pt>
                <c:pt idx="64">
                  <c:v>1.0467588268753415E-2</c:v>
                </c:pt>
                <c:pt idx="65">
                  <c:v>1.0730306641858344E-2</c:v>
                </c:pt>
                <c:pt idx="66">
                  <c:v>1.1007492698686661E-2</c:v>
                </c:pt>
                <c:pt idx="67">
                  <c:v>1.126882903485461E-2</c:v>
                </c:pt>
                <c:pt idx="68">
                  <c:v>1.1535585657322356E-2</c:v>
                </c:pt>
                <c:pt idx="69">
                  <c:v>1.1790757390597801E-2</c:v>
                </c:pt>
                <c:pt idx="70">
                  <c:v>1.2045916643227393E-2</c:v>
                </c:pt>
                <c:pt idx="71">
                  <c:v>1.2288835788089182E-2</c:v>
                </c:pt>
                <c:pt idx="72">
                  <c:v>1.254618491948209E-2</c:v>
                </c:pt>
                <c:pt idx="73">
                  <c:v>1.2767402134765682E-2</c:v>
                </c:pt>
                <c:pt idx="74">
                  <c:v>1.3018243766681934E-2</c:v>
                </c:pt>
                <c:pt idx="75">
                  <c:v>1.3237463814050363E-2</c:v>
                </c:pt>
                <c:pt idx="76">
                  <c:v>1.3449598371000735E-2</c:v>
                </c:pt>
                <c:pt idx="77">
                  <c:v>1.3670358885432932E-2</c:v>
                </c:pt>
                <c:pt idx="78">
                  <c:v>1.3879741843180821E-2</c:v>
                </c:pt>
                <c:pt idx="79">
                  <c:v>1.4100725376466122E-2</c:v>
                </c:pt>
                <c:pt idx="80">
                  <c:v>1.4296881197812033E-2</c:v>
                </c:pt>
                <c:pt idx="81">
                  <c:v>1.450809095446496E-2</c:v>
                </c:pt>
                <c:pt idx="82">
                  <c:v>1.4699605328431722E-2</c:v>
                </c:pt>
                <c:pt idx="83">
                  <c:v>1.4901453535563517E-2</c:v>
                </c:pt>
                <c:pt idx="84">
                  <c:v>1.5078462533505643E-2</c:v>
                </c:pt>
                <c:pt idx="85">
                  <c:v>1.5263239476013952E-2</c:v>
                </c:pt>
                <c:pt idx="86">
                  <c:v>1.5438494062352285E-2</c:v>
                </c:pt>
                <c:pt idx="87">
                  <c:v>1.5622519987252934E-2</c:v>
                </c:pt>
                <c:pt idx="88">
                  <c:v>1.5785517629805731E-2</c:v>
                </c:pt>
                <c:pt idx="89">
                  <c:v>1.5970035026086991E-2</c:v>
                </c:pt>
                <c:pt idx="90">
                  <c:v>1.6139367894215325E-2</c:v>
                </c:pt>
                <c:pt idx="91">
                  <c:v>1.6312637954598395E-2</c:v>
                </c:pt>
                <c:pt idx="92">
                  <c:v>1.6488776875719997E-2</c:v>
                </c:pt>
                <c:pt idx="93">
                  <c:v>1.6652799607221588E-2</c:v>
                </c:pt>
                <c:pt idx="94">
                  <c:v>1.6823205772565859E-2</c:v>
                </c:pt>
                <c:pt idx="95">
                  <c:v>1.6979483797742216E-2</c:v>
                </c:pt>
                <c:pt idx="96">
                  <c:v>1.7131767004954494E-2</c:v>
                </c:pt>
                <c:pt idx="97">
                  <c:v>1.7275920668241171E-2</c:v>
                </c:pt>
                <c:pt idx="98">
                  <c:v>1.741841940324728E-2</c:v>
                </c:pt>
                <c:pt idx="99">
                  <c:v>1.7544489893888033E-2</c:v>
                </c:pt>
                <c:pt idx="100">
                  <c:v>1.7668338356760939E-2</c:v>
                </c:pt>
                <c:pt idx="101">
                  <c:v>1.7790920357044434E-2</c:v>
                </c:pt>
                <c:pt idx="102">
                  <c:v>1.7905115389961153E-2</c:v>
                </c:pt>
                <c:pt idx="103">
                  <c:v>1.8016688241060109E-2</c:v>
                </c:pt>
                <c:pt idx="104">
                  <c:v>1.8119226599658859E-2</c:v>
                </c:pt>
                <c:pt idx="105">
                  <c:v>1.821926945086021E-2</c:v>
                </c:pt>
                <c:pt idx="106">
                  <c:v>1.8315445533022123E-2</c:v>
                </c:pt>
                <c:pt idx="107">
                  <c:v>1.8418792293977235E-2</c:v>
                </c:pt>
                <c:pt idx="108">
                  <c:v>1.8508606663509397E-2</c:v>
                </c:pt>
                <c:pt idx="109">
                  <c:v>1.8613857745164761E-2</c:v>
                </c:pt>
                <c:pt idx="110">
                  <c:v>1.8706658101839659E-2</c:v>
                </c:pt>
                <c:pt idx="111">
                  <c:v>1.8800269420379705E-2</c:v>
                </c:pt>
                <c:pt idx="112">
                  <c:v>1.8898119234067957E-2</c:v>
                </c:pt>
                <c:pt idx="113">
                  <c:v>1.8993777208324365E-2</c:v>
                </c:pt>
                <c:pt idx="114">
                  <c:v>1.909667499042712E-2</c:v>
                </c:pt>
                <c:pt idx="115">
                  <c:v>1.9190146716878204E-2</c:v>
                </c:pt>
                <c:pt idx="116">
                  <c:v>1.9292455684953858E-2</c:v>
                </c:pt>
                <c:pt idx="117">
                  <c:v>1.9385233896805045E-2</c:v>
                </c:pt>
                <c:pt idx="118">
                  <c:v>1.9482918860130535E-2</c:v>
                </c:pt>
                <c:pt idx="119">
                  <c:v>1.957310278928286E-2</c:v>
                </c:pt>
                <c:pt idx="120">
                  <c:v>1.9661698199443682E-2</c:v>
                </c:pt>
                <c:pt idx="121">
                  <c:v>1.9745028285626631E-2</c:v>
                </c:pt>
                <c:pt idx="122">
                  <c:v>1.9832271339821669E-2</c:v>
                </c:pt>
                <c:pt idx="123">
                  <c:v>1.9906618084153782E-2</c:v>
                </c:pt>
                <c:pt idx="124">
                  <c:v>1.998277534822316E-2</c:v>
                </c:pt>
                <c:pt idx="125">
                  <c:v>2.0062401195326447E-2</c:v>
                </c:pt>
                <c:pt idx="126">
                  <c:v>2.0135315301808589E-2</c:v>
                </c:pt>
                <c:pt idx="127">
                  <c:v>2.0207993081958319E-2</c:v>
                </c:pt>
                <c:pt idx="128">
                  <c:v>2.0275892038361762E-2</c:v>
                </c:pt>
                <c:pt idx="129">
                  <c:v>2.0341803996143323E-2</c:v>
                </c:pt>
                <c:pt idx="130">
                  <c:v>2.0404285922406382E-2</c:v>
                </c:pt>
                <c:pt idx="131">
                  <c:v>2.0462535187860877E-2</c:v>
                </c:pt>
                <c:pt idx="132">
                  <c:v>2.0521678060034354E-2</c:v>
                </c:pt>
                <c:pt idx="133">
                  <c:v>2.0582170042553374E-2</c:v>
                </c:pt>
                <c:pt idx="134">
                  <c:v>2.0631454288397664E-2</c:v>
                </c:pt>
                <c:pt idx="135">
                  <c:v>2.0680704762534075E-2</c:v>
                </c:pt>
                <c:pt idx="136">
                  <c:v>2.0731739246458075E-2</c:v>
                </c:pt>
                <c:pt idx="137">
                  <c:v>2.0777342800255658E-2</c:v>
                </c:pt>
                <c:pt idx="138">
                  <c:v>2.0821827775802347E-2</c:v>
                </c:pt>
                <c:pt idx="139">
                  <c:v>2.0862450654365945E-2</c:v>
                </c:pt>
                <c:pt idx="140">
                  <c:v>2.0900823690533251E-2</c:v>
                </c:pt>
                <c:pt idx="141">
                  <c:v>2.0937113279645668E-2</c:v>
                </c:pt>
                <c:pt idx="142">
                  <c:v>2.0973669989726478E-2</c:v>
                </c:pt>
                <c:pt idx="143">
                  <c:v>2.1003956679065808E-2</c:v>
                </c:pt>
                <c:pt idx="144">
                  <c:v>2.1036493296065575E-2</c:v>
                </c:pt>
                <c:pt idx="145">
                  <c:v>2.1064077970037509E-2</c:v>
                </c:pt>
                <c:pt idx="146">
                  <c:v>2.1093273819638849E-2</c:v>
                </c:pt>
                <c:pt idx="147">
                  <c:v>2.1115223717993362E-2</c:v>
                </c:pt>
                <c:pt idx="148">
                  <c:v>2.1138606116190055E-2</c:v>
                </c:pt>
                <c:pt idx="149">
                  <c:v>2.1161210880157662E-2</c:v>
                </c:pt>
                <c:pt idx="150">
                  <c:v>2.1179919359370431E-2</c:v>
                </c:pt>
                <c:pt idx="151">
                  <c:v>2.119847321884619E-2</c:v>
                </c:pt>
                <c:pt idx="152">
                  <c:v>2.1213125541871061E-2</c:v>
                </c:pt>
                <c:pt idx="153">
                  <c:v>2.1228001850684144E-2</c:v>
                </c:pt>
                <c:pt idx="154">
                  <c:v>2.1239692752503814E-2</c:v>
                </c:pt>
                <c:pt idx="155">
                  <c:v>2.1249042926245888E-2</c:v>
                </c:pt>
                <c:pt idx="156">
                  <c:v>2.125623340382532E-2</c:v>
                </c:pt>
                <c:pt idx="157">
                  <c:v>2.1263164217454784E-2</c:v>
                </c:pt>
                <c:pt idx="158">
                  <c:v>2.1267624016295238E-2</c:v>
                </c:pt>
                <c:pt idx="159">
                  <c:v>2.1269376231686149E-2</c:v>
                </c:pt>
                <c:pt idx="160">
                  <c:v>2.1270513276058851E-2</c:v>
                </c:pt>
                <c:pt idx="161">
                  <c:v>2.1269095813632288E-2</c:v>
                </c:pt>
                <c:pt idx="162">
                  <c:v>2.1265668404124777E-2</c:v>
                </c:pt>
                <c:pt idx="163">
                  <c:v>2.126044526549882E-2</c:v>
                </c:pt>
                <c:pt idx="164">
                  <c:v>2.1252608351574054E-2</c:v>
                </c:pt>
                <c:pt idx="165">
                  <c:v>2.1244381125157398E-2</c:v>
                </c:pt>
                <c:pt idx="166">
                  <c:v>2.1232776425053928E-2</c:v>
                </c:pt>
                <c:pt idx="167">
                  <c:v>2.1219166297409053E-2</c:v>
                </c:pt>
                <c:pt idx="168">
                  <c:v>2.1204374031400911E-2</c:v>
                </c:pt>
                <c:pt idx="169">
                  <c:v>2.1188089619267762E-2</c:v>
                </c:pt>
                <c:pt idx="170">
                  <c:v>2.1171450566294058E-2</c:v>
                </c:pt>
                <c:pt idx="171">
                  <c:v>2.1150300306680171E-2</c:v>
                </c:pt>
                <c:pt idx="172">
                  <c:v>2.1129170696925024E-2</c:v>
                </c:pt>
                <c:pt idx="173">
                  <c:v>2.1103612722443023E-2</c:v>
                </c:pt>
                <c:pt idx="174">
                  <c:v>2.1077727290655403E-2</c:v>
                </c:pt>
                <c:pt idx="175">
                  <c:v>2.1049272480955644E-2</c:v>
                </c:pt>
                <c:pt idx="176">
                  <c:v>2.1021796120456619E-2</c:v>
                </c:pt>
                <c:pt idx="177">
                  <c:v>2.0990514114950669E-2</c:v>
                </c:pt>
                <c:pt idx="178">
                  <c:v>2.0961102203120419E-2</c:v>
                </c:pt>
                <c:pt idx="179">
                  <c:v>2.0928291997844593E-2</c:v>
                </c:pt>
                <c:pt idx="180">
                  <c:v>2.0896412750845146E-2</c:v>
                </c:pt>
                <c:pt idx="181">
                  <c:v>2.0867342161609549E-2</c:v>
                </c:pt>
                <c:pt idx="182">
                  <c:v>2.0833020273608265E-2</c:v>
                </c:pt>
                <c:pt idx="183">
                  <c:v>2.0800208170216571E-2</c:v>
                </c:pt>
                <c:pt idx="184">
                  <c:v>2.0763228448052139E-2</c:v>
                </c:pt>
                <c:pt idx="185">
                  <c:v>2.0728858696903538E-2</c:v>
                </c:pt>
                <c:pt idx="186">
                  <c:v>2.0690224989668462E-2</c:v>
                </c:pt>
                <c:pt idx="187">
                  <c:v>2.0653162353586253E-2</c:v>
                </c:pt>
                <c:pt idx="188">
                  <c:v>2.0614064058315618E-2</c:v>
                </c:pt>
                <c:pt idx="189">
                  <c:v>2.0575429007627367E-2</c:v>
                </c:pt>
                <c:pt idx="190">
                  <c:v>2.0534809179755229E-2</c:v>
                </c:pt>
                <c:pt idx="191">
                  <c:v>2.0494635224361228E-2</c:v>
                </c:pt>
                <c:pt idx="192">
                  <c:v>2.0452363597221034E-2</c:v>
                </c:pt>
                <c:pt idx="193">
                  <c:v>2.0413244627054936E-2</c:v>
                </c:pt>
                <c:pt idx="194">
                  <c:v>2.0370909152270276E-2</c:v>
                </c:pt>
                <c:pt idx="195">
                  <c:v>2.0327566262685615E-2</c:v>
                </c:pt>
                <c:pt idx="196">
                  <c:v>2.0283580623250516E-2</c:v>
                </c:pt>
                <c:pt idx="197">
                  <c:v>2.0237374443246605E-2</c:v>
                </c:pt>
                <c:pt idx="198">
                  <c:v>2.0191835635734748E-2</c:v>
                </c:pt>
                <c:pt idx="199">
                  <c:v>2.0144222940370229E-2</c:v>
                </c:pt>
                <c:pt idx="200">
                  <c:v>2.009846539588105E-2</c:v>
                </c:pt>
                <c:pt idx="201">
                  <c:v>2.0047521882535876E-2</c:v>
                </c:pt>
                <c:pt idx="202">
                  <c:v>2.0000941164855845E-2</c:v>
                </c:pt>
                <c:pt idx="203">
                  <c:v>1.9948119283580069E-2</c:v>
                </c:pt>
                <c:pt idx="204">
                  <c:v>1.9898481289974533E-2</c:v>
                </c:pt>
                <c:pt idx="205">
                  <c:v>1.9851667442692331E-2</c:v>
                </c:pt>
                <c:pt idx="206">
                  <c:v>1.9798638862491072E-2</c:v>
                </c:pt>
                <c:pt idx="207">
                  <c:v>1.9747599924453796E-2</c:v>
                </c:pt>
                <c:pt idx="208">
                  <c:v>1.9690963030563349E-2</c:v>
                </c:pt>
                <c:pt idx="209">
                  <c:v>1.9638723737859583E-2</c:v>
                </c:pt>
                <c:pt idx="210">
                  <c:v>1.958043422294389E-2</c:v>
                </c:pt>
                <c:pt idx="211">
                  <c:v>1.9525268288375027E-2</c:v>
                </c:pt>
                <c:pt idx="212">
                  <c:v>1.9466750615275408E-2</c:v>
                </c:pt>
                <c:pt idx="213">
                  <c:v>1.9412326742850539E-2</c:v>
                </c:pt>
                <c:pt idx="214">
                  <c:v>1.935597279321831E-2</c:v>
                </c:pt>
                <c:pt idx="215">
                  <c:v>1.9298731911137169E-2</c:v>
                </c:pt>
                <c:pt idx="216">
                  <c:v>1.9241483837422385E-2</c:v>
                </c:pt>
                <c:pt idx="217">
                  <c:v>1.9187274991533727E-2</c:v>
                </c:pt>
                <c:pt idx="218">
                  <c:v>1.9125561210268541E-2</c:v>
                </c:pt>
                <c:pt idx="219">
                  <c:v>1.9065024161380766E-2</c:v>
                </c:pt>
                <c:pt idx="220">
                  <c:v>1.9002753388037794E-2</c:v>
                </c:pt>
                <c:pt idx="221">
                  <c:v>1.8937673014608327E-2</c:v>
                </c:pt>
                <c:pt idx="222">
                  <c:v>1.8874398114009847E-2</c:v>
                </c:pt>
                <c:pt idx="223">
                  <c:v>1.8807168615642619E-2</c:v>
                </c:pt>
                <c:pt idx="224">
                  <c:v>1.8741794717819664E-2</c:v>
                </c:pt>
                <c:pt idx="225">
                  <c:v>1.8674106943783027E-2</c:v>
                </c:pt>
                <c:pt idx="226">
                  <c:v>1.8607808557927541E-2</c:v>
                </c:pt>
                <c:pt idx="227">
                  <c:v>1.8537329062667748E-2</c:v>
                </c:pt>
                <c:pt idx="228">
                  <c:v>1.8474885037178826E-2</c:v>
                </c:pt>
                <c:pt idx="229">
                  <c:v>1.8406377158824067E-2</c:v>
                </c:pt>
                <c:pt idx="230">
                  <c:v>1.8333521888886446E-2</c:v>
                </c:pt>
                <c:pt idx="231">
                  <c:v>1.8262805213989691E-2</c:v>
                </c:pt>
                <c:pt idx="232">
                  <c:v>1.8189008005493421E-2</c:v>
                </c:pt>
                <c:pt idx="233">
                  <c:v>1.8116909462984152E-2</c:v>
                </c:pt>
                <c:pt idx="234">
                  <c:v>1.804310812807574E-2</c:v>
                </c:pt>
                <c:pt idx="235">
                  <c:v>1.7973011211004801E-2</c:v>
                </c:pt>
                <c:pt idx="236">
                  <c:v>1.7897595883401129E-2</c:v>
                </c:pt>
                <c:pt idx="237">
                  <c:v>1.7830575308349993E-2</c:v>
                </c:pt>
                <c:pt idx="238">
                  <c:v>1.7756389801457374E-2</c:v>
                </c:pt>
                <c:pt idx="239">
                  <c:v>1.7689544078251629E-2</c:v>
                </c:pt>
                <c:pt idx="240">
                  <c:v>1.7624004382239874E-2</c:v>
                </c:pt>
                <c:pt idx="241">
                  <c:v>1.755734108272337E-2</c:v>
                </c:pt>
                <c:pt idx="242">
                  <c:v>1.7493273855232715E-2</c:v>
                </c:pt>
                <c:pt idx="243">
                  <c:v>1.7426515214074109E-2</c:v>
                </c:pt>
                <c:pt idx="244">
                  <c:v>1.7364780162647531E-2</c:v>
                </c:pt>
                <c:pt idx="245">
                  <c:v>1.7297822952413833E-2</c:v>
                </c:pt>
                <c:pt idx="246">
                  <c:v>1.7236405459637037E-2</c:v>
                </c:pt>
                <c:pt idx="247">
                  <c:v>1.7172762924825329E-2</c:v>
                </c:pt>
                <c:pt idx="248">
                  <c:v>1.7112558719810995E-2</c:v>
                </c:pt>
                <c:pt idx="249">
                  <c:v>1.7051873963943504E-2</c:v>
                </c:pt>
                <c:pt idx="250">
                  <c:v>1.6993973313597976E-2</c:v>
                </c:pt>
                <c:pt idx="251">
                  <c:v>1.693405410449678E-2</c:v>
                </c:pt>
                <c:pt idx="252">
                  <c:v>1.6882349754049487E-2</c:v>
                </c:pt>
                <c:pt idx="253">
                  <c:v>1.6827007404226234E-2</c:v>
                </c:pt>
                <c:pt idx="254">
                  <c:v>1.6769798165815718E-2</c:v>
                </c:pt>
                <c:pt idx="255">
                  <c:v>1.6715748495205233E-2</c:v>
                </c:pt>
                <c:pt idx="256">
                  <c:v>1.6660877348894244E-2</c:v>
                </c:pt>
                <c:pt idx="257">
                  <c:v>1.6608614136909141E-2</c:v>
                </c:pt>
                <c:pt idx="258">
                  <c:v>1.6556021206029753E-2</c:v>
                </c:pt>
                <c:pt idx="259">
                  <c:v>1.650672467132536E-2</c:v>
                </c:pt>
                <c:pt idx="260">
                  <c:v>1.6455568488128458E-2</c:v>
                </c:pt>
                <c:pt idx="261">
                  <c:v>1.6407590257348836E-2</c:v>
                </c:pt>
                <c:pt idx="262">
                  <c:v>1.6356282258127061E-2</c:v>
                </c:pt>
                <c:pt idx="263">
                  <c:v>1.631349262936848E-2</c:v>
                </c:pt>
                <c:pt idx="264">
                  <c:v>1.6267744423747888E-2</c:v>
                </c:pt>
                <c:pt idx="265">
                  <c:v>1.6220705063138916E-2</c:v>
                </c:pt>
                <c:pt idx="266">
                  <c:v>1.6176379984462752E-2</c:v>
                </c:pt>
                <c:pt idx="267">
                  <c:v>1.61315467472357E-2</c:v>
                </c:pt>
                <c:pt idx="268">
                  <c:v>1.6089007398868378E-2</c:v>
                </c:pt>
                <c:pt idx="269">
                  <c:v>1.6046317845080524E-2</c:v>
                </c:pt>
                <c:pt idx="270">
                  <c:v>1.6006564621584275E-2</c:v>
                </c:pt>
                <c:pt idx="271">
                  <c:v>1.596411688864437E-2</c:v>
                </c:pt>
                <c:pt idx="272">
                  <c:v>1.5926918643763166E-2</c:v>
                </c:pt>
                <c:pt idx="273">
                  <c:v>1.5885844882210693E-2</c:v>
                </c:pt>
                <c:pt idx="274">
                  <c:v>1.5849374948238962E-2</c:v>
                </c:pt>
                <c:pt idx="275">
                  <c:v>1.5815832612601079E-2</c:v>
                </c:pt>
                <c:pt idx="276">
                  <c:v>1.5778273436528455E-2</c:v>
                </c:pt>
                <c:pt idx="277">
                  <c:v>1.5744586694473341E-2</c:v>
                </c:pt>
                <c:pt idx="278">
                  <c:v>1.5709787685326899E-2</c:v>
                </c:pt>
                <c:pt idx="279">
                  <c:v>1.5678013674218602E-2</c:v>
                </c:pt>
                <c:pt idx="280">
                  <c:v>1.5644012385346344E-2</c:v>
                </c:pt>
                <c:pt idx="281">
                  <c:v>1.5613126947105002E-2</c:v>
                </c:pt>
                <c:pt idx="282">
                  <c:v>1.5581864738408098E-2</c:v>
                </c:pt>
                <c:pt idx="283">
                  <c:v>1.5552615790599123E-2</c:v>
                </c:pt>
                <c:pt idx="284">
                  <c:v>1.5523453512047718E-2</c:v>
                </c:pt>
                <c:pt idx="285">
                  <c:v>1.5495976471092236E-2</c:v>
                </c:pt>
                <c:pt idx="286">
                  <c:v>1.546853423673919E-2</c:v>
                </c:pt>
                <c:pt idx="287">
                  <c:v>1.544440270625454E-2</c:v>
                </c:pt>
                <c:pt idx="288">
                  <c:v>1.5419602212240962E-2</c:v>
                </c:pt>
                <c:pt idx="289">
                  <c:v>1.5395565536302117E-2</c:v>
                </c:pt>
                <c:pt idx="290">
                  <c:v>1.5372464235523714E-2</c:v>
                </c:pt>
                <c:pt idx="291">
                  <c:v>1.5349535920465842E-2</c:v>
                </c:pt>
                <c:pt idx="292">
                  <c:v>1.5328177736499199E-2</c:v>
                </c:pt>
                <c:pt idx="293">
                  <c:v>1.5306946466511109E-2</c:v>
                </c:pt>
                <c:pt idx="294">
                  <c:v>1.5287758195832555E-2</c:v>
                </c:pt>
                <c:pt idx="295">
                  <c:v>1.5267414054066559E-2</c:v>
                </c:pt>
                <c:pt idx="296">
                  <c:v>1.5248961592719823E-2</c:v>
                </c:pt>
                <c:pt idx="297">
                  <c:v>1.5230762094427244E-2</c:v>
                </c:pt>
                <c:pt idx="298">
                  <c:v>1.5213876295501002E-2</c:v>
                </c:pt>
                <c:pt idx="299">
                  <c:v>1.5199191384985582E-2</c:v>
                </c:pt>
                <c:pt idx="300">
                  <c:v>1.5183038139009392E-2</c:v>
                </c:pt>
                <c:pt idx="301">
                  <c:v>1.5168737037951824E-2</c:v>
                </c:pt>
                <c:pt idx="302">
                  <c:v>1.5153686072745497E-2</c:v>
                </c:pt>
                <c:pt idx="303">
                  <c:v>1.5140280506211263E-2</c:v>
                </c:pt>
                <c:pt idx="304">
                  <c:v>1.5127063243979997E-2</c:v>
                </c:pt>
                <c:pt idx="305">
                  <c:v>1.5115600261564164E-2</c:v>
                </c:pt>
                <c:pt idx="306">
                  <c:v>1.5103622561106611E-2</c:v>
                </c:pt>
                <c:pt idx="307">
                  <c:v>1.5093117941103351E-2</c:v>
                </c:pt>
                <c:pt idx="308">
                  <c:v>1.5082991085537775E-2</c:v>
                </c:pt>
                <c:pt idx="309">
                  <c:v>1.5073376434873689E-2</c:v>
                </c:pt>
                <c:pt idx="310">
                  <c:v>1.5066329538009156E-2</c:v>
                </c:pt>
                <c:pt idx="311">
                  <c:v>1.5057930332921769E-2</c:v>
                </c:pt>
                <c:pt idx="312">
                  <c:v>1.5051378687859943E-2</c:v>
                </c:pt>
                <c:pt idx="313">
                  <c:v>1.5044907999884942E-2</c:v>
                </c:pt>
                <c:pt idx="314">
                  <c:v>1.5039529065492264E-2</c:v>
                </c:pt>
                <c:pt idx="315">
                  <c:v>1.503438049814068E-2</c:v>
                </c:pt>
                <c:pt idx="316">
                  <c:v>1.5030018670314213E-2</c:v>
                </c:pt>
                <c:pt idx="317">
                  <c:v>1.5026786343843097E-2</c:v>
                </c:pt>
                <c:pt idx="318">
                  <c:v>1.5024126349457472E-2</c:v>
                </c:pt>
                <c:pt idx="319">
                  <c:v>1.5021832308802021E-2</c:v>
                </c:pt>
                <c:pt idx="320">
                  <c:v>1.5020299929660474E-2</c:v>
                </c:pt>
                <c:pt idx="321">
                  <c:v>1.502008159754869E-2</c:v>
                </c:pt>
                <c:pt idx="322">
                  <c:v>1.5020571794858984E-2</c:v>
                </c:pt>
                <c:pt idx="323">
                  <c:v>1.5021101796914557E-2</c:v>
                </c:pt>
                <c:pt idx="324">
                  <c:v>1.5023081303636287E-2</c:v>
                </c:pt>
                <c:pt idx="325">
                  <c:v>1.5025392948533528E-2</c:v>
                </c:pt>
                <c:pt idx="326">
                  <c:v>1.5028524134547477E-2</c:v>
                </c:pt>
                <c:pt idx="327">
                  <c:v>1.5032279164245096E-2</c:v>
                </c:pt>
                <c:pt idx="328">
                  <c:v>1.5036503009009213E-2</c:v>
                </c:pt>
                <c:pt idx="329">
                  <c:v>1.5041919945616579E-2</c:v>
                </c:pt>
                <c:pt idx="330">
                  <c:v>1.5048209818115076E-2</c:v>
                </c:pt>
                <c:pt idx="331">
                  <c:v>1.5054193911705385E-2</c:v>
                </c:pt>
                <c:pt idx="332">
                  <c:v>1.5062007798300733E-2</c:v>
                </c:pt>
                <c:pt idx="333">
                  <c:v>1.5069624810127635E-2</c:v>
                </c:pt>
                <c:pt idx="334">
                  <c:v>1.5079680926352814E-2</c:v>
                </c:pt>
                <c:pt idx="335">
                  <c:v>1.5087724914607123E-2</c:v>
                </c:pt>
                <c:pt idx="336">
                  <c:v>1.5098035596414858E-2</c:v>
                </c:pt>
                <c:pt idx="337">
                  <c:v>1.510961805956605E-2</c:v>
                </c:pt>
                <c:pt idx="338">
                  <c:v>1.5120846027418908E-2</c:v>
                </c:pt>
                <c:pt idx="339">
                  <c:v>1.5133965100574555E-2</c:v>
                </c:pt>
                <c:pt idx="340">
                  <c:v>1.5146482183095182E-2</c:v>
                </c:pt>
                <c:pt idx="341">
                  <c:v>1.5161245712129541E-2</c:v>
                </c:pt>
                <c:pt idx="342">
                  <c:v>1.5174139441739065E-2</c:v>
                </c:pt>
                <c:pt idx="343">
                  <c:v>1.5189378751290766E-2</c:v>
                </c:pt>
                <c:pt idx="344">
                  <c:v>1.5203479721506052E-2</c:v>
                </c:pt>
                <c:pt idx="345">
                  <c:v>1.5221324553812856E-2</c:v>
                </c:pt>
                <c:pt idx="346">
                  <c:v>1.5236874491741454E-2</c:v>
                </c:pt>
                <c:pt idx="347">
                  <c:v>1.5256012558965585E-2</c:v>
                </c:pt>
                <c:pt idx="348">
                  <c:v>1.5273368816308119E-2</c:v>
                </c:pt>
                <c:pt idx="349">
                  <c:v>1.5292681529488967E-2</c:v>
                </c:pt>
                <c:pt idx="350">
                  <c:v>1.5313300378378971E-2</c:v>
                </c:pt>
                <c:pt idx="351">
                  <c:v>1.5332918935005246E-2</c:v>
                </c:pt>
                <c:pt idx="352">
                  <c:v>1.5354310989865729E-2</c:v>
                </c:pt>
                <c:pt idx="353">
                  <c:v>1.537383666739621E-2</c:v>
                </c:pt>
                <c:pt idx="354">
                  <c:v>1.5392700464378644E-2</c:v>
                </c:pt>
                <c:pt idx="355">
                  <c:v>1.541032613033444E-2</c:v>
                </c:pt>
                <c:pt idx="356">
                  <c:v>1.5429098329490866E-2</c:v>
                </c:pt>
                <c:pt idx="357">
                  <c:v>1.5445024620100181E-2</c:v>
                </c:pt>
                <c:pt idx="358">
                  <c:v>1.5460796977771163E-2</c:v>
                </c:pt>
                <c:pt idx="359">
                  <c:v>1.5477598622985648E-2</c:v>
                </c:pt>
                <c:pt idx="360">
                  <c:v>1.5492660185371631E-2</c:v>
                </c:pt>
                <c:pt idx="361">
                  <c:v>1.5507538650662737E-2</c:v>
                </c:pt>
                <c:pt idx="362">
                  <c:v>1.5521304107571863E-2</c:v>
                </c:pt>
                <c:pt idx="363">
                  <c:v>1.5534308632838532E-2</c:v>
                </c:pt>
                <c:pt idx="364">
                  <c:v>1.5546921685452601E-2</c:v>
                </c:pt>
                <c:pt idx="365">
                  <c:v>1.5559516544788069E-2</c:v>
                </c:pt>
                <c:pt idx="366">
                  <c:v>1.5569325682428747E-2</c:v>
                </c:pt>
                <c:pt idx="367">
                  <c:v>1.558155430667821E-2</c:v>
                </c:pt>
                <c:pt idx="368">
                  <c:v>1.5589971631753428E-2</c:v>
                </c:pt>
                <c:pt idx="369">
                  <c:v>1.5599804227226028E-2</c:v>
                </c:pt>
                <c:pt idx="370">
                  <c:v>1.5608537444176094E-2</c:v>
                </c:pt>
                <c:pt idx="371">
                  <c:v>1.5616740834773758E-2</c:v>
                </c:pt>
                <c:pt idx="372">
                  <c:v>1.5624334722586244E-2</c:v>
                </c:pt>
                <c:pt idx="373">
                  <c:v>1.5630836740840485E-2</c:v>
                </c:pt>
                <c:pt idx="374">
                  <c:v>1.5637299029343063E-2</c:v>
                </c:pt>
                <c:pt idx="375">
                  <c:v>1.5642294690464055E-2</c:v>
                </c:pt>
                <c:pt idx="376">
                  <c:v>1.5647629039641522E-2</c:v>
                </c:pt>
                <c:pt idx="377">
                  <c:v>1.5651745017018711E-2</c:v>
                </c:pt>
                <c:pt idx="378">
                  <c:v>1.5654939145730622E-2</c:v>
                </c:pt>
                <c:pt idx="379">
                  <c:v>1.5657769030710159E-2</c:v>
                </c:pt>
                <c:pt idx="380">
                  <c:v>1.5660021192926001E-2</c:v>
                </c:pt>
                <c:pt idx="381">
                  <c:v>1.5661830510674584E-2</c:v>
                </c:pt>
                <c:pt idx="382">
                  <c:v>1.5662412181970557E-2</c:v>
                </c:pt>
                <c:pt idx="383">
                  <c:v>1.5663046191885934E-2</c:v>
                </c:pt>
                <c:pt idx="384">
                  <c:v>1.566269726423742E-2</c:v>
                </c:pt>
                <c:pt idx="385">
                  <c:v>1.5661668040128002E-2</c:v>
                </c:pt>
                <c:pt idx="386">
                  <c:v>1.5660022846565751E-2</c:v>
                </c:pt>
                <c:pt idx="387">
                  <c:v>1.5657362772920552E-2</c:v>
                </c:pt>
                <c:pt idx="388">
                  <c:v>1.5654818928322468E-2</c:v>
                </c:pt>
                <c:pt idx="389">
                  <c:v>1.5649921104344419E-2</c:v>
                </c:pt>
                <c:pt idx="390">
                  <c:v>1.5646394549207798E-2</c:v>
                </c:pt>
                <c:pt idx="391">
                  <c:v>1.5641477283439353E-2</c:v>
                </c:pt>
                <c:pt idx="392">
                  <c:v>1.563675700934896E-2</c:v>
                </c:pt>
                <c:pt idx="393">
                  <c:v>1.5630416734452764E-2</c:v>
                </c:pt>
                <c:pt idx="394">
                  <c:v>1.5623670750294314E-2</c:v>
                </c:pt>
                <c:pt idx="395">
                  <c:v>1.5616264451166413E-2</c:v>
                </c:pt>
                <c:pt idx="396">
                  <c:v>1.5607950222196769E-2</c:v>
                </c:pt>
                <c:pt idx="397">
                  <c:v>1.5599247706724172E-2</c:v>
                </c:pt>
                <c:pt idx="398">
                  <c:v>1.5589419456527734E-2</c:v>
                </c:pt>
                <c:pt idx="399">
                  <c:v>1.5579929236896861E-2</c:v>
                </c:pt>
                <c:pt idx="400">
                  <c:v>1.5568606490665812E-2</c:v>
                </c:pt>
                <c:pt idx="401">
                  <c:v>1.5557398151164747E-2</c:v>
                </c:pt>
                <c:pt idx="402">
                  <c:v>1.5544983366372576E-2</c:v>
                </c:pt>
                <c:pt idx="403">
                  <c:v>1.5532027319768443E-2</c:v>
                </c:pt>
                <c:pt idx="404">
                  <c:v>1.552047156956724E-2</c:v>
                </c:pt>
                <c:pt idx="405">
                  <c:v>1.5505654095452142E-2</c:v>
                </c:pt>
                <c:pt idx="406">
                  <c:v>1.5491747516682312E-2</c:v>
                </c:pt>
                <c:pt idx="407">
                  <c:v>1.5476148778606312E-2</c:v>
                </c:pt>
                <c:pt idx="408">
                  <c:v>1.5460907779707725E-2</c:v>
                </c:pt>
                <c:pt idx="409">
                  <c:v>1.5443452839250358E-2</c:v>
                </c:pt>
                <c:pt idx="410">
                  <c:v>1.542635257730964E-2</c:v>
                </c:pt>
                <c:pt idx="411">
                  <c:v>1.5408122993371954E-2</c:v>
                </c:pt>
                <c:pt idx="412">
                  <c:v>1.538977159362344E-2</c:v>
                </c:pt>
                <c:pt idx="413">
                  <c:v>1.5370148346564114E-2</c:v>
                </c:pt>
                <c:pt idx="414">
                  <c:v>1.5350511998351912E-2</c:v>
                </c:pt>
                <c:pt idx="415">
                  <c:v>1.5329573535362665E-2</c:v>
                </c:pt>
                <c:pt idx="416">
                  <c:v>1.5310673181773487E-2</c:v>
                </c:pt>
                <c:pt idx="417">
                  <c:v>1.5289186838000447E-2</c:v>
                </c:pt>
                <c:pt idx="418">
                  <c:v>1.5266271568218023E-2</c:v>
                </c:pt>
                <c:pt idx="419">
                  <c:v>1.524345638639771E-2</c:v>
                </c:pt>
                <c:pt idx="420">
                  <c:v>1.521923640454197E-2</c:v>
                </c:pt>
                <c:pt idx="421">
                  <c:v>1.5195125383255492E-2</c:v>
                </c:pt>
                <c:pt idx="422">
                  <c:v>1.5169477121750031E-2</c:v>
                </c:pt>
                <c:pt idx="423">
                  <c:v>1.5144990499776865E-2</c:v>
                </c:pt>
                <c:pt idx="424">
                  <c:v>1.5117265810565491E-2</c:v>
                </c:pt>
                <c:pt idx="425">
                  <c:v>1.5091559126830446E-2</c:v>
                </c:pt>
                <c:pt idx="426">
                  <c:v>1.5062467292143267E-2</c:v>
                </c:pt>
                <c:pt idx="427">
                  <c:v>1.5034332347096658E-2</c:v>
                </c:pt>
                <c:pt idx="428">
                  <c:v>1.5007722168879613E-2</c:v>
                </c:pt>
                <c:pt idx="429">
                  <c:v>1.4978501493337086E-2</c:v>
                </c:pt>
                <c:pt idx="430">
                  <c:v>1.4949434908916268E-2</c:v>
                </c:pt>
                <c:pt idx="431">
                  <c:v>1.4916959521328467E-2</c:v>
                </c:pt>
                <c:pt idx="432">
                  <c:v>1.4885794292594248E-2</c:v>
                </c:pt>
                <c:pt idx="433">
                  <c:v>1.4853172452794531E-2</c:v>
                </c:pt>
                <c:pt idx="434">
                  <c:v>1.4821551449605432E-2</c:v>
                </c:pt>
                <c:pt idx="435">
                  <c:v>1.4786317940351791E-2</c:v>
                </c:pt>
                <c:pt idx="436">
                  <c:v>1.4754164972314854E-2</c:v>
                </c:pt>
                <c:pt idx="437">
                  <c:v>1.4717048205733932E-2</c:v>
                </c:pt>
                <c:pt idx="438">
                  <c:v>1.4682825234323592E-2</c:v>
                </c:pt>
                <c:pt idx="439">
                  <c:v>1.4649789504412484E-2</c:v>
                </c:pt>
                <c:pt idx="440">
                  <c:v>1.4611462989892582E-2</c:v>
                </c:pt>
                <c:pt idx="441">
                  <c:v>1.4575422149377537E-2</c:v>
                </c:pt>
                <c:pt idx="442">
                  <c:v>1.4536640211878747E-2</c:v>
                </c:pt>
                <c:pt idx="443">
                  <c:v>1.4499665406085103E-2</c:v>
                </c:pt>
                <c:pt idx="444">
                  <c:v>1.4458303784797989E-2</c:v>
                </c:pt>
                <c:pt idx="445">
                  <c:v>1.4419150109003076E-2</c:v>
                </c:pt>
                <c:pt idx="446">
                  <c:v>1.4377335432694092E-2</c:v>
                </c:pt>
                <c:pt idx="447">
                  <c:v>1.4336527745585505E-2</c:v>
                </c:pt>
                <c:pt idx="448">
                  <c:v>1.4294130787379164E-2</c:v>
                </c:pt>
                <c:pt idx="449">
                  <c:v>1.4252447253825018E-2</c:v>
                </c:pt>
                <c:pt idx="450">
                  <c:v>1.4207923370490618E-2</c:v>
                </c:pt>
                <c:pt idx="451">
                  <c:v>1.4168333742352698E-2</c:v>
                </c:pt>
                <c:pt idx="452">
                  <c:v>1.412480339744376E-2</c:v>
                </c:pt>
                <c:pt idx="453">
                  <c:v>1.4078301150178106E-2</c:v>
                </c:pt>
                <c:pt idx="454">
                  <c:v>1.4033033501081968E-2</c:v>
                </c:pt>
                <c:pt idx="455">
                  <c:v>1.398563739721948E-2</c:v>
                </c:pt>
                <c:pt idx="456">
                  <c:v>1.3939075118041943E-2</c:v>
                </c:pt>
                <c:pt idx="457">
                  <c:v>1.3890846708634845E-2</c:v>
                </c:pt>
                <c:pt idx="458">
                  <c:v>1.3844039564705481E-2</c:v>
                </c:pt>
                <c:pt idx="459">
                  <c:v>1.3792417159647897E-2</c:v>
                </c:pt>
                <c:pt idx="460">
                  <c:v>1.3745941957710173E-2</c:v>
                </c:pt>
                <c:pt idx="461">
                  <c:v>1.3692414446371846E-2</c:v>
                </c:pt>
                <c:pt idx="462">
                  <c:v>1.3643111334996464E-2</c:v>
                </c:pt>
                <c:pt idx="463">
                  <c:v>1.3595304304860794E-2</c:v>
                </c:pt>
                <c:pt idx="464">
                  <c:v>1.3542558853715187E-2</c:v>
                </c:pt>
                <c:pt idx="465">
                  <c:v>1.349135215898262E-2</c:v>
                </c:pt>
                <c:pt idx="466">
                  <c:v>1.3434984104634977E-2</c:v>
                </c:pt>
                <c:pt idx="467">
                  <c:v>1.338314977742539E-2</c:v>
                </c:pt>
                <c:pt idx="468">
                  <c:v>1.332584449582455E-2</c:v>
                </c:pt>
                <c:pt idx="469">
                  <c:v>1.3272216461660692E-2</c:v>
                </c:pt>
                <c:pt idx="470">
                  <c:v>1.321750681155307E-2</c:v>
                </c:pt>
                <c:pt idx="471">
                  <c:v>1.3167510342879248E-2</c:v>
                </c:pt>
                <c:pt idx="472">
                  <c:v>1.3112058031555652E-2</c:v>
                </c:pt>
                <c:pt idx="473">
                  <c:v>1.306241344074266E-2</c:v>
                </c:pt>
                <c:pt idx="474">
                  <c:v>1.301329592736178E-2</c:v>
                </c:pt>
                <c:pt idx="475">
                  <c:v>1.2964007827695438E-2</c:v>
                </c:pt>
                <c:pt idx="476">
                  <c:v>1.291638192753908E-2</c:v>
                </c:pt>
                <c:pt idx="477">
                  <c:v>1.2866918538596079E-2</c:v>
                </c:pt>
                <c:pt idx="478">
                  <c:v>1.2821249151921087E-2</c:v>
                </c:pt>
                <c:pt idx="479">
                  <c:v>1.2771798056601598E-2</c:v>
                </c:pt>
                <c:pt idx="480">
                  <c:v>1.2726594262895789E-2</c:v>
                </c:pt>
                <c:pt idx="481">
                  <c:v>1.2679675616262917E-2</c:v>
                </c:pt>
                <c:pt idx="482">
                  <c:v>1.2635446028037954E-2</c:v>
                </c:pt>
                <c:pt idx="483">
                  <c:v>1.2591020833324727E-2</c:v>
                </c:pt>
                <c:pt idx="484">
                  <c:v>1.2548715898144103E-2</c:v>
                </c:pt>
                <c:pt idx="485">
                  <c:v>1.2504873058555995E-2</c:v>
                </c:pt>
                <c:pt idx="486">
                  <c:v>1.2467107513814149E-2</c:v>
                </c:pt>
                <c:pt idx="487">
                  <c:v>1.2426912878180506E-2</c:v>
                </c:pt>
                <c:pt idx="488">
                  <c:v>1.2385310089561926E-2</c:v>
                </c:pt>
                <c:pt idx="489">
                  <c:v>1.2346160815905121E-2</c:v>
                </c:pt>
                <c:pt idx="490">
                  <c:v>1.2306509821980378E-2</c:v>
                </c:pt>
                <c:pt idx="491">
                  <c:v>1.2268835273038093E-2</c:v>
                </c:pt>
                <c:pt idx="492">
                  <c:v>1.2231083026091456E-2</c:v>
                </c:pt>
                <c:pt idx="493">
                  <c:v>1.2195663033619183E-2</c:v>
                </c:pt>
                <c:pt idx="494">
                  <c:v>1.2157900041968957E-2</c:v>
                </c:pt>
                <c:pt idx="495">
                  <c:v>1.2124973719552123E-2</c:v>
                </c:pt>
                <c:pt idx="496">
                  <c:v>1.2088423930566635E-2</c:v>
                </c:pt>
                <c:pt idx="497">
                  <c:v>1.2055809432789787E-2</c:v>
                </c:pt>
                <c:pt idx="498">
                  <c:v>1.2025429848361399E-2</c:v>
                </c:pt>
                <c:pt idx="499">
                  <c:v>1.1992846353736946E-2</c:v>
                </c:pt>
                <c:pt idx="500">
                  <c:v>1.1962415143204886E-2</c:v>
                </c:pt>
                <c:pt idx="501">
                  <c:v>1.1930058368734673E-2</c:v>
                </c:pt>
                <c:pt idx="502">
                  <c:v>1.1901356480190544E-2</c:v>
                </c:pt>
                <c:pt idx="503">
                  <c:v>1.1870569081507049E-2</c:v>
                </c:pt>
                <c:pt idx="504">
                  <c:v>1.1842396391832861E-2</c:v>
                </c:pt>
                <c:pt idx="505">
                  <c:v>1.1814075772380681E-2</c:v>
                </c:pt>
                <c:pt idx="506">
                  <c:v>1.1787377246246428E-2</c:v>
                </c:pt>
                <c:pt idx="507">
                  <c:v>1.1761656191597705E-2</c:v>
                </c:pt>
                <c:pt idx="508">
                  <c:v>1.1735762600191713E-2</c:v>
                </c:pt>
                <c:pt idx="509">
                  <c:v>1.1712607537152954E-2</c:v>
                </c:pt>
                <c:pt idx="510">
                  <c:v>1.168801935922319E-2</c:v>
                </c:pt>
                <c:pt idx="511">
                  <c:v>1.1664421792434525E-2</c:v>
                </c:pt>
                <c:pt idx="512">
                  <c:v>1.1642418147194279E-2</c:v>
                </c:pt>
                <c:pt idx="513">
                  <c:v>1.1621482989320054E-2</c:v>
                </c:pt>
                <c:pt idx="514">
                  <c:v>1.1599238826706442E-2</c:v>
                </c:pt>
                <c:pt idx="515">
                  <c:v>1.1579218855118178E-2</c:v>
                </c:pt>
                <c:pt idx="516">
                  <c:v>1.1559054863116775E-2</c:v>
                </c:pt>
                <c:pt idx="517">
                  <c:v>1.154038135384486E-2</c:v>
                </c:pt>
                <c:pt idx="518">
                  <c:v>1.1521959561951926E-2</c:v>
                </c:pt>
                <c:pt idx="519">
                  <c:v>1.1504748734276369E-2</c:v>
                </c:pt>
                <c:pt idx="520">
                  <c:v>1.1487743364027709E-2</c:v>
                </c:pt>
                <c:pt idx="521">
                  <c:v>1.1472939444193166E-2</c:v>
                </c:pt>
                <c:pt idx="522">
                  <c:v>1.1457940980454866E-2</c:v>
                </c:pt>
                <c:pt idx="523">
                  <c:v>1.1443569636387398E-2</c:v>
                </c:pt>
                <c:pt idx="524">
                  <c:v>1.1429972489692734E-2</c:v>
                </c:pt>
                <c:pt idx="525">
                  <c:v>1.141669735231641E-2</c:v>
                </c:pt>
                <c:pt idx="526">
                  <c:v>1.1404573913021339E-2</c:v>
                </c:pt>
                <c:pt idx="527">
                  <c:v>1.1392811864879922E-2</c:v>
                </c:pt>
                <c:pt idx="528">
                  <c:v>1.1382502469743951E-2</c:v>
                </c:pt>
                <c:pt idx="529">
                  <c:v>1.1371937546473811E-2</c:v>
                </c:pt>
                <c:pt idx="530">
                  <c:v>1.1362961796601567E-2</c:v>
                </c:pt>
                <c:pt idx="531">
                  <c:v>1.1353995467413973E-2</c:v>
                </c:pt>
                <c:pt idx="532">
                  <c:v>1.1346150474383108E-2</c:v>
                </c:pt>
                <c:pt idx="533">
                  <c:v>1.1340013634167971E-2</c:v>
                </c:pt>
                <c:pt idx="534">
                  <c:v>1.1333411203155154E-2</c:v>
                </c:pt>
                <c:pt idx="535">
                  <c:v>1.1328093910065441E-2</c:v>
                </c:pt>
                <c:pt idx="536">
                  <c:v>1.1322932270570487E-2</c:v>
                </c:pt>
                <c:pt idx="537">
                  <c:v>1.1318952900609114E-2</c:v>
                </c:pt>
                <c:pt idx="538">
                  <c:v>1.1315359923642729E-2</c:v>
                </c:pt>
                <c:pt idx="539">
                  <c:v>1.1312586475902641E-2</c:v>
                </c:pt>
                <c:pt idx="540">
                  <c:v>1.1310782283706055E-2</c:v>
                </c:pt>
                <c:pt idx="541">
                  <c:v>1.1309629132674869E-2</c:v>
                </c:pt>
                <c:pt idx="542">
                  <c:v>1.1309015538879641E-2</c:v>
                </c:pt>
                <c:pt idx="543">
                  <c:v>1.130915338236882E-2</c:v>
                </c:pt>
                <c:pt idx="544">
                  <c:v>1.1310404836032566E-2</c:v>
                </c:pt>
                <c:pt idx="545">
                  <c:v>1.1312267474003757E-2</c:v>
                </c:pt>
                <c:pt idx="546">
                  <c:v>1.1315198609403406E-2</c:v>
                </c:pt>
                <c:pt idx="547">
                  <c:v>1.1317937218468112E-2</c:v>
                </c:pt>
                <c:pt idx="548">
                  <c:v>1.1321859738593345E-2</c:v>
                </c:pt>
                <c:pt idx="549">
                  <c:v>1.1326669355830866E-2</c:v>
                </c:pt>
                <c:pt idx="550">
                  <c:v>1.1331788752795597E-2</c:v>
                </c:pt>
                <c:pt idx="551">
                  <c:v>1.1338396226076165E-2</c:v>
                </c:pt>
                <c:pt idx="552">
                  <c:v>1.1345265950147506E-2</c:v>
                </c:pt>
                <c:pt idx="553">
                  <c:v>1.1352804635239126E-2</c:v>
                </c:pt>
                <c:pt idx="554">
                  <c:v>1.1360811110907143E-2</c:v>
                </c:pt>
                <c:pt idx="555">
                  <c:v>1.1370496732695634E-2</c:v>
                </c:pt>
                <c:pt idx="556">
                  <c:v>1.13796695474976E-2</c:v>
                </c:pt>
                <c:pt idx="557">
                  <c:v>1.1389781082771125E-2</c:v>
                </c:pt>
                <c:pt idx="558">
                  <c:v>1.1401711857038692E-2</c:v>
                </c:pt>
                <c:pt idx="559">
                  <c:v>1.1413657483933309E-2</c:v>
                </c:pt>
                <c:pt idx="560">
                  <c:v>1.1426749071259691E-2</c:v>
                </c:pt>
                <c:pt idx="561">
                  <c:v>1.1440168402027155E-2</c:v>
                </c:pt>
                <c:pt idx="562">
                  <c:v>1.1454359174061407E-2</c:v>
                </c:pt>
                <c:pt idx="563">
                  <c:v>1.1469182572224866E-2</c:v>
                </c:pt>
                <c:pt idx="564">
                  <c:v>1.1485808449878605E-2</c:v>
                </c:pt>
                <c:pt idx="565">
                  <c:v>1.1501177348343886E-2</c:v>
                </c:pt>
                <c:pt idx="566">
                  <c:v>1.1519359063699147E-2</c:v>
                </c:pt>
                <c:pt idx="567">
                  <c:v>1.1536703758435962E-2</c:v>
                </c:pt>
                <c:pt idx="568">
                  <c:v>1.1556009295790745E-2</c:v>
                </c:pt>
                <c:pt idx="569">
                  <c:v>1.1573754106396068E-2</c:v>
                </c:pt>
                <c:pt idx="570">
                  <c:v>1.1593575916565629E-2</c:v>
                </c:pt>
                <c:pt idx="571">
                  <c:v>1.1615605861461762E-2</c:v>
                </c:pt>
                <c:pt idx="572">
                  <c:v>1.1636346272757994E-2</c:v>
                </c:pt>
                <c:pt idx="573">
                  <c:v>1.1659945245977046E-2</c:v>
                </c:pt>
                <c:pt idx="574">
                  <c:v>1.1682292153273261E-2</c:v>
                </c:pt>
                <c:pt idx="575">
                  <c:v>1.1707280126374106E-2</c:v>
                </c:pt>
                <c:pt idx="576">
                  <c:v>1.1731671557217898E-2</c:v>
                </c:pt>
                <c:pt idx="577">
                  <c:v>1.1757001821327905E-2</c:v>
                </c:pt>
                <c:pt idx="578">
                  <c:v>1.1782233729163316E-2</c:v>
                </c:pt>
                <c:pt idx="579">
                  <c:v>1.181030250726489E-2</c:v>
                </c:pt>
                <c:pt idx="580">
                  <c:v>1.1835598970973634E-2</c:v>
                </c:pt>
                <c:pt idx="581">
                  <c:v>1.1862935484621579E-2</c:v>
                </c:pt>
                <c:pt idx="582">
                  <c:v>1.1893252542804177E-2</c:v>
                </c:pt>
                <c:pt idx="583">
                  <c:v>1.1922721579824354E-2</c:v>
                </c:pt>
                <c:pt idx="584">
                  <c:v>1.1953873014748132E-2</c:v>
                </c:pt>
                <c:pt idx="585">
                  <c:v>1.1984518063108794E-2</c:v>
                </c:pt>
                <c:pt idx="586">
                  <c:v>1.2015583753512677E-2</c:v>
                </c:pt>
                <c:pt idx="587">
                  <c:v>1.2045878108173756E-2</c:v>
                </c:pt>
                <c:pt idx="588">
                  <c:v>1.2075405247948912E-2</c:v>
                </c:pt>
                <c:pt idx="589">
                  <c:v>1.2105868516766982E-2</c:v>
                </c:pt>
                <c:pt idx="590">
                  <c:v>1.2138261709345233E-2</c:v>
                </c:pt>
                <c:pt idx="591">
                  <c:v>1.2165609833983333E-2</c:v>
                </c:pt>
                <c:pt idx="592">
                  <c:v>1.2194209616661464E-2</c:v>
                </c:pt>
                <c:pt idx="593">
                  <c:v>1.2224825871354303E-2</c:v>
                </c:pt>
                <c:pt idx="594">
                  <c:v>1.2253564334467894E-2</c:v>
                </c:pt>
                <c:pt idx="595">
                  <c:v>1.2282953389228995E-2</c:v>
                </c:pt>
                <c:pt idx="596">
                  <c:v>1.2311156213818616E-2</c:v>
                </c:pt>
                <c:pt idx="597">
                  <c:v>1.2339334773665262E-2</c:v>
                </c:pt>
                <c:pt idx="598">
                  <c:v>1.2366771126944698E-2</c:v>
                </c:pt>
                <c:pt idx="599">
                  <c:v>1.2395942673849726E-2</c:v>
                </c:pt>
                <c:pt idx="600">
                  <c:v>1.2420907731583775E-2</c:v>
                </c:pt>
                <c:pt idx="601">
                  <c:v>1.2450160251589671E-2</c:v>
                </c:pt>
                <c:pt idx="602">
                  <c:v>1.2475477657338058E-2</c:v>
                </c:pt>
                <c:pt idx="603">
                  <c:v>1.2501195523713288E-2</c:v>
                </c:pt>
                <c:pt idx="604">
                  <c:v>1.2527492641454594E-2</c:v>
                </c:pt>
                <c:pt idx="605">
                  <c:v>1.2553120014211881E-2</c:v>
                </c:pt>
                <c:pt idx="606">
                  <c:v>1.2580327242459612E-2</c:v>
                </c:pt>
                <c:pt idx="607">
                  <c:v>1.2604801844704474E-2</c:v>
                </c:pt>
                <c:pt idx="608">
                  <c:v>1.2631438735702601E-2</c:v>
                </c:pt>
                <c:pt idx="609">
                  <c:v>1.2655571893961248E-2</c:v>
                </c:pt>
                <c:pt idx="610">
                  <c:v>1.268146137097919E-2</c:v>
                </c:pt>
                <c:pt idx="611">
                  <c:v>1.2705675956542822E-2</c:v>
                </c:pt>
                <c:pt idx="612">
                  <c:v>1.2729788296048919E-2</c:v>
                </c:pt>
                <c:pt idx="613">
                  <c:v>1.2753470474650374E-2</c:v>
                </c:pt>
                <c:pt idx="614">
                  <c:v>1.2777640041398374E-2</c:v>
                </c:pt>
                <c:pt idx="615">
                  <c:v>1.2799897687551498E-2</c:v>
                </c:pt>
                <c:pt idx="616">
                  <c:v>1.2825136326082971E-2</c:v>
                </c:pt>
                <c:pt idx="617">
                  <c:v>1.2847602775752968E-2</c:v>
                </c:pt>
                <c:pt idx="618">
                  <c:v>1.2870662513203811E-2</c:v>
                </c:pt>
                <c:pt idx="619">
                  <c:v>1.2892025833691225E-2</c:v>
                </c:pt>
                <c:pt idx="620">
                  <c:v>1.2915240252159626E-2</c:v>
                </c:pt>
                <c:pt idx="621">
                  <c:v>1.2936200199834413E-2</c:v>
                </c:pt>
                <c:pt idx="622">
                  <c:v>1.2958728896899762E-2</c:v>
                </c:pt>
                <c:pt idx="623">
                  <c:v>1.2979160027858141E-2</c:v>
                </c:pt>
                <c:pt idx="624">
                  <c:v>1.2998869592116118E-2</c:v>
                </c:pt>
                <c:pt idx="625">
                  <c:v>1.3019908362242184E-2</c:v>
                </c:pt>
                <c:pt idx="626">
                  <c:v>1.3039848262547938E-2</c:v>
                </c:pt>
                <c:pt idx="627">
                  <c:v>1.3057889535692922E-2</c:v>
                </c:pt>
                <c:pt idx="628">
                  <c:v>1.3077693608108771E-2</c:v>
                </c:pt>
                <c:pt idx="629">
                  <c:v>1.309707240491258E-2</c:v>
                </c:pt>
                <c:pt idx="630">
                  <c:v>1.3117497622989461E-2</c:v>
                </c:pt>
                <c:pt idx="631">
                  <c:v>1.3136412702097684E-2</c:v>
                </c:pt>
                <c:pt idx="632">
                  <c:v>1.3155124703839154E-2</c:v>
                </c:pt>
                <c:pt idx="633">
                  <c:v>1.3173451627116039E-2</c:v>
                </c:pt>
                <c:pt idx="634">
                  <c:v>1.3192735688383002E-2</c:v>
                </c:pt>
                <c:pt idx="635">
                  <c:v>1.3208955577495018E-2</c:v>
                </c:pt>
                <c:pt idx="636">
                  <c:v>1.3228198767260967E-2</c:v>
                </c:pt>
                <c:pt idx="637">
                  <c:v>1.3244472504337374E-2</c:v>
                </c:pt>
                <c:pt idx="638">
                  <c:v>1.3261433240968672E-2</c:v>
                </c:pt>
                <c:pt idx="639">
                  <c:v>1.327826464577383E-2</c:v>
                </c:pt>
                <c:pt idx="640">
                  <c:v>1.3294779532545398E-2</c:v>
                </c:pt>
                <c:pt idx="641">
                  <c:v>1.3312098119802728E-2</c:v>
                </c:pt>
                <c:pt idx="642">
                  <c:v>1.3327582903313814E-2</c:v>
                </c:pt>
                <c:pt idx="643">
                  <c:v>1.3344330836183053E-2</c:v>
                </c:pt>
                <c:pt idx="644">
                  <c:v>1.3359298669704393E-2</c:v>
                </c:pt>
                <c:pt idx="645">
                  <c:v>1.3375474101123878E-2</c:v>
                </c:pt>
                <c:pt idx="646">
                  <c:v>1.3390398624722587E-2</c:v>
                </c:pt>
                <c:pt idx="647">
                  <c:v>1.3405046450727133E-2</c:v>
                </c:pt>
                <c:pt idx="648">
                  <c:v>1.3418960805792857E-2</c:v>
                </c:pt>
                <c:pt idx="649">
                  <c:v>1.34340183047085E-2</c:v>
                </c:pt>
                <c:pt idx="650">
                  <c:v>1.3447015466365345E-2</c:v>
                </c:pt>
                <c:pt idx="651">
                  <c:v>1.3460162753139743E-2</c:v>
                </c:pt>
                <c:pt idx="652">
                  <c:v>1.3474405983542328E-2</c:v>
                </c:pt>
                <c:pt idx="653">
                  <c:v>1.3487483886541994E-2</c:v>
                </c:pt>
                <c:pt idx="654">
                  <c:v>1.3500706940988176E-2</c:v>
                </c:pt>
                <c:pt idx="655">
                  <c:v>1.351324870332554E-2</c:v>
                </c:pt>
                <c:pt idx="656">
                  <c:v>1.3525470814408993E-2</c:v>
                </c:pt>
                <c:pt idx="657">
                  <c:v>1.353754076820431E-2</c:v>
                </c:pt>
                <c:pt idx="658">
                  <c:v>1.3550040089998423E-2</c:v>
                </c:pt>
                <c:pt idx="659">
                  <c:v>1.3560707615897069E-2</c:v>
                </c:pt>
                <c:pt idx="660">
                  <c:v>1.3572640261435114E-2</c:v>
                </c:pt>
                <c:pt idx="661">
                  <c:v>1.3583149176852771E-2</c:v>
                </c:pt>
                <c:pt idx="662">
                  <c:v>1.3594843421632948E-2</c:v>
                </c:pt>
                <c:pt idx="663">
                  <c:v>1.360399653980277E-2</c:v>
                </c:pt>
                <c:pt idx="664">
                  <c:v>1.3614252418703095E-2</c:v>
                </c:pt>
                <c:pt idx="665">
                  <c:v>1.3624785758189822E-2</c:v>
                </c:pt>
                <c:pt idx="666">
                  <c:v>1.3634102072614953E-2</c:v>
                </c:pt>
                <c:pt idx="667">
                  <c:v>1.3644064622695504E-2</c:v>
                </c:pt>
                <c:pt idx="668">
                  <c:v>1.365275006602462E-2</c:v>
                </c:pt>
                <c:pt idx="669">
                  <c:v>1.3662253786215219E-2</c:v>
                </c:pt>
                <c:pt idx="670">
                  <c:v>1.3669745998424965E-2</c:v>
                </c:pt>
                <c:pt idx="671">
                  <c:v>1.3678174391490647E-2</c:v>
                </c:pt>
                <c:pt idx="672">
                  <c:v>1.3685061376284507E-2</c:v>
                </c:pt>
                <c:pt idx="673">
                  <c:v>1.3693885165880337E-2</c:v>
                </c:pt>
                <c:pt idx="674">
                  <c:v>1.3700696928970446E-2</c:v>
                </c:pt>
                <c:pt idx="675">
                  <c:v>1.3708735353900259E-2</c:v>
                </c:pt>
                <c:pt idx="676">
                  <c:v>1.3715014080961364E-2</c:v>
                </c:pt>
                <c:pt idx="677">
                  <c:v>1.3721776867994348E-2</c:v>
                </c:pt>
                <c:pt idx="678">
                  <c:v>1.372848104352907E-2</c:v>
                </c:pt>
                <c:pt idx="679">
                  <c:v>1.373434966424149E-2</c:v>
                </c:pt>
                <c:pt idx="680">
                  <c:v>1.37408582348279E-2</c:v>
                </c:pt>
                <c:pt idx="681">
                  <c:v>1.3746548546053594E-2</c:v>
                </c:pt>
                <c:pt idx="682">
                  <c:v>1.3751800090780872E-2</c:v>
                </c:pt>
                <c:pt idx="683">
                  <c:v>1.3756616642581321E-2</c:v>
                </c:pt>
                <c:pt idx="684">
                  <c:v>1.3762005969374101E-2</c:v>
                </c:pt>
                <c:pt idx="685">
                  <c:v>1.3766525726601657E-2</c:v>
                </c:pt>
                <c:pt idx="686">
                  <c:v>1.3770575687693689E-2</c:v>
                </c:pt>
                <c:pt idx="687">
                  <c:v>1.3775149188086548E-2</c:v>
                </c:pt>
                <c:pt idx="688">
                  <c:v>1.3778992415236117E-2</c:v>
                </c:pt>
                <c:pt idx="689">
                  <c:v>1.378268283944495E-2</c:v>
                </c:pt>
                <c:pt idx="690">
                  <c:v>1.3785989808460098E-2</c:v>
                </c:pt>
                <c:pt idx="691">
                  <c:v>1.3788818148310955E-2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9289696"/>
        <c:axId val="289290088"/>
      </c:lineChart>
      <c:dateAx>
        <c:axId val="2892896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it-IT"/>
          </a:p>
        </c:txPr>
        <c:crossAx val="289290088"/>
        <c:crosses val="autoZero"/>
        <c:auto val="1"/>
        <c:lblOffset val="100"/>
        <c:baseTimeUnit val="months"/>
      </c:dateAx>
      <c:valAx>
        <c:axId val="28929008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289289696"/>
        <c:crosses val="autoZero"/>
        <c:crossBetween val="between"/>
        <c:majorUnit val="2.5000000000000005E-3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Eur3M!$AD$3:$AD$694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42404</c:v>
                </c:pt>
                <c:pt idx="5">
                  <c:v>42433</c:v>
                </c:pt>
                <c:pt idx="6">
                  <c:v>42464</c:v>
                </c:pt>
                <c:pt idx="7">
                  <c:v>42494</c:v>
                </c:pt>
                <c:pt idx="8">
                  <c:v>42527</c:v>
                </c:pt>
                <c:pt idx="9">
                  <c:v>42557</c:v>
                </c:pt>
                <c:pt idx="10">
                  <c:v>42590</c:v>
                </c:pt>
                <c:pt idx="11">
                  <c:v>42621</c:v>
                </c:pt>
                <c:pt idx="12">
                  <c:v>42653</c:v>
                </c:pt>
                <c:pt idx="13">
                  <c:v>42684</c:v>
                </c:pt>
                <c:pt idx="14">
                  <c:v>42716</c:v>
                </c:pt>
                <c:pt idx="15">
                  <c:v>42747</c:v>
                </c:pt>
                <c:pt idx="16">
                  <c:v>42779</c:v>
                </c:pt>
                <c:pt idx="17">
                  <c:v>42807</c:v>
                </c:pt>
                <c:pt idx="18">
                  <c:v>42838</c:v>
                </c:pt>
                <c:pt idx="19">
                  <c:v>42870</c:v>
                </c:pt>
                <c:pt idx="20">
                  <c:v>42901</c:v>
                </c:pt>
                <c:pt idx="21">
                  <c:v>42933</c:v>
                </c:pt>
                <c:pt idx="22">
                  <c:v>42964</c:v>
                </c:pt>
                <c:pt idx="23">
                  <c:v>42996</c:v>
                </c:pt>
                <c:pt idx="24">
                  <c:v>43026</c:v>
                </c:pt>
                <c:pt idx="25">
                  <c:v>43059</c:v>
                </c:pt>
                <c:pt idx="26">
                  <c:v>43089</c:v>
                </c:pt>
                <c:pt idx="27">
                  <c:v>43122</c:v>
                </c:pt>
                <c:pt idx="28">
                  <c:v>43153</c:v>
                </c:pt>
                <c:pt idx="29">
                  <c:v>43181</c:v>
                </c:pt>
                <c:pt idx="30">
                  <c:v>43213</c:v>
                </c:pt>
                <c:pt idx="31">
                  <c:v>43243</c:v>
                </c:pt>
                <c:pt idx="32">
                  <c:v>43276</c:v>
                </c:pt>
                <c:pt idx="33">
                  <c:v>43306</c:v>
                </c:pt>
                <c:pt idx="34">
                  <c:v>43339</c:v>
                </c:pt>
                <c:pt idx="35">
                  <c:v>43370</c:v>
                </c:pt>
                <c:pt idx="36">
                  <c:v>43402</c:v>
                </c:pt>
                <c:pt idx="37">
                  <c:v>43433</c:v>
                </c:pt>
                <c:pt idx="38">
                  <c:v>43465</c:v>
                </c:pt>
                <c:pt idx="39">
                  <c:v>43496</c:v>
                </c:pt>
                <c:pt idx="40">
                  <c:v>43524</c:v>
                </c:pt>
                <c:pt idx="41">
                  <c:v>43552</c:v>
                </c:pt>
                <c:pt idx="42">
                  <c:v>43584</c:v>
                </c:pt>
                <c:pt idx="43">
                  <c:v>43614</c:v>
                </c:pt>
                <c:pt idx="44">
                  <c:v>43647</c:v>
                </c:pt>
                <c:pt idx="45">
                  <c:v>43678</c:v>
                </c:pt>
                <c:pt idx="46">
                  <c:v>43710</c:v>
                </c:pt>
                <c:pt idx="47">
                  <c:v>43740</c:v>
                </c:pt>
                <c:pt idx="48">
                  <c:v>43773</c:v>
                </c:pt>
                <c:pt idx="49">
                  <c:v>43803</c:v>
                </c:pt>
                <c:pt idx="50">
                  <c:v>43836</c:v>
                </c:pt>
                <c:pt idx="51">
                  <c:v>43867</c:v>
                </c:pt>
                <c:pt idx="52">
                  <c:v>43896</c:v>
                </c:pt>
                <c:pt idx="53">
                  <c:v>43927</c:v>
                </c:pt>
                <c:pt idx="54">
                  <c:v>43957</c:v>
                </c:pt>
                <c:pt idx="55">
                  <c:v>43990</c:v>
                </c:pt>
                <c:pt idx="56">
                  <c:v>44020</c:v>
                </c:pt>
                <c:pt idx="57">
                  <c:v>44053</c:v>
                </c:pt>
                <c:pt idx="58">
                  <c:v>44084</c:v>
                </c:pt>
                <c:pt idx="59">
                  <c:v>44116</c:v>
                </c:pt>
                <c:pt idx="60">
                  <c:v>44147</c:v>
                </c:pt>
                <c:pt idx="61">
                  <c:v>44179</c:v>
                </c:pt>
                <c:pt idx="62">
                  <c:v>44210</c:v>
                </c:pt>
                <c:pt idx="63">
                  <c:v>44242</c:v>
                </c:pt>
                <c:pt idx="64">
                  <c:v>44270</c:v>
                </c:pt>
                <c:pt idx="65">
                  <c:v>44301</c:v>
                </c:pt>
                <c:pt idx="66">
                  <c:v>44333</c:v>
                </c:pt>
                <c:pt idx="67">
                  <c:v>44364</c:v>
                </c:pt>
                <c:pt idx="68">
                  <c:v>44396</c:v>
                </c:pt>
                <c:pt idx="69">
                  <c:v>44427</c:v>
                </c:pt>
                <c:pt idx="70">
                  <c:v>44459</c:v>
                </c:pt>
                <c:pt idx="71">
                  <c:v>44489</c:v>
                </c:pt>
                <c:pt idx="72">
                  <c:v>44522</c:v>
                </c:pt>
                <c:pt idx="73">
                  <c:v>44552</c:v>
                </c:pt>
                <c:pt idx="74">
                  <c:v>44585</c:v>
                </c:pt>
                <c:pt idx="75">
                  <c:v>44616</c:v>
                </c:pt>
                <c:pt idx="76">
                  <c:v>44644</c:v>
                </c:pt>
                <c:pt idx="77">
                  <c:v>44676</c:v>
                </c:pt>
                <c:pt idx="78">
                  <c:v>44706</c:v>
                </c:pt>
                <c:pt idx="79">
                  <c:v>44739</c:v>
                </c:pt>
                <c:pt idx="80">
                  <c:v>44769</c:v>
                </c:pt>
                <c:pt idx="81">
                  <c:v>44802</c:v>
                </c:pt>
                <c:pt idx="82">
                  <c:v>44833</c:v>
                </c:pt>
                <c:pt idx="83">
                  <c:v>44865</c:v>
                </c:pt>
                <c:pt idx="84">
                  <c:v>44895</c:v>
                </c:pt>
                <c:pt idx="85">
                  <c:v>44925</c:v>
                </c:pt>
                <c:pt idx="86">
                  <c:v>44956</c:v>
                </c:pt>
                <c:pt idx="87">
                  <c:v>44985</c:v>
                </c:pt>
                <c:pt idx="88">
                  <c:v>45013</c:v>
                </c:pt>
                <c:pt idx="89">
                  <c:v>45044</c:v>
                </c:pt>
                <c:pt idx="90">
                  <c:v>45075</c:v>
                </c:pt>
                <c:pt idx="91">
                  <c:v>45106</c:v>
                </c:pt>
                <c:pt idx="92">
                  <c:v>45138</c:v>
                </c:pt>
                <c:pt idx="93">
                  <c:v>45169</c:v>
                </c:pt>
                <c:pt idx="94">
                  <c:v>45201</c:v>
                </c:pt>
                <c:pt idx="95">
                  <c:v>45232</c:v>
                </c:pt>
                <c:pt idx="96">
                  <c:v>45264</c:v>
                </c:pt>
                <c:pt idx="97">
                  <c:v>45295</c:v>
                </c:pt>
                <c:pt idx="98">
                  <c:v>45327</c:v>
                </c:pt>
                <c:pt idx="99">
                  <c:v>45356</c:v>
                </c:pt>
                <c:pt idx="100">
                  <c:v>45387</c:v>
                </c:pt>
                <c:pt idx="101">
                  <c:v>45418</c:v>
                </c:pt>
                <c:pt idx="102">
                  <c:v>45449</c:v>
                </c:pt>
                <c:pt idx="103">
                  <c:v>45481</c:v>
                </c:pt>
                <c:pt idx="104">
                  <c:v>45512</c:v>
                </c:pt>
                <c:pt idx="105">
                  <c:v>45544</c:v>
                </c:pt>
                <c:pt idx="106">
                  <c:v>45574</c:v>
                </c:pt>
                <c:pt idx="107">
                  <c:v>45607</c:v>
                </c:pt>
                <c:pt idx="108">
                  <c:v>45637</c:v>
                </c:pt>
                <c:pt idx="109">
                  <c:v>45670</c:v>
                </c:pt>
                <c:pt idx="110">
                  <c:v>45701</c:v>
                </c:pt>
                <c:pt idx="111">
                  <c:v>45729</c:v>
                </c:pt>
                <c:pt idx="112">
                  <c:v>45761</c:v>
                </c:pt>
                <c:pt idx="113">
                  <c:v>45791</c:v>
                </c:pt>
                <c:pt idx="114">
                  <c:v>45824</c:v>
                </c:pt>
                <c:pt idx="115">
                  <c:v>45854</c:v>
                </c:pt>
                <c:pt idx="116">
                  <c:v>45887</c:v>
                </c:pt>
                <c:pt idx="117">
                  <c:v>45918</c:v>
                </c:pt>
                <c:pt idx="118">
                  <c:v>45950</c:v>
                </c:pt>
                <c:pt idx="119">
                  <c:v>45981</c:v>
                </c:pt>
                <c:pt idx="120">
                  <c:v>46013</c:v>
                </c:pt>
                <c:pt idx="121">
                  <c:v>46044</c:v>
                </c:pt>
                <c:pt idx="122">
                  <c:v>46076</c:v>
                </c:pt>
                <c:pt idx="123">
                  <c:v>46104</c:v>
                </c:pt>
                <c:pt idx="124">
                  <c:v>46135</c:v>
                </c:pt>
                <c:pt idx="125">
                  <c:v>46167</c:v>
                </c:pt>
                <c:pt idx="126">
                  <c:v>46198</c:v>
                </c:pt>
                <c:pt idx="127">
                  <c:v>46230</c:v>
                </c:pt>
                <c:pt idx="128">
                  <c:v>46261</c:v>
                </c:pt>
                <c:pt idx="129">
                  <c:v>46293</c:v>
                </c:pt>
                <c:pt idx="130">
                  <c:v>46323</c:v>
                </c:pt>
                <c:pt idx="131">
                  <c:v>46356</c:v>
                </c:pt>
                <c:pt idx="132">
                  <c:v>46386</c:v>
                </c:pt>
                <c:pt idx="133">
                  <c:v>46419</c:v>
                </c:pt>
                <c:pt idx="134">
                  <c:v>46447</c:v>
                </c:pt>
                <c:pt idx="135">
                  <c:v>46478</c:v>
                </c:pt>
                <c:pt idx="136">
                  <c:v>46510</c:v>
                </c:pt>
                <c:pt idx="137">
                  <c:v>46541</c:v>
                </c:pt>
                <c:pt idx="138">
                  <c:v>46573</c:v>
                </c:pt>
                <c:pt idx="139">
                  <c:v>46604</c:v>
                </c:pt>
                <c:pt idx="140">
                  <c:v>46636</c:v>
                </c:pt>
                <c:pt idx="141">
                  <c:v>46666</c:v>
                </c:pt>
                <c:pt idx="142">
                  <c:v>46699</c:v>
                </c:pt>
                <c:pt idx="143">
                  <c:v>46729</c:v>
                </c:pt>
                <c:pt idx="144">
                  <c:v>46762</c:v>
                </c:pt>
                <c:pt idx="145">
                  <c:v>46793</c:v>
                </c:pt>
                <c:pt idx="146">
                  <c:v>46822</c:v>
                </c:pt>
                <c:pt idx="147">
                  <c:v>46853</c:v>
                </c:pt>
                <c:pt idx="148">
                  <c:v>46883</c:v>
                </c:pt>
                <c:pt idx="149">
                  <c:v>46916</c:v>
                </c:pt>
                <c:pt idx="150">
                  <c:v>46946</c:v>
                </c:pt>
                <c:pt idx="151">
                  <c:v>46979</c:v>
                </c:pt>
                <c:pt idx="152">
                  <c:v>47010</c:v>
                </c:pt>
                <c:pt idx="153">
                  <c:v>47042</c:v>
                </c:pt>
                <c:pt idx="154">
                  <c:v>47073</c:v>
                </c:pt>
                <c:pt idx="155">
                  <c:v>47105</c:v>
                </c:pt>
                <c:pt idx="156">
                  <c:v>47136</c:v>
                </c:pt>
                <c:pt idx="157">
                  <c:v>47168</c:v>
                </c:pt>
                <c:pt idx="158">
                  <c:v>47196</c:v>
                </c:pt>
                <c:pt idx="159">
                  <c:v>47227</c:v>
                </c:pt>
                <c:pt idx="160">
                  <c:v>47259</c:v>
                </c:pt>
                <c:pt idx="161">
                  <c:v>47290</c:v>
                </c:pt>
                <c:pt idx="162">
                  <c:v>47322</c:v>
                </c:pt>
                <c:pt idx="163">
                  <c:v>47353</c:v>
                </c:pt>
                <c:pt idx="164">
                  <c:v>47385</c:v>
                </c:pt>
                <c:pt idx="165">
                  <c:v>47415</c:v>
                </c:pt>
                <c:pt idx="166">
                  <c:v>47448</c:v>
                </c:pt>
                <c:pt idx="167">
                  <c:v>47479</c:v>
                </c:pt>
                <c:pt idx="168">
                  <c:v>47511</c:v>
                </c:pt>
                <c:pt idx="169">
                  <c:v>47542</c:v>
                </c:pt>
                <c:pt idx="170">
                  <c:v>47570</c:v>
                </c:pt>
                <c:pt idx="171">
                  <c:v>47602</c:v>
                </c:pt>
                <c:pt idx="172">
                  <c:v>47632</c:v>
                </c:pt>
                <c:pt idx="173">
                  <c:v>47665</c:v>
                </c:pt>
                <c:pt idx="174">
                  <c:v>47696</c:v>
                </c:pt>
                <c:pt idx="175">
                  <c:v>47728</c:v>
                </c:pt>
                <c:pt idx="176">
                  <c:v>47758</c:v>
                </c:pt>
                <c:pt idx="177">
                  <c:v>47791</c:v>
                </c:pt>
                <c:pt idx="178">
                  <c:v>47821</c:v>
                </c:pt>
                <c:pt idx="179">
                  <c:v>47854</c:v>
                </c:pt>
                <c:pt idx="180">
                  <c:v>47885</c:v>
                </c:pt>
                <c:pt idx="181">
                  <c:v>47913</c:v>
                </c:pt>
                <c:pt idx="182">
                  <c:v>47945</c:v>
                </c:pt>
                <c:pt idx="183">
                  <c:v>47975</c:v>
                </c:pt>
                <c:pt idx="184">
                  <c:v>48008</c:v>
                </c:pt>
                <c:pt idx="185">
                  <c:v>48038</c:v>
                </c:pt>
                <c:pt idx="186">
                  <c:v>48071</c:v>
                </c:pt>
                <c:pt idx="187">
                  <c:v>48102</c:v>
                </c:pt>
                <c:pt idx="188">
                  <c:v>48134</c:v>
                </c:pt>
                <c:pt idx="189">
                  <c:v>48165</c:v>
                </c:pt>
                <c:pt idx="190">
                  <c:v>48197</c:v>
                </c:pt>
                <c:pt idx="191">
                  <c:v>48228</c:v>
                </c:pt>
                <c:pt idx="192">
                  <c:v>48260</c:v>
                </c:pt>
                <c:pt idx="193">
                  <c:v>48289</c:v>
                </c:pt>
                <c:pt idx="194">
                  <c:v>48320</c:v>
                </c:pt>
                <c:pt idx="195">
                  <c:v>48351</c:v>
                </c:pt>
                <c:pt idx="196">
                  <c:v>48382</c:v>
                </c:pt>
                <c:pt idx="197">
                  <c:v>48414</c:v>
                </c:pt>
                <c:pt idx="198">
                  <c:v>48445</c:v>
                </c:pt>
                <c:pt idx="199">
                  <c:v>48477</c:v>
                </c:pt>
                <c:pt idx="200">
                  <c:v>48507</c:v>
                </c:pt>
                <c:pt idx="201">
                  <c:v>48540</c:v>
                </c:pt>
                <c:pt idx="202">
                  <c:v>48570</c:v>
                </c:pt>
                <c:pt idx="203">
                  <c:v>48603</c:v>
                </c:pt>
                <c:pt idx="204">
                  <c:v>48634</c:v>
                </c:pt>
                <c:pt idx="205">
                  <c:v>48662</c:v>
                </c:pt>
                <c:pt idx="206">
                  <c:v>48694</c:v>
                </c:pt>
                <c:pt idx="207">
                  <c:v>48724</c:v>
                </c:pt>
                <c:pt idx="208">
                  <c:v>48757</c:v>
                </c:pt>
                <c:pt idx="209">
                  <c:v>48787</c:v>
                </c:pt>
                <c:pt idx="210">
                  <c:v>48820</c:v>
                </c:pt>
                <c:pt idx="211">
                  <c:v>48851</c:v>
                </c:pt>
                <c:pt idx="212">
                  <c:v>48883</c:v>
                </c:pt>
                <c:pt idx="213">
                  <c:v>48913</c:v>
                </c:pt>
                <c:pt idx="214">
                  <c:v>48943</c:v>
                </c:pt>
                <c:pt idx="215">
                  <c:v>48974</c:v>
                </c:pt>
                <c:pt idx="216">
                  <c:v>49003</c:v>
                </c:pt>
                <c:pt idx="217">
                  <c:v>49031</c:v>
                </c:pt>
                <c:pt idx="218">
                  <c:v>49062</c:v>
                </c:pt>
                <c:pt idx="219">
                  <c:v>49093</c:v>
                </c:pt>
                <c:pt idx="220">
                  <c:v>49124</c:v>
                </c:pt>
                <c:pt idx="221">
                  <c:v>49156</c:v>
                </c:pt>
                <c:pt idx="222">
                  <c:v>49187</c:v>
                </c:pt>
                <c:pt idx="223">
                  <c:v>49219</c:v>
                </c:pt>
                <c:pt idx="224">
                  <c:v>49250</c:v>
                </c:pt>
                <c:pt idx="225">
                  <c:v>49282</c:v>
                </c:pt>
                <c:pt idx="226">
                  <c:v>49313</c:v>
                </c:pt>
                <c:pt idx="227">
                  <c:v>49345</c:v>
                </c:pt>
                <c:pt idx="228">
                  <c:v>49373</c:v>
                </c:pt>
                <c:pt idx="229">
                  <c:v>49404</c:v>
                </c:pt>
                <c:pt idx="230">
                  <c:v>49436</c:v>
                </c:pt>
                <c:pt idx="231">
                  <c:v>49467</c:v>
                </c:pt>
                <c:pt idx="232">
                  <c:v>49499</c:v>
                </c:pt>
                <c:pt idx="233">
                  <c:v>49530</c:v>
                </c:pt>
                <c:pt idx="234">
                  <c:v>49562</c:v>
                </c:pt>
                <c:pt idx="235">
                  <c:v>49592</c:v>
                </c:pt>
                <c:pt idx="236">
                  <c:v>49625</c:v>
                </c:pt>
                <c:pt idx="237">
                  <c:v>49655</c:v>
                </c:pt>
                <c:pt idx="238">
                  <c:v>49688</c:v>
                </c:pt>
                <c:pt idx="239">
                  <c:v>49719</c:v>
                </c:pt>
                <c:pt idx="240">
                  <c:v>49748</c:v>
                </c:pt>
                <c:pt idx="241">
                  <c:v>49780</c:v>
                </c:pt>
                <c:pt idx="242">
                  <c:v>49810</c:v>
                </c:pt>
                <c:pt idx="243">
                  <c:v>49842</c:v>
                </c:pt>
                <c:pt idx="244">
                  <c:v>49872</c:v>
                </c:pt>
                <c:pt idx="245">
                  <c:v>49905</c:v>
                </c:pt>
                <c:pt idx="246">
                  <c:v>49936</c:v>
                </c:pt>
                <c:pt idx="247">
                  <c:v>49968</c:v>
                </c:pt>
                <c:pt idx="248">
                  <c:v>49999</c:v>
                </c:pt>
                <c:pt idx="249">
                  <c:v>50031</c:v>
                </c:pt>
                <c:pt idx="250">
                  <c:v>50062</c:v>
                </c:pt>
                <c:pt idx="251">
                  <c:v>50094</c:v>
                </c:pt>
                <c:pt idx="252">
                  <c:v>50122</c:v>
                </c:pt>
                <c:pt idx="253">
                  <c:v>50153</c:v>
                </c:pt>
                <c:pt idx="254">
                  <c:v>50185</c:v>
                </c:pt>
                <c:pt idx="255">
                  <c:v>50216</c:v>
                </c:pt>
                <c:pt idx="256">
                  <c:v>50248</c:v>
                </c:pt>
                <c:pt idx="257">
                  <c:v>50279</c:v>
                </c:pt>
                <c:pt idx="258">
                  <c:v>50311</c:v>
                </c:pt>
                <c:pt idx="259">
                  <c:v>50341</c:v>
                </c:pt>
                <c:pt idx="260">
                  <c:v>50374</c:v>
                </c:pt>
                <c:pt idx="261">
                  <c:v>50404</c:v>
                </c:pt>
                <c:pt idx="262">
                  <c:v>50437</c:v>
                </c:pt>
                <c:pt idx="263">
                  <c:v>50465</c:v>
                </c:pt>
                <c:pt idx="264">
                  <c:v>50496</c:v>
                </c:pt>
                <c:pt idx="265">
                  <c:v>50528</c:v>
                </c:pt>
                <c:pt idx="266">
                  <c:v>50559</c:v>
                </c:pt>
                <c:pt idx="267">
                  <c:v>50591</c:v>
                </c:pt>
                <c:pt idx="268">
                  <c:v>50622</c:v>
                </c:pt>
                <c:pt idx="269">
                  <c:v>50654</c:v>
                </c:pt>
                <c:pt idx="270">
                  <c:v>50684</c:v>
                </c:pt>
                <c:pt idx="271">
                  <c:v>50717</c:v>
                </c:pt>
                <c:pt idx="272">
                  <c:v>50747</c:v>
                </c:pt>
                <c:pt idx="273">
                  <c:v>50780</c:v>
                </c:pt>
                <c:pt idx="274">
                  <c:v>50811</c:v>
                </c:pt>
                <c:pt idx="275">
                  <c:v>50839</c:v>
                </c:pt>
                <c:pt idx="276">
                  <c:v>50872</c:v>
                </c:pt>
                <c:pt idx="277">
                  <c:v>50902</c:v>
                </c:pt>
                <c:pt idx="278">
                  <c:v>50934</c:v>
                </c:pt>
                <c:pt idx="279">
                  <c:v>50964</c:v>
                </c:pt>
                <c:pt idx="280">
                  <c:v>50997</c:v>
                </c:pt>
                <c:pt idx="281">
                  <c:v>51028</c:v>
                </c:pt>
                <c:pt idx="282">
                  <c:v>51060</c:v>
                </c:pt>
                <c:pt idx="283">
                  <c:v>51091</c:v>
                </c:pt>
                <c:pt idx="284">
                  <c:v>51123</c:v>
                </c:pt>
                <c:pt idx="285">
                  <c:v>51154</c:v>
                </c:pt>
                <c:pt idx="286">
                  <c:v>51186</c:v>
                </c:pt>
                <c:pt idx="287">
                  <c:v>51215</c:v>
                </c:pt>
                <c:pt idx="288">
                  <c:v>51246</c:v>
                </c:pt>
                <c:pt idx="289">
                  <c:v>51277</c:v>
                </c:pt>
                <c:pt idx="290">
                  <c:v>51308</c:v>
                </c:pt>
                <c:pt idx="291">
                  <c:v>51340</c:v>
                </c:pt>
                <c:pt idx="292">
                  <c:v>51371</c:v>
                </c:pt>
                <c:pt idx="293">
                  <c:v>51403</c:v>
                </c:pt>
                <c:pt idx="294">
                  <c:v>51433</c:v>
                </c:pt>
                <c:pt idx="295">
                  <c:v>51466</c:v>
                </c:pt>
                <c:pt idx="296">
                  <c:v>51497</c:v>
                </c:pt>
                <c:pt idx="297">
                  <c:v>51529</c:v>
                </c:pt>
                <c:pt idx="298">
                  <c:v>51560</c:v>
                </c:pt>
                <c:pt idx="299">
                  <c:v>51588</c:v>
                </c:pt>
                <c:pt idx="300">
                  <c:v>51620</c:v>
                </c:pt>
                <c:pt idx="301">
                  <c:v>51650</c:v>
                </c:pt>
                <c:pt idx="302">
                  <c:v>51683</c:v>
                </c:pt>
                <c:pt idx="303">
                  <c:v>51714</c:v>
                </c:pt>
                <c:pt idx="304">
                  <c:v>51746</c:v>
                </c:pt>
                <c:pt idx="305">
                  <c:v>51776</c:v>
                </c:pt>
                <c:pt idx="306">
                  <c:v>51809</c:v>
                </c:pt>
                <c:pt idx="307">
                  <c:v>51839</c:v>
                </c:pt>
                <c:pt idx="308">
                  <c:v>51872</c:v>
                </c:pt>
                <c:pt idx="309">
                  <c:v>51903</c:v>
                </c:pt>
                <c:pt idx="310">
                  <c:v>51931</c:v>
                </c:pt>
                <c:pt idx="311">
                  <c:v>51964</c:v>
                </c:pt>
                <c:pt idx="312">
                  <c:v>51994</c:v>
                </c:pt>
                <c:pt idx="313">
                  <c:v>52026</c:v>
                </c:pt>
                <c:pt idx="314">
                  <c:v>52056</c:v>
                </c:pt>
                <c:pt idx="315">
                  <c:v>52089</c:v>
                </c:pt>
                <c:pt idx="316">
                  <c:v>52120</c:v>
                </c:pt>
                <c:pt idx="317">
                  <c:v>52152</c:v>
                </c:pt>
                <c:pt idx="318">
                  <c:v>52183</c:v>
                </c:pt>
                <c:pt idx="319">
                  <c:v>52215</c:v>
                </c:pt>
                <c:pt idx="320">
                  <c:v>52246</c:v>
                </c:pt>
                <c:pt idx="321">
                  <c:v>52278</c:v>
                </c:pt>
                <c:pt idx="322">
                  <c:v>52306</c:v>
                </c:pt>
                <c:pt idx="323">
                  <c:v>52337</c:v>
                </c:pt>
                <c:pt idx="324">
                  <c:v>52369</c:v>
                </c:pt>
                <c:pt idx="325">
                  <c:v>52400</c:v>
                </c:pt>
                <c:pt idx="326">
                  <c:v>52432</c:v>
                </c:pt>
                <c:pt idx="327">
                  <c:v>52463</c:v>
                </c:pt>
                <c:pt idx="328">
                  <c:v>52495</c:v>
                </c:pt>
                <c:pt idx="329">
                  <c:v>52525</c:v>
                </c:pt>
                <c:pt idx="330">
                  <c:v>52558</c:v>
                </c:pt>
                <c:pt idx="331">
                  <c:v>52588</c:v>
                </c:pt>
                <c:pt idx="332">
                  <c:v>52621</c:v>
                </c:pt>
                <c:pt idx="333">
                  <c:v>52652</c:v>
                </c:pt>
                <c:pt idx="334">
                  <c:v>52681</c:v>
                </c:pt>
                <c:pt idx="335">
                  <c:v>52712</c:v>
                </c:pt>
                <c:pt idx="336">
                  <c:v>52742</c:v>
                </c:pt>
                <c:pt idx="337">
                  <c:v>52775</c:v>
                </c:pt>
                <c:pt idx="338">
                  <c:v>52805</c:v>
                </c:pt>
                <c:pt idx="339">
                  <c:v>52838</c:v>
                </c:pt>
                <c:pt idx="340">
                  <c:v>52869</c:v>
                </c:pt>
                <c:pt idx="341">
                  <c:v>52901</c:v>
                </c:pt>
                <c:pt idx="342">
                  <c:v>52931</c:v>
                </c:pt>
                <c:pt idx="343">
                  <c:v>52961</c:v>
                </c:pt>
                <c:pt idx="344">
                  <c:v>52992</c:v>
                </c:pt>
                <c:pt idx="345">
                  <c:v>53021</c:v>
                </c:pt>
                <c:pt idx="346">
                  <c:v>53049</c:v>
                </c:pt>
                <c:pt idx="347">
                  <c:v>53080</c:v>
                </c:pt>
                <c:pt idx="348">
                  <c:v>53111</c:v>
                </c:pt>
                <c:pt idx="349">
                  <c:v>53142</c:v>
                </c:pt>
                <c:pt idx="350">
                  <c:v>53174</c:v>
                </c:pt>
                <c:pt idx="351">
                  <c:v>53205</c:v>
                </c:pt>
                <c:pt idx="352">
                  <c:v>53237</c:v>
                </c:pt>
                <c:pt idx="353">
                  <c:v>53268</c:v>
                </c:pt>
                <c:pt idx="354">
                  <c:v>53300</c:v>
                </c:pt>
                <c:pt idx="355">
                  <c:v>53331</c:v>
                </c:pt>
                <c:pt idx="356">
                  <c:v>53363</c:v>
                </c:pt>
                <c:pt idx="357">
                  <c:v>53391</c:v>
                </c:pt>
                <c:pt idx="358">
                  <c:v>53422</c:v>
                </c:pt>
                <c:pt idx="359">
                  <c:v>53454</c:v>
                </c:pt>
                <c:pt idx="360">
                  <c:v>53485</c:v>
                </c:pt>
                <c:pt idx="361">
                  <c:v>53517</c:v>
                </c:pt>
                <c:pt idx="362">
                  <c:v>53548</c:v>
                </c:pt>
                <c:pt idx="363">
                  <c:v>53580</c:v>
                </c:pt>
                <c:pt idx="364">
                  <c:v>53610</c:v>
                </c:pt>
                <c:pt idx="365">
                  <c:v>53643</c:v>
                </c:pt>
                <c:pt idx="366">
                  <c:v>53673</c:v>
                </c:pt>
                <c:pt idx="367">
                  <c:v>53706</c:v>
                </c:pt>
                <c:pt idx="368">
                  <c:v>53737</c:v>
                </c:pt>
                <c:pt idx="369">
                  <c:v>53765</c:v>
                </c:pt>
                <c:pt idx="370">
                  <c:v>53798</c:v>
                </c:pt>
                <c:pt idx="371">
                  <c:v>53828</c:v>
                </c:pt>
                <c:pt idx="372">
                  <c:v>53860</c:v>
                </c:pt>
                <c:pt idx="373">
                  <c:v>53890</c:v>
                </c:pt>
                <c:pt idx="374">
                  <c:v>53923</c:v>
                </c:pt>
                <c:pt idx="375">
                  <c:v>53954</c:v>
                </c:pt>
                <c:pt idx="376">
                  <c:v>53986</c:v>
                </c:pt>
                <c:pt idx="377">
                  <c:v>54017</c:v>
                </c:pt>
                <c:pt idx="378">
                  <c:v>54049</c:v>
                </c:pt>
                <c:pt idx="379">
                  <c:v>54080</c:v>
                </c:pt>
                <c:pt idx="380">
                  <c:v>54112</c:v>
                </c:pt>
                <c:pt idx="381">
                  <c:v>54141</c:v>
                </c:pt>
                <c:pt idx="382">
                  <c:v>54172</c:v>
                </c:pt>
                <c:pt idx="383">
                  <c:v>54203</c:v>
                </c:pt>
                <c:pt idx="384">
                  <c:v>54234</c:v>
                </c:pt>
                <c:pt idx="385">
                  <c:v>54266</c:v>
                </c:pt>
                <c:pt idx="386">
                  <c:v>54297</c:v>
                </c:pt>
                <c:pt idx="387">
                  <c:v>54329</c:v>
                </c:pt>
                <c:pt idx="388">
                  <c:v>54359</c:v>
                </c:pt>
                <c:pt idx="389">
                  <c:v>54392</c:v>
                </c:pt>
                <c:pt idx="390">
                  <c:v>54422</c:v>
                </c:pt>
                <c:pt idx="391">
                  <c:v>54455</c:v>
                </c:pt>
                <c:pt idx="392">
                  <c:v>54483</c:v>
                </c:pt>
                <c:pt idx="393">
                  <c:v>54514</c:v>
                </c:pt>
                <c:pt idx="394">
                  <c:v>54546</c:v>
                </c:pt>
                <c:pt idx="395">
                  <c:v>54577</c:v>
                </c:pt>
                <c:pt idx="396">
                  <c:v>54609</c:v>
                </c:pt>
                <c:pt idx="397">
                  <c:v>54640</c:v>
                </c:pt>
                <c:pt idx="398">
                  <c:v>54672</c:v>
                </c:pt>
                <c:pt idx="399">
                  <c:v>54702</c:v>
                </c:pt>
                <c:pt idx="400">
                  <c:v>54735</c:v>
                </c:pt>
                <c:pt idx="401">
                  <c:v>54765</c:v>
                </c:pt>
                <c:pt idx="402">
                  <c:v>54798</c:v>
                </c:pt>
                <c:pt idx="403">
                  <c:v>54829</c:v>
                </c:pt>
                <c:pt idx="404">
                  <c:v>54857</c:v>
                </c:pt>
                <c:pt idx="405">
                  <c:v>54890</c:v>
                </c:pt>
                <c:pt idx="406">
                  <c:v>54920</c:v>
                </c:pt>
                <c:pt idx="407">
                  <c:v>54952</c:v>
                </c:pt>
                <c:pt idx="408">
                  <c:v>54982</c:v>
                </c:pt>
                <c:pt idx="409">
                  <c:v>55015</c:v>
                </c:pt>
                <c:pt idx="410">
                  <c:v>55046</c:v>
                </c:pt>
                <c:pt idx="411">
                  <c:v>55078</c:v>
                </c:pt>
                <c:pt idx="412">
                  <c:v>55109</c:v>
                </c:pt>
                <c:pt idx="413">
                  <c:v>55141</c:v>
                </c:pt>
                <c:pt idx="414">
                  <c:v>55172</c:v>
                </c:pt>
                <c:pt idx="415">
                  <c:v>55204</c:v>
                </c:pt>
                <c:pt idx="416">
                  <c:v>55232</c:v>
                </c:pt>
                <c:pt idx="417">
                  <c:v>55263</c:v>
                </c:pt>
                <c:pt idx="418">
                  <c:v>55295</c:v>
                </c:pt>
                <c:pt idx="419">
                  <c:v>55326</c:v>
                </c:pt>
                <c:pt idx="420">
                  <c:v>55358</c:v>
                </c:pt>
                <c:pt idx="421">
                  <c:v>55389</c:v>
                </c:pt>
                <c:pt idx="422">
                  <c:v>55421</c:v>
                </c:pt>
                <c:pt idx="423">
                  <c:v>55451</c:v>
                </c:pt>
                <c:pt idx="424">
                  <c:v>55484</c:v>
                </c:pt>
                <c:pt idx="425">
                  <c:v>55514</c:v>
                </c:pt>
                <c:pt idx="426">
                  <c:v>55547</c:v>
                </c:pt>
                <c:pt idx="427">
                  <c:v>55578</c:v>
                </c:pt>
                <c:pt idx="428">
                  <c:v>55607</c:v>
                </c:pt>
                <c:pt idx="429">
                  <c:v>55638</c:v>
                </c:pt>
                <c:pt idx="430">
                  <c:v>55668</c:v>
                </c:pt>
                <c:pt idx="431">
                  <c:v>55701</c:v>
                </c:pt>
                <c:pt idx="432">
                  <c:v>55732</c:v>
                </c:pt>
                <c:pt idx="433">
                  <c:v>55764</c:v>
                </c:pt>
                <c:pt idx="434">
                  <c:v>55794</c:v>
                </c:pt>
                <c:pt idx="435">
                  <c:v>55827</c:v>
                </c:pt>
                <c:pt idx="436">
                  <c:v>55857</c:v>
                </c:pt>
                <c:pt idx="437">
                  <c:v>55890</c:v>
                </c:pt>
                <c:pt idx="438">
                  <c:v>55921</c:v>
                </c:pt>
                <c:pt idx="439">
                  <c:v>55949</c:v>
                </c:pt>
                <c:pt idx="440">
                  <c:v>55982</c:v>
                </c:pt>
                <c:pt idx="441">
                  <c:v>56012</c:v>
                </c:pt>
                <c:pt idx="442">
                  <c:v>56044</c:v>
                </c:pt>
                <c:pt idx="443">
                  <c:v>56074</c:v>
                </c:pt>
                <c:pt idx="444">
                  <c:v>56107</c:v>
                </c:pt>
                <c:pt idx="445">
                  <c:v>56138</c:v>
                </c:pt>
                <c:pt idx="446">
                  <c:v>56170</c:v>
                </c:pt>
                <c:pt idx="447">
                  <c:v>56201</c:v>
                </c:pt>
                <c:pt idx="448">
                  <c:v>56233</c:v>
                </c:pt>
                <c:pt idx="449">
                  <c:v>56264</c:v>
                </c:pt>
                <c:pt idx="450">
                  <c:v>56296</c:v>
                </c:pt>
                <c:pt idx="451">
                  <c:v>56324</c:v>
                </c:pt>
                <c:pt idx="452">
                  <c:v>56355</c:v>
                </c:pt>
                <c:pt idx="453">
                  <c:v>56387</c:v>
                </c:pt>
                <c:pt idx="454">
                  <c:v>56418</c:v>
                </c:pt>
                <c:pt idx="455">
                  <c:v>56450</c:v>
                </c:pt>
                <c:pt idx="456">
                  <c:v>56481</c:v>
                </c:pt>
                <c:pt idx="457">
                  <c:v>56513</c:v>
                </c:pt>
                <c:pt idx="458">
                  <c:v>56543</c:v>
                </c:pt>
                <c:pt idx="459">
                  <c:v>56576</c:v>
                </c:pt>
                <c:pt idx="460">
                  <c:v>56606</c:v>
                </c:pt>
                <c:pt idx="461">
                  <c:v>56639</c:v>
                </c:pt>
                <c:pt idx="462">
                  <c:v>56670</c:v>
                </c:pt>
                <c:pt idx="463">
                  <c:v>56698</c:v>
                </c:pt>
                <c:pt idx="464">
                  <c:v>56730</c:v>
                </c:pt>
                <c:pt idx="465">
                  <c:v>56760</c:v>
                </c:pt>
                <c:pt idx="466">
                  <c:v>56793</c:v>
                </c:pt>
                <c:pt idx="467">
                  <c:v>56823</c:v>
                </c:pt>
                <c:pt idx="468">
                  <c:v>56856</c:v>
                </c:pt>
                <c:pt idx="469">
                  <c:v>56887</c:v>
                </c:pt>
                <c:pt idx="470">
                  <c:v>56919</c:v>
                </c:pt>
                <c:pt idx="471">
                  <c:v>56949</c:v>
                </c:pt>
                <c:pt idx="472">
                  <c:v>56982</c:v>
                </c:pt>
                <c:pt idx="473">
                  <c:v>57013</c:v>
                </c:pt>
                <c:pt idx="474">
                  <c:v>57042</c:v>
                </c:pt>
                <c:pt idx="475">
                  <c:v>57074</c:v>
                </c:pt>
                <c:pt idx="476">
                  <c:v>57104</c:v>
                </c:pt>
                <c:pt idx="477">
                  <c:v>57136</c:v>
                </c:pt>
                <c:pt idx="478">
                  <c:v>57166</c:v>
                </c:pt>
                <c:pt idx="479">
                  <c:v>57199</c:v>
                </c:pt>
                <c:pt idx="480">
                  <c:v>57230</c:v>
                </c:pt>
                <c:pt idx="481">
                  <c:v>57262</c:v>
                </c:pt>
                <c:pt idx="482">
                  <c:v>57293</c:v>
                </c:pt>
                <c:pt idx="483">
                  <c:v>57325</c:v>
                </c:pt>
                <c:pt idx="484">
                  <c:v>57356</c:v>
                </c:pt>
                <c:pt idx="485">
                  <c:v>57388</c:v>
                </c:pt>
                <c:pt idx="486">
                  <c:v>57416</c:v>
                </c:pt>
                <c:pt idx="487">
                  <c:v>57447</c:v>
                </c:pt>
                <c:pt idx="488">
                  <c:v>57479</c:v>
                </c:pt>
                <c:pt idx="489">
                  <c:v>57510</c:v>
                </c:pt>
                <c:pt idx="490">
                  <c:v>57542</c:v>
                </c:pt>
                <c:pt idx="491">
                  <c:v>57573</c:v>
                </c:pt>
                <c:pt idx="492">
                  <c:v>57605</c:v>
                </c:pt>
                <c:pt idx="493">
                  <c:v>57635</c:v>
                </c:pt>
                <c:pt idx="494">
                  <c:v>57668</c:v>
                </c:pt>
                <c:pt idx="495">
                  <c:v>57698</c:v>
                </c:pt>
                <c:pt idx="496">
                  <c:v>57731</c:v>
                </c:pt>
                <c:pt idx="497">
                  <c:v>57762</c:v>
                </c:pt>
                <c:pt idx="498">
                  <c:v>57790</c:v>
                </c:pt>
                <c:pt idx="499">
                  <c:v>57822</c:v>
                </c:pt>
                <c:pt idx="500">
                  <c:v>57852</c:v>
                </c:pt>
                <c:pt idx="501">
                  <c:v>57885</c:v>
                </c:pt>
                <c:pt idx="502">
                  <c:v>57915</c:v>
                </c:pt>
                <c:pt idx="503">
                  <c:v>57948</c:v>
                </c:pt>
                <c:pt idx="504">
                  <c:v>57979</c:v>
                </c:pt>
                <c:pt idx="505">
                  <c:v>58011</c:v>
                </c:pt>
                <c:pt idx="506">
                  <c:v>58042</c:v>
                </c:pt>
                <c:pt idx="507">
                  <c:v>58074</c:v>
                </c:pt>
                <c:pt idx="508">
                  <c:v>58105</c:v>
                </c:pt>
                <c:pt idx="509">
                  <c:v>58134</c:v>
                </c:pt>
                <c:pt idx="510">
                  <c:v>58166</c:v>
                </c:pt>
                <c:pt idx="511">
                  <c:v>58197</c:v>
                </c:pt>
                <c:pt idx="512">
                  <c:v>58228</c:v>
                </c:pt>
                <c:pt idx="513">
                  <c:v>58258</c:v>
                </c:pt>
                <c:pt idx="514">
                  <c:v>58291</c:v>
                </c:pt>
                <c:pt idx="515">
                  <c:v>58322</c:v>
                </c:pt>
                <c:pt idx="516">
                  <c:v>58354</c:v>
                </c:pt>
                <c:pt idx="517">
                  <c:v>58385</c:v>
                </c:pt>
                <c:pt idx="518">
                  <c:v>58417</c:v>
                </c:pt>
                <c:pt idx="519">
                  <c:v>58448</c:v>
                </c:pt>
                <c:pt idx="520">
                  <c:v>58480</c:v>
                </c:pt>
                <c:pt idx="521">
                  <c:v>58509</c:v>
                </c:pt>
                <c:pt idx="522">
                  <c:v>58540</c:v>
                </c:pt>
                <c:pt idx="523">
                  <c:v>58571</c:v>
                </c:pt>
                <c:pt idx="524">
                  <c:v>58602</c:v>
                </c:pt>
                <c:pt idx="525">
                  <c:v>58634</c:v>
                </c:pt>
                <c:pt idx="526">
                  <c:v>58665</c:v>
                </c:pt>
                <c:pt idx="527">
                  <c:v>58697</c:v>
                </c:pt>
                <c:pt idx="528">
                  <c:v>58727</c:v>
                </c:pt>
                <c:pt idx="529">
                  <c:v>58760</c:v>
                </c:pt>
                <c:pt idx="530">
                  <c:v>58790</c:v>
                </c:pt>
                <c:pt idx="531">
                  <c:v>58823</c:v>
                </c:pt>
                <c:pt idx="532">
                  <c:v>58854</c:v>
                </c:pt>
                <c:pt idx="533">
                  <c:v>58882</c:v>
                </c:pt>
                <c:pt idx="534">
                  <c:v>58914</c:v>
                </c:pt>
                <c:pt idx="535">
                  <c:v>58944</c:v>
                </c:pt>
                <c:pt idx="536">
                  <c:v>58977</c:v>
                </c:pt>
                <c:pt idx="537">
                  <c:v>59007</c:v>
                </c:pt>
                <c:pt idx="538">
                  <c:v>59040</c:v>
                </c:pt>
                <c:pt idx="539">
                  <c:v>59071</c:v>
                </c:pt>
                <c:pt idx="540">
                  <c:v>59103</c:v>
                </c:pt>
                <c:pt idx="541">
                  <c:v>59134</c:v>
                </c:pt>
                <c:pt idx="542">
                  <c:v>59167</c:v>
                </c:pt>
                <c:pt idx="543">
                  <c:v>59198</c:v>
                </c:pt>
                <c:pt idx="544">
                  <c:v>59229</c:v>
                </c:pt>
                <c:pt idx="545">
                  <c:v>59258</c:v>
                </c:pt>
                <c:pt idx="546">
                  <c:v>59289</c:v>
                </c:pt>
                <c:pt idx="547">
                  <c:v>59320</c:v>
                </c:pt>
                <c:pt idx="548">
                  <c:v>59351</c:v>
                </c:pt>
                <c:pt idx="549">
                  <c:v>59383</c:v>
                </c:pt>
                <c:pt idx="550">
                  <c:v>59414</c:v>
                </c:pt>
                <c:pt idx="551">
                  <c:v>59446</c:v>
                </c:pt>
                <c:pt idx="552">
                  <c:v>59477</c:v>
                </c:pt>
                <c:pt idx="553">
                  <c:v>59509</c:v>
                </c:pt>
                <c:pt idx="554">
                  <c:v>59540</c:v>
                </c:pt>
                <c:pt idx="555">
                  <c:v>59572</c:v>
                </c:pt>
                <c:pt idx="556">
                  <c:v>59600</c:v>
                </c:pt>
                <c:pt idx="557">
                  <c:v>59631</c:v>
                </c:pt>
                <c:pt idx="558">
                  <c:v>59663</c:v>
                </c:pt>
                <c:pt idx="559">
                  <c:v>59694</c:v>
                </c:pt>
                <c:pt idx="560">
                  <c:v>59726</c:v>
                </c:pt>
                <c:pt idx="561">
                  <c:v>59757</c:v>
                </c:pt>
                <c:pt idx="562">
                  <c:v>59789</c:v>
                </c:pt>
                <c:pt idx="563">
                  <c:v>59819</c:v>
                </c:pt>
                <c:pt idx="564">
                  <c:v>59852</c:v>
                </c:pt>
                <c:pt idx="565">
                  <c:v>59882</c:v>
                </c:pt>
                <c:pt idx="566">
                  <c:v>59915</c:v>
                </c:pt>
                <c:pt idx="567">
                  <c:v>59946</c:v>
                </c:pt>
                <c:pt idx="568">
                  <c:v>59975</c:v>
                </c:pt>
                <c:pt idx="569">
                  <c:v>60006</c:v>
                </c:pt>
                <c:pt idx="570">
                  <c:v>60036</c:v>
                </c:pt>
                <c:pt idx="571">
                  <c:v>60069</c:v>
                </c:pt>
                <c:pt idx="572">
                  <c:v>60099</c:v>
                </c:pt>
                <c:pt idx="573">
                  <c:v>60132</c:v>
                </c:pt>
                <c:pt idx="574">
                  <c:v>60163</c:v>
                </c:pt>
                <c:pt idx="575">
                  <c:v>60195</c:v>
                </c:pt>
                <c:pt idx="576">
                  <c:v>60226</c:v>
                </c:pt>
                <c:pt idx="577">
                  <c:v>60258</c:v>
                </c:pt>
                <c:pt idx="578">
                  <c:v>60289</c:v>
                </c:pt>
                <c:pt idx="579">
                  <c:v>60321</c:v>
                </c:pt>
                <c:pt idx="580">
                  <c:v>60349</c:v>
                </c:pt>
                <c:pt idx="581">
                  <c:v>60380</c:v>
                </c:pt>
                <c:pt idx="582">
                  <c:v>60412</c:v>
                </c:pt>
                <c:pt idx="583">
                  <c:v>60443</c:v>
                </c:pt>
                <c:pt idx="584">
                  <c:v>60475</c:v>
                </c:pt>
                <c:pt idx="585">
                  <c:v>60506</c:v>
                </c:pt>
                <c:pt idx="586">
                  <c:v>60538</c:v>
                </c:pt>
                <c:pt idx="587">
                  <c:v>60568</c:v>
                </c:pt>
                <c:pt idx="588">
                  <c:v>60601</c:v>
                </c:pt>
                <c:pt idx="589">
                  <c:v>60631</c:v>
                </c:pt>
                <c:pt idx="590">
                  <c:v>60664</c:v>
                </c:pt>
                <c:pt idx="591">
                  <c:v>60692</c:v>
                </c:pt>
                <c:pt idx="592">
                  <c:v>60723</c:v>
                </c:pt>
                <c:pt idx="593">
                  <c:v>60755</c:v>
                </c:pt>
                <c:pt idx="594">
                  <c:v>60786</c:v>
                </c:pt>
                <c:pt idx="595">
                  <c:v>60818</c:v>
                </c:pt>
                <c:pt idx="596">
                  <c:v>60849</c:v>
                </c:pt>
                <c:pt idx="597">
                  <c:v>60881</c:v>
                </c:pt>
                <c:pt idx="598">
                  <c:v>60911</c:v>
                </c:pt>
                <c:pt idx="599">
                  <c:v>60944</c:v>
                </c:pt>
                <c:pt idx="600">
                  <c:v>60974</c:v>
                </c:pt>
                <c:pt idx="601">
                  <c:v>61007</c:v>
                </c:pt>
                <c:pt idx="602">
                  <c:v>61038</c:v>
                </c:pt>
                <c:pt idx="603">
                  <c:v>61066</c:v>
                </c:pt>
                <c:pt idx="604">
                  <c:v>61098</c:v>
                </c:pt>
                <c:pt idx="605">
                  <c:v>61128</c:v>
                </c:pt>
                <c:pt idx="606">
                  <c:v>61161</c:v>
                </c:pt>
                <c:pt idx="607">
                  <c:v>61191</c:v>
                </c:pt>
                <c:pt idx="608">
                  <c:v>61224</c:v>
                </c:pt>
                <c:pt idx="609">
                  <c:v>61255</c:v>
                </c:pt>
                <c:pt idx="610">
                  <c:v>61287</c:v>
                </c:pt>
                <c:pt idx="611">
                  <c:v>61318</c:v>
                </c:pt>
                <c:pt idx="612">
                  <c:v>61350</c:v>
                </c:pt>
                <c:pt idx="613">
                  <c:v>61381</c:v>
                </c:pt>
                <c:pt idx="614">
                  <c:v>61413</c:v>
                </c:pt>
                <c:pt idx="615">
                  <c:v>61442</c:v>
                </c:pt>
                <c:pt idx="616">
                  <c:v>61477</c:v>
                </c:pt>
                <c:pt idx="617">
                  <c:v>61507</c:v>
                </c:pt>
                <c:pt idx="618">
                  <c:v>61539</c:v>
                </c:pt>
                <c:pt idx="619">
                  <c:v>61569</c:v>
                </c:pt>
                <c:pt idx="620">
                  <c:v>61602</c:v>
                </c:pt>
                <c:pt idx="621">
                  <c:v>61633</c:v>
                </c:pt>
                <c:pt idx="622">
                  <c:v>61665</c:v>
                </c:pt>
                <c:pt idx="623">
                  <c:v>61696</c:v>
                </c:pt>
                <c:pt idx="624">
                  <c:v>61728</c:v>
                </c:pt>
                <c:pt idx="625">
                  <c:v>61759</c:v>
                </c:pt>
                <c:pt idx="626">
                  <c:v>61787</c:v>
                </c:pt>
                <c:pt idx="627">
                  <c:v>61815</c:v>
                </c:pt>
                <c:pt idx="628">
                  <c:v>61847</c:v>
                </c:pt>
                <c:pt idx="629">
                  <c:v>61877</c:v>
                </c:pt>
                <c:pt idx="630">
                  <c:v>61910</c:v>
                </c:pt>
                <c:pt idx="631">
                  <c:v>61941</c:v>
                </c:pt>
                <c:pt idx="632">
                  <c:v>61973</c:v>
                </c:pt>
                <c:pt idx="633">
                  <c:v>62003</c:v>
                </c:pt>
                <c:pt idx="634">
                  <c:v>62036</c:v>
                </c:pt>
                <c:pt idx="635">
                  <c:v>62066</c:v>
                </c:pt>
                <c:pt idx="636">
                  <c:v>62099</c:v>
                </c:pt>
                <c:pt idx="637">
                  <c:v>62130</c:v>
                </c:pt>
                <c:pt idx="638">
                  <c:v>62158</c:v>
                </c:pt>
                <c:pt idx="639">
                  <c:v>62190</c:v>
                </c:pt>
                <c:pt idx="640">
                  <c:v>62220</c:v>
                </c:pt>
                <c:pt idx="641">
                  <c:v>62253</c:v>
                </c:pt>
                <c:pt idx="642">
                  <c:v>62283</c:v>
                </c:pt>
                <c:pt idx="643">
                  <c:v>62316</c:v>
                </c:pt>
                <c:pt idx="644">
                  <c:v>62347</c:v>
                </c:pt>
                <c:pt idx="645">
                  <c:v>62379</c:v>
                </c:pt>
                <c:pt idx="646">
                  <c:v>62410</c:v>
                </c:pt>
                <c:pt idx="647">
                  <c:v>62442</c:v>
                </c:pt>
                <c:pt idx="648">
                  <c:v>62473</c:v>
                </c:pt>
                <c:pt idx="649">
                  <c:v>62505</c:v>
                </c:pt>
                <c:pt idx="650">
                  <c:v>62533</c:v>
                </c:pt>
                <c:pt idx="651">
                  <c:v>62564</c:v>
                </c:pt>
                <c:pt idx="652">
                  <c:v>62596</c:v>
                </c:pt>
                <c:pt idx="653">
                  <c:v>62627</c:v>
                </c:pt>
                <c:pt idx="654">
                  <c:v>62659</c:v>
                </c:pt>
                <c:pt idx="655">
                  <c:v>62690</c:v>
                </c:pt>
                <c:pt idx="656">
                  <c:v>62722</c:v>
                </c:pt>
                <c:pt idx="657">
                  <c:v>62752</c:v>
                </c:pt>
                <c:pt idx="658">
                  <c:v>62785</c:v>
                </c:pt>
                <c:pt idx="659">
                  <c:v>62815</c:v>
                </c:pt>
                <c:pt idx="660">
                  <c:v>62848</c:v>
                </c:pt>
                <c:pt idx="661">
                  <c:v>62879</c:v>
                </c:pt>
                <c:pt idx="662">
                  <c:v>62908</c:v>
                </c:pt>
                <c:pt idx="663">
                  <c:v>62939</c:v>
                </c:pt>
                <c:pt idx="664">
                  <c:v>62969</c:v>
                </c:pt>
                <c:pt idx="665">
                  <c:v>63002</c:v>
                </c:pt>
                <c:pt idx="666">
                  <c:v>63032</c:v>
                </c:pt>
                <c:pt idx="667">
                  <c:v>63065</c:v>
                </c:pt>
                <c:pt idx="668">
                  <c:v>63096</c:v>
                </c:pt>
                <c:pt idx="669">
                  <c:v>63128</c:v>
                </c:pt>
                <c:pt idx="670">
                  <c:v>63158</c:v>
                </c:pt>
                <c:pt idx="671">
                  <c:v>63188</c:v>
                </c:pt>
                <c:pt idx="672">
                  <c:v>63219</c:v>
                </c:pt>
                <c:pt idx="673">
                  <c:v>63248</c:v>
                </c:pt>
                <c:pt idx="674">
                  <c:v>63276</c:v>
                </c:pt>
                <c:pt idx="675">
                  <c:v>63307</c:v>
                </c:pt>
                <c:pt idx="676">
                  <c:v>63338</c:v>
                </c:pt>
                <c:pt idx="677">
                  <c:v>63369</c:v>
                </c:pt>
                <c:pt idx="678">
                  <c:v>63401</c:v>
                </c:pt>
                <c:pt idx="679">
                  <c:v>63432</c:v>
                </c:pt>
                <c:pt idx="680">
                  <c:v>63464</c:v>
                </c:pt>
                <c:pt idx="681">
                  <c:v>63495</c:v>
                </c:pt>
                <c:pt idx="682">
                  <c:v>63527</c:v>
                </c:pt>
                <c:pt idx="683">
                  <c:v>63558</c:v>
                </c:pt>
                <c:pt idx="684">
                  <c:v>63590</c:v>
                </c:pt>
                <c:pt idx="685">
                  <c:v>63618</c:v>
                </c:pt>
                <c:pt idx="686">
                  <c:v>63649</c:v>
                </c:pt>
                <c:pt idx="687">
                  <c:v>63681</c:v>
                </c:pt>
                <c:pt idx="688">
                  <c:v>63712</c:v>
                </c:pt>
                <c:pt idx="689">
                  <c:v>63744</c:v>
                </c:pt>
                <c:pt idx="690">
                  <c:v>63775</c:v>
                </c:pt>
                <c:pt idx="691">
                  <c:v>63807</c:v>
                </c:pt>
              </c:numCache>
            </c:numRef>
          </c:cat>
          <c:val>
            <c:numRef>
              <c:f>Eur3M!$AF$3:$AF$694</c:f>
              <c:numCache>
                <c:formatCode>0.0000%</c:formatCode>
                <c:ptCount val="692"/>
                <c:pt idx="0">
                  <c:v>1.0853130272750376E-3</c:v>
                </c:pt>
                <c:pt idx="1">
                  <c:v>1.1137501382131598E-3</c:v>
                </c:pt>
                <c:pt idx="2">
                  <c:v>1.1403943157208146E-3</c:v>
                </c:pt>
                <c:pt idx="3">
                  <c:v>1.1687293220095988E-3</c:v>
                </c:pt>
                <c:pt idx="4">
                  <c:v>1.1944377765871835E-3</c:v>
                </c:pt>
                <c:pt idx="5">
                  <c:v>1.2177070585743805E-3</c:v>
                </c:pt>
                <c:pt idx="6">
                  <c:v>1.241764068544913E-3</c:v>
                </c:pt>
                <c:pt idx="7">
                  <c:v>1.2642577511109009E-3</c:v>
                </c:pt>
                <c:pt idx="8">
                  <c:v>1.2881256970389712E-3</c:v>
                </c:pt>
                <c:pt idx="9">
                  <c:v>1.3090453335011837E-3</c:v>
                </c:pt>
                <c:pt idx="10">
                  <c:v>1.3312195920691945E-3</c:v>
                </c:pt>
                <c:pt idx="11">
                  <c:v>1.3512683018517039E-3</c:v>
                </c:pt>
                <c:pt idx="12">
                  <c:v>1.3711872280746137E-3</c:v>
                </c:pt>
                <c:pt idx="13">
                  <c:v>1.3897479539019637E-3</c:v>
                </c:pt>
                <c:pt idx="14">
                  <c:v>1.4081648535401326E-3</c:v>
                </c:pt>
                <c:pt idx="15">
                  <c:v>1.4253027744722995E-3</c:v>
                </c:pt>
                <c:pt idx="16">
                  <c:v>1.4422836692268945E-3</c:v>
                </c:pt>
                <c:pt idx="17">
                  <c:v>1.4565631574120154E-3</c:v>
                </c:pt>
                <c:pt idx="18">
                  <c:v>1.4717560980511556E-3</c:v>
                </c:pt>
                <c:pt idx="19">
                  <c:v>1.4867743628459063E-3</c:v>
                </c:pt>
                <c:pt idx="20">
                  <c:v>1.5006938038460396E-3</c:v>
                </c:pt>
                <c:pt idx="21">
                  <c:v>1.5144272840487496E-3</c:v>
                </c:pt>
                <c:pt idx="22">
                  <c:v>1.5271304114576449E-3</c:v>
                </c:pt>
                <c:pt idx="23">
                  <c:v>1.5396370204789373E-3</c:v>
                </c:pt>
                <c:pt idx="24">
                  <c:v>1.5508152382134029E-3</c:v>
                </c:pt>
                <c:pt idx="25">
                  <c:v>1.5625143484087175E-3</c:v>
                </c:pt>
                <c:pt idx="26">
                  <c:v>1.5726196138697156E-3</c:v>
                </c:pt>
                <c:pt idx="27">
                  <c:v>1.5831658697464533E-3</c:v>
                </c:pt>
                <c:pt idx="28">
                  <c:v>1.5925420775741445E-3</c:v>
                </c:pt>
                <c:pt idx="29">
                  <c:v>1.6005789682915371E-3</c:v>
                </c:pt>
                <c:pt idx="30">
                  <c:v>1.6092733649775602E-3</c:v>
                </c:pt>
                <c:pt idx="31">
                  <c:v>1.6169597874628795E-3</c:v>
                </c:pt>
                <c:pt idx="32">
                  <c:v>1.6249079822588683E-3</c:v>
                </c:pt>
                <c:pt idx="33">
                  <c:v>1.6316836511259644E-3</c:v>
                </c:pt>
                <c:pt idx="34">
                  <c:v>1.6386539854701962E-3</c:v>
                </c:pt>
                <c:pt idx="35">
                  <c:v>1.6447520872731555E-3</c:v>
                </c:pt>
                <c:pt idx="36">
                  <c:v>1.6506011012893153E-3</c:v>
                </c:pt>
                <c:pt idx="37">
                  <c:v>1.6558459190998001E-3</c:v>
                </c:pt>
                <c:pt idx="38">
                  <c:v>1.6608356108172926E-3</c:v>
                </c:pt>
                <c:pt idx="39">
                  <c:v>1.6652683723219852E-3</c:v>
                </c:pt>
                <c:pt idx="40">
                  <c:v>1.6689410331172938E-3</c:v>
                </c:pt>
                <c:pt idx="41">
                  <c:v>1.6723065991870098E-3</c:v>
                </c:pt>
                <c:pt idx="42">
                  <c:v>1.6757856690897512E-3</c:v>
                </c:pt>
                <c:pt idx="43">
                  <c:v>1.6786999865405076E-3</c:v>
                </c:pt>
                <c:pt idx="44">
                  <c:v>1.6815273714154103E-3</c:v>
                </c:pt>
                <c:pt idx="45">
                  <c:v>1.6838314323068383E-3</c:v>
                </c:pt>
                <c:pt idx="46">
                  <c:v>1.6858614381981744E-3</c:v>
                </c:pt>
                <c:pt idx="47">
                  <c:v>1.6874512637794971E-3</c:v>
                </c:pt>
                <c:pt idx="48">
                  <c:v>1.6888589614090089E-3</c:v>
                </c:pt>
                <c:pt idx="49">
                  <c:v>1.6898365105161718E-3</c:v>
                </c:pt>
                <c:pt idx="50">
                  <c:v>1.6905882397312327E-3</c:v>
                </c:pt>
                <c:pt idx="51">
                  <c:v>1.6909936952117358E-3</c:v>
                </c:pt>
                <c:pt idx="52">
                  <c:v>1.6911161302532462E-3</c:v>
                </c:pt>
                <c:pt idx="53">
                  <c:v>1.6909794757759169E-3</c:v>
                </c:pt>
                <c:pt idx="54">
                  <c:v>1.6905907324857635E-3</c:v>
                </c:pt>
                <c:pt idx="55">
                  <c:v>1.6898795357406025E-3</c:v>
                </c:pt>
                <c:pt idx="56">
                  <c:v>1.6889820862577972E-3</c:v>
                </c:pt>
                <c:pt idx="57">
                  <c:v>1.6877265618118998E-3</c:v>
                </c:pt>
                <c:pt idx="58">
                  <c:v>1.6862980794930624E-3</c:v>
                </c:pt>
                <c:pt idx="59">
                  <c:v>1.6845775851815912E-3</c:v>
                </c:pt>
                <c:pt idx="60">
                  <c:v>1.6826792390631689E-3</c:v>
                </c:pt>
                <c:pt idx="61">
                  <c:v>1.6804873418712748E-3</c:v>
                </c:pt>
                <c:pt idx="62">
                  <c:v>1.6781452480923375E-3</c:v>
                </c:pt>
                <c:pt idx="63">
                  <c:v>1.675508354648221E-3</c:v>
                </c:pt>
                <c:pt idx="64">
                  <c:v>1.6730234501392521E-3</c:v>
                </c:pt>
                <c:pt idx="65">
                  <c:v>1.6700843541238573E-3</c:v>
                </c:pt>
                <c:pt idx="66">
                  <c:v>1.6668491386622923E-3</c:v>
                </c:pt>
                <c:pt idx="67">
                  <c:v>1.6635257493881385E-3</c:v>
                </c:pt>
                <c:pt idx="68">
                  <c:v>1.6599056425976105E-3</c:v>
                </c:pt>
                <c:pt idx="69">
                  <c:v>1.656220583009555E-3</c:v>
                </c:pt>
                <c:pt idx="70">
                  <c:v>1.65223845099069E-3</c:v>
                </c:pt>
                <c:pt idx="71">
                  <c:v>1.6483457678062861E-3</c:v>
                </c:pt>
                <c:pt idx="72">
                  <c:v>1.6438911717691891E-3</c:v>
                </c:pt>
                <c:pt idx="73">
                  <c:v>1.6396894358796266E-3</c:v>
                </c:pt>
                <c:pt idx="74">
                  <c:v>1.6349055997752098E-3</c:v>
                </c:pt>
                <c:pt idx="75">
                  <c:v>1.6302620918316785E-3</c:v>
                </c:pt>
                <c:pt idx="76">
                  <c:v>1.6259473202728258E-3</c:v>
                </c:pt>
                <c:pt idx="77">
                  <c:v>1.6208803722780954E-3</c:v>
                </c:pt>
                <c:pt idx="78">
                  <c:v>1.6160027239707083E-3</c:v>
                </c:pt>
                <c:pt idx="79">
                  <c:v>1.6104997248821396E-3</c:v>
                </c:pt>
                <c:pt idx="80">
                  <c:v>1.6053760984532446E-3</c:v>
                </c:pt>
                <c:pt idx="81">
                  <c:v>1.5996117613386849E-3</c:v>
                </c:pt>
                <c:pt idx="82">
                  <c:v>1.594078537796362E-3</c:v>
                </c:pt>
                <c:pt idx="83">
                  <c:v>1.5882509834946243E-3</c:v>
                </c:pt>
                <c:pt idx="84">
                  <c:v>1.5826845417179045E-3</c:v>
                </c:pt>
                <c:pt idx="85">
                  <c:v>1.5770218451408695E-3</c:v>
                </c:pt>
                <c:pt idx="86">
                  <c:v>1.5710728593556016E-3</c:v>
                </c:pt>
                <c:pt idx="87">
                  <c:v>1.5654211317665334E-3</c:v>
                </c:pt>
                <c:pt idx="88">
                  <c:v>1.5598877146659139E-3</c:v>
                </c:pt>
                <c:pt idx="89">
                  <c:v>1.5536768261685974E-3</c:v>
                </c:pt>
                <c:pt idx="90">
                  <c:v>1.547380345698066E-3</c:v>
                </c:pt>
                <c:pt idx="91">
                  <c:v>1.5410016257542977E-3</c:v>
                </c:pt>
                <c:pt idx="92">
                  <c:v>1.5343343545406252E-3</c:v>
                </c:pt>
                <c:pt idx="93">
                  <c:v>1.5277985284706654E-3</c:v>
                </c:pt>
                <c:pt idx="94">
                  <c:v>1.5209758383571532E-3</c:v>
                </c:pt>
                <c:pt idx="95">
                  <c:v>1.5142958475052736E-3</c:v>
                </c:pt>
                <c:pt idx="96">
                  <c:v>1.5073307955272728E-3</c:v>
                </c:pt>
                <c:pt idx="97">
                  <c:v>1.5005190020477741E-3</c:v>
                </c:pt>
                <c:pt idx="98">
                  <c:v>1.4934240586677214E-3</c:v>
                </c:pt>
                <c:pt idx="99">
                  <c:v>1.4869411645040736E-3</c:v>
                </c:pt>
                <c:pt idx="100">
                  <c:v>1.4799579548702908E-3</c:v>
                </c:pt>
                <c:pt idx="101">
                  <c:v>1.472922363415498E-3</c:v>
                </c:pt>
                <c:pt idx="102">
                  <c:v>1.4658369989947895E-3</c:v>
                </c:pt>
                <c:pt idx="103">
                  <c:v>1.4584735690950854E-3</c:v>
                </c:pt>
                <c:pt idx="104">
                  <c:v>1.4512948447439216E-3</c:v>
                </c:pt>
                <c:pt idx="105">
                  <c:v>1.4438402869252449E-3</c:v>
                </c:pt>
                <c:pt idx="106">
                  <c:v>1.4368130995063462E-3</c:v>
                </c:pt>
                <c:pt idx="107">
                  <c:v>1.4290426768856735E-3</c:v>
                </c:pt>
                <c:pt idx="108">
                  <c:v>1.421944048202992E-3</c:v>
                </c:pt>
                <c:pt idx="109">
                  <c:v>1.4140999537209456E-3</c:v>
                </c:pt>
                <c:pt idx="110">
                  <c:v>1.4066995312716321E-3</c:v>
                </c:pt>
                <c:pt idx="111">
                  <c:v>1.399990649802435E-3</c:v>
                </c:pt>
                <c:pt idx="112">
                  <c:v>1.392296740218254E-3</c:v>
                </c:pt>
                <c:pt idx="113">
                  <c:v>1.3850597939956148E-3</c:v>
                </c:pt>
                <c:pt idx="114">
                  <c:v>1.3770745959549456E-3</c:v>
                </c:pt>
                <c:pt idx="115">
                  <c:v>1.3697948786417324E-3</c:v>
                </c:pt>
                <c:pt idx="116">
                  <c:v>1.3617667786062103E-3</c:v>
                </c:pt>
                <c:pt idx="117">
                  <c:v>1.3542076466052963E-3</c:v>
                </c:pt>
                <c:pt idx="118">
                  <c:v>1.3463887216702997E-3</c:v>
                </c:pt>
                <c:pt idx="119">
                  <c:v>1.338800458979566E-3</c:v>
                </c:pt>
                <c:pt idx="120">
                  <c:v>1.3309550953894179E-3</c:v>
                </c:pt>
                <c:pt idx="121">
                  <c:v>1.3233446496280538E-3</c:v>
                </c:pt>
                <c:pt idx="122">
                  <c:v>1.3154798365100876E-3</c:v>
                </c:pt>
                <c:pt idx="123">
                  <c:v>1.3085920657878035E-3</c:v>
                </c:pt>
                <c:pt idx="124">
                  <c:v>1.3009611363795951E-3</c:v>
                </c:pt>
                <c:pt idx="125">
                  <c:v>1.2930798530025273E-3</c:v>
                </c:pt>
                <c:pt idx="126">
                  <c:v>1.2854422765565866E-3</c:v>
                </c:pt>
                <c:pt idx="127">
                  <c:v>1.2775571641179789E-3</c:v>
                </c:pt>
                <c:pt idx="128">
                  <c:v>1.269918738524251E-3</c:v>
                </c:pt>
                <c:pt idx="129">
                  <c:v>1.2620356229627173E-3</c:v>
                </c:pt>
                <c:pt idx="130">
                  <c:v>1.2546480331214508E-3</c:v>
                </c:pt>
                <c:pt idx="131">
                  <c:v>1.2465262399634777E-3</c:v>
                </c:pt>
                <c:pt idx="132">
                  <c:v>1.2391481378402553E-3</c:v>
                </c:pt>
                <c:pt idx="133">
                  <c:v>1.2310394366185295E-3</c:v>
                </c:pt>
                <c:pt idx="134">
                  <c:v>1.2241662584985958E-3</c:v>
                </c:pt>
                <c:pt idx="135">
                  <c:v>1.2165651530146573E-3</c:v>
                </c:pt>
                <c:pt idx="136">
                  <c:v>1.2087293279038679E-3</c:v>
                </c:pt>
                <c:pt idx="137">
                  <c:v>1.2011496173819707E-3</c:v>
                </c:pt>
                <c:pt idx="138">
                  <c:v>1.1933381177456166E-3</c:v>
                </c:pt>
                <c:pt idx="139">
                  <c:v>1.1857840809708817E-3</c:v>
                </c:pt>
                <c:pt idx="140">
                  <c:v>1.1780011964803859E-3</c:v>
                </c:pt>
                <c:pt idx="141">
                  <c:v>1.1707193433823559E-3</c:v>
                </c:pt>
                <c:pt idx="142">
                  <c:v>1.1627266422794239E-3</c:v>
                </c:pt>
                <c:pt idx="143">
                  <c:v>1.1554771898963732E-3</c:v>
                </c:pt>
                <c:pt idx="144">
                  <c:v>1.1475220631051873E-3</c:v>
                </c:pt>
                <c:pt idx="145">
                  <c:v>1.1400683317099147E-3</c:v>
                </c:pt>
                <c:pt idx="146">
                  <c:v>1.1331131207882651E-3</c:v>
                </c:pt>
                <c:pt idx="147">
                  <c:v>1.1256978388475996E-3</c:v>
                </c:pt>
                <c:pt idx="148">
                  <c:v>1.1185417480712783E-3</c:v>
                </c:pt>
                <c:pt idx="149">
                  <c:v>1.1106935682850363E-3</c:v>
                </c:pt>
                <c:pt idx="150">
                  <c:v>1.1035809484762991E-3</c:v>
                </c:pt>
                <c:pt idx="151">
                  <c:v>1.095782141800645E-3</c:v>
                </c:pt>
                <c:pt idx="152">
                  <c:v>1.0884806216556217E-3</c:v>
                </c:pt>
                <c:pt idx="153">
                  <c:v>1.0809693021938708E-3</c:v>
                </c:pt>
                <c:pt idx="154">
                  <c:v>1.073718286852157E-3</c:v>
                </c:pt>
                <c:pt idx="155">
                  <c:v>1.0662604192967656E-3</c:v>
                </c:pt>
                <c:pt idx="156">
                  <c:v>1.0590624189907329E-3</c:v>
                </c:pt>
                <c:pt idx="157">
                  <c:v>1.0516605057995147E-3</c:v>
                </c:pt>
                <c:pt idx="158">
                  <c:v>1.0452078668621695E-3</c:v>
                </c:pt>
                <c:pt idx="159">
                  <c:v>1.0380905323267261E-3</c:v>
                </c:pt>
                <c:pt idx="160">
                  <c:v>1.0307735134799144E-3</c:v>
                </c:pt>
                <c:pt idx="161">
                  <c:v>1.0237146287122574E-3</c:v>
                </c:pt>
                <c:pt idx="162">
                  <c:v>1.0164589730490743E-3</c:v>
                </c:pt>
                <c:pt idx="163">
                  <c:v>1.0094604925375919E-3</c:v>
                </c:pt>
                <c:pt idx="164">
                  <c:v>1.0022681413565898E-3</c:v>
                </c:pt>
                <c:pt idx="165">
                  <c:v>9.9555513868827892E-4</c:v>
                </c:pt>
                <c:pt idx="166">
                  <c:v>9.8820462064229809E-4</c:v>
                </c:pt>
                <c:pt idx="167">
                  <c:v>9.8133223417013913E-4</c:v>
                </c:pt>
                <c:pt idx="168">
                  <c:v>9.7427173249971667E-4</c:v>
                </c:pt>
                <c:pt idx="169">
                  <c:v>9.6746476262599341E-4</c:v>
                </c:pt>
                <c:pt idx="170">
                  <c:v>9.6134464062965213E-4</c:v>
                </c:pt>
                <c:pt idx="171">
                  <c:v>9.5438320366405497E-4</c:v>
                </c:pt>
                <c:pt idx="172">
                  <c:v>9.4788910657307658E-4</c:v>
                </c:pt>
                <c:pt idx="173">
                  <c:v>9.4078197704402567E-4</c:v>
                </c:pt>
                <c:pt idx="174">
                  <c:v>9.3414059471047702E-4</c:v>
                </c:pt>
                <c:pt idx="175">
                  <c:v>9.2732084453240162E-4</c:v>
                </c:pt>
                <c:pt idx="176">
                  <c:v>9.209606728011765E-4</c:v>
                </c:pt>
                <c:pt idx="177">
                  <c:v>9.1400202438344732E-4</c:v>
                </c:pt>
                <c:pt idx="178">
                  <c:v>9.0771033635318223E-4</c:v>
                </c:pt>
                <c:pt idx="179">
                  <c:v>9.0082751644212733E-4</c:v>
                </c:pt>
                <c:pt idx="180">
                  <c:v>8.9439835245655713E-4</c:v>
                </c:pt>
                <c:pt idx="181">
                  <c:v>8.8862193721728677E-4</c:v>
                </c:pt>
                <c:pt idx="182">
                  <c:v>8.8205603144162934E-4</c:v>
                </c:pt>
                <c:pt idx="183">
                  <c:v>8.7593525320649841E-4</c:v>
                </c:pt>
                <c:pt idx="184">
                  <c:v>8.6924142825425062E-4</c:v>
                </c:pt>
                <c:pt idx="185">
                  <c:v>8.6319176548319758E-4</c:v>
                </c:pt>
                <c:pt idx="186">
                  <c:v>8.565764907141791E-4</c:v>
                </c:pt>
                <c:pt idx="187">
                  <c:v>8.5039983487317564E-4</c:v>
                </c:pt>
                <c:pt idx="188">
                  <c:v>8.4406236475449736E-4</c:v>
                </c:pt>
                <c:pt idx="189">
                  <c:v>8.3796028691540496E-4</c:v>
                </c:pt>
                <c:pt idx="190">
                  <c:v>8.3170002834883499E-4</c:v>
                </c:pt>
                <c:pt idx="191">
                  <c:v>8.2567295057855495E-4</c:v>
                </c:pt>
                <c:pt idx="192">
                  <c:v>8.1949029966538959E-4</c:v>
                </c:pt>
                <c:pt idx="193">
                  <c:v>8.1392142964490906E-4</c:v>
                </c:pt>
                <c:pt idx="194">
                  <c:v>8.0800447795805548E-4</c:v>
                </c:pt>
                <c:pt idx="195">
                  <c:v>8.0212476113401235E-4</c:v>
                </c:pt>
                <c:pt idx="196">
                  <c:v>7.9628232975283316E-4</c:v>
                </c:pt>
                <c:pt idx="197">
                  <c:v>7.9029058704755111E-4</c:v>
                </c:pt>
                <c:pt idx="198">
                  <c:v>7.8452405282507503E-4</c:v>
                </c:pt>
                <c:pt idx="199">
                  <c:v>7.7861072193867692E-4</c:v>
                </c:pt>
                <c:pt idx="200">
                  <c:v>7.7310317926948741E-4</c:v>
                </c:pt>
                <c:pt idx="201">
                  <c:v>7.6708536442007206E-4</c:v>
                </c:pt>
                <c:pt idx="202">
                  <c:v>7.6165143135121832E-4</c:v>
                </c:pt>
                <c:pt idx="203">
                  <c:v>7.5571459243313575E-4</c:v>
                </c:pt>
                <c:pt idx="204">
                  <c:v>7.501761913908388E-4</c:v>
                </c:pt>
                <c:pt idx="205">
                  <c:v>7.452059181215023E-4</c:v>
                </c:pt>
                <c:pt idx="206">
                  <c:v>7.3956295589098922E-4</c:v>
                </c:pt>
                <c:pt idx="207">
                  <c:v>7.3430883742207074E-4</c:v>
                </c:pt>
                <c:pt idx="208">
                  <c:v>7.2856968806336516E-4</c:v>
                </c:pt>
                <c:pt idx="209">
                  <c:v>7.2338895267029654E-4</c:v>
                </c:pt>
                <c:pt idx="210">
                  <c:v>7.177304360375705E-4</c:v>
                </c:pt>
                <c:pt idx="211">
                  <c:v>7.1245326022042208E-4</c:v>
                </c:pt>
                <c:pt idx="212">
                  <c:v>7.0704481430015518E-4</c:v>
                </c:pt>
                <c:pt idx="213">
                  <c:v>7.0201028555835342E-4</c:v>
                </c:pt>
                <c:pt idx="214">
                  <c:v>6.9701042910739011E-4</c:v>
                </c:pt>
                <c:pt idx="215">
                  <c:v>6.9188026973981964E-4</c:v>
                </c:pt>
                <c:pt idx="216">
                  <c:v>6.8711447982578724E-4</c:v>
                </c:pt>
                <c:pt idx="217">
                  <c:v>6.8254359452522893E-4</c:v>
                </c:pt>
                <c:pt idx="218">
                  <c:v>6.7751792734336278E-4</c:v>
                </c:pt>
                <c:pt idx="219">
                  <c:v>6.7252891024283969E-4</c:v>
                </c:pt>
                <c:pt idx="220">
                  <c:v>6.6757645323106446E-4</c:v>
                </c:pt>
                <c:pt idx="221">
                  <c:v>6.6250248796804231E-4</c:v>
                </c:pt>
                <c:pt idx="222">
                  <c:v>6.5762403662898532E-4</c:v>
                </c:pt>
                <c:pt idx="223">
                  <c:v>6.5262625128592144E-4</c:v>
                </c:pt>
                <c:pt idx="224">
                  <c:v>6.478213850833139E-4</c:v>
                </c:pt>
                <c:pt idx="225">
                  <c:v>6.4289932965603354E-4</c:v>
                </c:pt>
                <c:pt idx="226">
                  <c:v>6.3816759773071587E-4</c:v>
                </c:pt>
                <c:pt idx="227">
                  <c:v>6.3332079191534194E-4</c:v>
                </c:pt>
                <c:pt idx="228">
                  <c:v>6.2911103700782022E-4</c:v>
                </c:pt>
                <c:pt idx="229">
                  <c:v>6.2448409036507926E-4</c:v>
                </c:pt>
                <c:pt idx="230">
                  <c:v>6.1974507342430808E-4</c:v>
                </c:pt>
                <c:pt idx="231">
                  <c:v>6.1519004309380093E-4</c:v>
                </c:pt>
                <c:pt idx="232">
                  <c:v>6.1052498604248734E-4</c:v>
                </c:pt>
                <c:pt idx="233">
                  <c:v>6.060413309149263E-4</c:v>
                </c:pt>
                <c:pt idx="234">
                  <c:v>6.0144966342374703E-4</c:v>
                </c:pt>
                <c:pt idx="235">
                  <c:v>5.9717862847929115E-4</c:v>
                </c:pt>
                <c:pt idx="236">
                  <c:v>5.9251794944791512E-4</c:v>
                </c:pt>
                <c:pt idx="237">
                  <c:v>5.8831488106829866E-4</c:v>
                </c:pt>
                <c:pt idx="238">
                  <c:v>5.8372864649262131E-4</c:v>
                </c:pt>
                <c:pt idx="239">
                  <c:v>5.794556542361584E-4</c:v>
                </c:pt>
                <c:pt idx="240">
                  <c:v>5.7548915148370567E-4</c:v>
                </c:pt>
                <c:pt idx="241">
                  <c:v>5.7114673445911063E-4</c:v>
                </c:pt>
                <c:pt idx="242">
                  <c:v>5.6710836399384882E-4</c:v>
                </c:pt>
                <c:pt idx="243">
                  <c:v>5.6283542774583672E-4</c:v>
                </c:pt>
                <c:pt idx="244">
                  <c:v>5.5886189153617118E-4</c:v>
                </c:pt>
                <c:pt idx="245">
                  <c:v>5.5452697476550883E-4</c:v>
                </c:pt>
                <c:pt idx="246">
                  <c:v>5.5048894118704369E-4</c:v>
                </c:pt>
                <c:pt idx="247">
                  <c:v>5.4635518404053747E-4</c:v>
                </c:pt>
                <c:pt idx="248">
                  <c:v>5.4238389429188969E-4</c:v>
                </c:pt>
                <c:pt idx="249">
                  <c:v>5.3831868200385755E-4</c:v>
                </c:pt>
                <c:pt idx="250">
                  <c:v>5.3441345120937083E-4</c:v>
                </c:pt>
                <c:pt idx="251">
                  <c:v>5.3041607098009661E-4</c:v>
                </c:pt>
                <c:pt idx="252">
                  <c:v>5.2694640624665853E-4</c:v>
                </c:pt>
                <c:pt idx="253">
                  <c:v>5.23135362738734E-4</c:v>
                </c:pt>
                <c:pt idx="254">
                  <c:v>5.1923468207052813E-4</c:v>
                </c:pt>
                <c:pt idx="255">
                  <c:v>5.1548797913947666E-4</c:v>
                </c:pt>
                <c:pt idx="256">
                  <c:v>5.1165334478290182E-4</c:v>
                </c:pt>
                <c:pt idx="257">
                  <c:v>5.0797026401697338E-4</c:v>
                </c:pt>
                <c:pt idx="258">
                  <c:v>5.0420093038504061E-4</c:v>
                </c:pt>
                <c:pt idx="259">
                  <c:v>5.0069704616306809E-4</c:v>
                </c:pt>
                <c:pt idx="260">
                  <c:v>4.9687596007618189E-4</c:v>
                </c:pt>
                <c:pt idx="261">
                  <c:v>4.9343223992651206E-4</c:v>
                </c:pt>
                <c:pt idx="262">
                  <c:v>4.8967694208838699E-4</c:v>
                </c:pt>
                <c:pt idx="263">
                  <c:v>4.8651741494409363E-4</c:v>
                </c:pt>
                <c:pt idx="264">
                  <c:v>4.8304788144972312E-4</c:v>
                </c:pt>
                <c:pt idx="265">
                  <c:v>4.7949767210613578E-4</c:v>
                </c:pt>
                <c:pt idx="266">
                  <c:v>4.7608848920344267E-4</c:v>
                </c:pt>
                <c:pt idx="267">
                  <c:v>4.7260019116472131E-4</c:v>
                </c:pt>
                <c:pt idx="268">
                  <c:v>4.6925060997679016E-4</c:v>
                </c:pt>
                <c:pt idx="269">
                  <c:v>4.658234485451925E-4</c:v>
                </c:pt>
                <c:pt idx="270">
                  <c:v>4.6263842111861884E-4</c:v>
                </c:pt>
                <c:pt idx="271">
                  <c:v>4.5916591484829248E-4</c:v>
                </c:pt>
                <c:pt idx="272">
                  <c:v>4.5603711469594009E-4</c:v>
                </c:pt>
                <c:pt idx="273">
                  <c:v>4.5262605624798481E-4</c:v>
                </c:pt>
                <c:pt idx="274">
                  <c:v>4.4945075993885685E-4</c:v>
                </c:pt>
                <c:pt idx="275">
                  <c:v>4.4660676777338577E-4</c:v>
                </c:pt>
                <c:pt idx="276">
                  <c:v>4.4328399563283523E-4</c:v>
                </c:pt>
                <c:pt idx="277">
                  <c:v>4.4029041636353672E-4</c:v>
                </c:pt>
                <c:pt idx="278">
                  <c:v>4.3712554337019347E-4</c:v>
                </c:pt>
                <c:pt idx="279">
                  <c:v>4.3418481020711982E-4</c:v>
                </c:pt>
                <c:pt idx="280">
                  <c:v>4.3097923718401967E-4</c:v>
                </c:pt>
                <c:pt idx="281">
                  <c:v>4.2799564775357921E-4</c:v>
                </c:pt>
                <c:pt idx="282">
                  <c:v>4.2494376854100536E-4</c:v>
                </c:pt>
                <c:pt idx="283">
                  <c:v>4.2201415407068781E-4</c:v>
                </c:pt>
                <c:pt idx="284">
                  <c:v>4.1901760109730468E-4</c:v>
                </c:pt>
                <c:pt idx="285">
                  <c:v>4.1614120665250498E-4</c:v>
                </c:pt>
                <c:pt idx="286">
                  <c:v>4.1319920151507248E-4</c:v>
                </c:pt>
                <c:pt idx="287">
                  <c:v>4.1055669015828758E-4</c:v>
                </c:pt>
                <c:pt idx="288">
                  <c:v>4.0775666155352724E-4</c:v>
                </c:pt>
                <c:pt idx="289">
                  <c:v>4.0498200441756789E-4</c:v>
                </c:pt>
                <c:pt idx="290">
                  <c:v>4.0223253756207524E-4</c:v>
                </c:pt>
                <c:pt idx="291">
                  <c:v>3.9942060878256597E-4</c:v>
                </c:pt>
                <c:pt idx="292">
                  <c:v>3.9672177829155214E-4</c:v>
                </c:pt>
                <c:pt idx="293">
                  <c:v>3.9396173507554727E-4</c:v>
                </c:pt>
                <c:pt idx="294">
                  <c:v>3.9139786703698532E-4</c:v>
                </c:pt>
                <c:pt idx="295">
                  <c:v>3.8860387392811375E-4</c:v>
                </c:pt>
                <c:pt idx="296">
                  <c:v>3.8600408897435242E-4</c:v>
                </c:pt>
                <c:pt idx="297">
                  <c:v>3.833455234682091E-4</c:v>
                </c:pt>
                <c:pt idx="298">
                  <c:v>3.8079415522823429E-4</c:v>
                </c:pt>
                <c:pt idx="299">
                  <c:v>3.7850994467483301E-4</c:v>
                </c:pt>
                <c:pt idx="300">
                  <c:v>3.7592278199428703E-4</c:v>
                </c:pt>
                <c:pt idx="301">
                  <c:v>3.7351978556992725E-4</c:v>
                </c:pt>
                <c:pt idx="302">
                  <c:v>3.7090140957795139E-4</c:v>
                </c:pt>
                <c:pt idx="303">
                  <c:v>3.6846532181322624E-4</c:v>
                </c:pt>
                <c:pt idx="304">
                  <c:v>3.6597444115866443E-4</c:v>
                </c:pt>
                <c:pt idx="305">
                  <c:v>3.6366102203781579E-4</c:v>
                </c:pt>
                <c:pt idx="306">
                  <c:v>3.611404158007812E-4</c:v>
                </c:pt>
                <c:pt idx="307">
                  <c:v>3.5887074488555933E-4</c:v>
                </c:pt>
                <c:pt idx="308">
                  <c:v>3.5639788326822088E-4</c:v>
                </c:pt>
                <c:pt idx="309">
                  <c:v>3.5409740343116797E-4</c:v>
                </c:pt>
                <c:pt idx="310">
                  <c:v>3.5203815009231693E-4</c:v>
                </c:pt>
                <c:pt idx="311">
                  <c:v>3.4963366087471408E-4</c:v>
                </c:pt>
                <c:pt idx="312">
                  <c:v>3.4746871276385941E-4</c:v>
                </c:pt>
                <c:pt idx="313">
                  <c:v>3.451812504459916E-4</c:v>
                </c:pt>
                <c:pt idx="314">
                  <c:v>3.4305704623492704E-4</c:v>
                </c:pt>
                <c:pt idx="315">
                  <c:v>3.4074291810001582E-4</c:v>
                </c:pt>
                <c:pt idx="316">
                  <c:v>3.385903353429356E-4</c:v>
                </c:pt>
                <c:pt idx="317">
                  <c:v>3.3638977404812874E-4</c:v>
                </c:pt>
                <c:pt idx="318">
                  <c:v>3.3427860026652998E-4</c:v>
                </c:pt>
                <c:pt idx="319">
                  <c:v>3.3212043374147328E-4</c:v>
                </c:pt>
                <c:pt idx="320">
                  <c:v>3.300499924741967E-4</c:v>
                </c:pt>
                <c:pt idx="321">
                  <c:v>3.27933525823843E-4</c:v>
                </c:pt>
                <c:pt idx="322">
                  <c:v>3.2609878199594015E-4</c:v>
                </c:pt>
                <c:pt idx="323">
                  <c:v>3.2408599573804117E-4</c:v>
                </c:pt>
                <c:pt idx="324">
                  <c:v>3.2202854942178099E-4</c:v>
                </c:pt>
                <c:pt idx="325">
                  <c:v>3.2005487014021071E-4</c:v>
                </c:pt>
                <c:pt idx="326">
                  <c:v>3.1803745428126372E-4</c:v>
                </c:pt>
                <c:pt idx="327">
                  <c:v>3.1610222876219974E-4</c:v>
                </c:pt>
                <c:pt idx="328">
                  <c:v>3.1412417267430822E-4</c:v>
                </c:pt>
                <c:pt idx="329">
                  <c:v>3.1228767419216982E-4</c:v>
                </c:pt>
                <c:pt idx="330">
                  <c:v>3.1028739496984168E-4</c:v>
                </c:pt>
                <c:pt idx="331">
                  <c:v>3.0848687080225427E-4</c:v>
                </c:pt>
                <c:pt idx="332">
                  <c:v>3.0652582598792154E-4</c:v>
                </c:pt>
                <c:pt idx="333">
                  <c:v>3.0470211289644345E-4</c:v>
                </c:pt>
                <c:pt idx="334">
                  <c:v>3.0301212946780591E-4</c:v>
                </c:pt>
                <c:pt idx="335">
                  <c:v>3.012226321029174E-4</c:v>
                </c:pt>
                <c:pt idx="336">
                  <c:v>2.9950748450507014E-4</c:v>
                </c:pt>
                <c:pt idx="337">
                  <c:v>2.9763954557764419E-4</c:v>
                </c:pt>
                <c:pt idx="338">
                  <c:v>2.9595829522028705E-4</c:v>
                </c:pt>
                <c:pt idx="339">
                  <c:v>2.9412731930768585E-4</c:v>
                </c:pt>
                <c:pt idx="340">
                  <c:v>2.9242471799638718E-4</c:v>
                </c:pt>
                <c:pt idx="341">
                  <c:v>2.9068472404697194E-4</c:v>
                </c:pt>
                <c:pt idx="342">
                  <c:v>2.8906951365270851E-4</c:v>
                </c:pt>
                <c:pt idx="343">
                  <c:v>2.874696871760932E-4</c:v>
                </c:pt>
                <c:pt idx="344">
                  <c:v>2.8583255767322972E-4</c:v>
                </c:pt>
                <c:pt idx="345">
                  <c:v>2.8431567032019154E-4</c:v>
                </c:pt>
                <c:pt idx="346">
                  <c:v>2.8286438973500872E-4</c:v>
                </c:pt>
                <c:pt idx="347">
                  <c:v>2.8127273087164603E-4</c:v>
                </c:pt>
                <c:pt idx="348">
                  <c:v>2.7969682216414949E-4</c:v>
                </c:pt>
                <c:pt idx="349">
                  <c:v>2.7813652547588872E-4</c:v>
                </c:pt>
                <c:pt idx="350">
                  <c:v>2.7654212670796466E-4</c:v>
                </c:pt>
                <c:pt idx="351">
                  <c:v>2.7501313576942029E-4</c:v>
                </c:pt>
                <c:pt idx="352">
                  <c:v>2.7345076299395454E-4</c:v>
                </c:pt>
                <c:pt idx="353">
                  <c:v>2.7195251854199775E-4</c:v>
                </c:pt>
                <c:pt idx="354">
                  <c:v>2.7042159834857741E-4</c:v>
                </c:pt>
                <c:pt idx="355">
                  <c:v>2.6895354866332858E-4</c:v>
                </c:pt>
                <c:pt idx="356">
                  <c:v>2.6745351542673001E-4</c:v>
                </c:pt>
                <c:pt idx="357">
                  <c:v>2.6615368515432969E-4</c:v>
                </c:pt>
                <c:pt idx="358">
                  <c:v>2.6472829138803533E-4</c:v>
                </c:pt>
                <c:pt idx="359">
                  <c:v>2.632718898356401E-4</c:v>
                </c:pt>
                <c:pt idx="360">
                  <c:v>2.618753739069937E-4</c:v>
                </c:pt>
                <c:pt idx="361">
                  <c:v>2.6044850939234735E-4</c:v>
                </c:pt>
                <c:pt idx="362">
                  <c:v>2.5908034550145526E-4</c:v>
                </c:pt>
                <c:pt idx="363">
                  <c:v>2.5768247913086613E-4</c:v>
                </c:pt>
                <c:pt idx="364">
                  <c:v>2.563851739180471E-4</c:v>
                </c:pt>
                <c:pt idx="365">
                  <c:v>2.5497274956198476E-4</c:v>
                </c:pt>
                <c:pt idx="366">
                  <c:v>2.5370188973249011E-4</c:v>
                </c:pt>
                <c:pt idx="367">
                  <c:v>2.5231828634814541E-4</c:v>
                </c:pt>
                <c:pt idx="368">
                  <c:v>2.5103209851842713E-4</c:v>
                </c:pt>
                <c:pt idx="369">
                  <c:v>2.4988156988849916E-4</c:v>
                </c:pt>
                <c:pt idx="370">
                  <c:v>2.4853910072031001E-4</c:v>
                </c:pt>
                <c:pt idx="371">
                  <c:v>2.4733124573552031E-4</c:v>
                </c:pt>
                <c:pt idx="372">
                  <c:v>2.4605593994997431E-4</c:v>
                </c:pt>
                <c:pt idx="373">
                  <c:v>2.448724849240473E-4</c:v>
                </c:pt>
                <c:pt idx="374">
                  <c:v>2.4358413050717368E-4</c:v>
                </c:pt>
                <c:pt idx="375">
                  <c:v>2.423865700039455E-4</c:v>
                </c:pt>
                <c:pt idx="376">
                  <c:v>2.4116317193664021E-4</c:v>
                </c:pt>
                <c:pt idx="377">
                  <c:v>2.3999028250163104E-4</c:v>
                </c:pt>
                <c:pt idx="378">
                  <c:v>2.3879211114068589E-4</c:v>
                </c:pt>
                <c:pt idx="379">
                  <c:v>2.3764342916934183E-4</c:v>
                </c:pt>
                <c:pt idx="380">
                  <c:v>2.364700096603344E-4</c:v>
                </c:pt>
                <c:pt idx="381">
                  <c:v>2.3541730605663327E-4</c:v>
                </c:pt>
                <c:pt idx="382">
                  <c:v>2.3430315667367636E-4</c:v>
                </c:pt>
                <c:pt idx="383">
                  <c:v>2.3320042790754265E-4</c:v>
                </c:pt>
                <c:pt idx="384">
                  <c:v>2.3210901259390989E-4</c:v>
                </c:pt>
                <c:pt idx="385">
                  <c:v>2.3099414437836808E-4</c:v>
                </c:pt>
                <c:pt idx="386">
                  <c:v>2.2992539418911483E-4</c:v>
                </c:pt>
                <c:pt idx="387">
                  <c:v>2.2883369828454294E-4</c:v>
                </c:pt>
                <c:pt idx="388">
                  <c:v>2.2782077080404887E-4</c:v>
                </c:pt>
                <c:pt idx="389">
                  <c:v>2.267182149262707E-4</c:v>
                </c:pt>
                <c:pt idx="390">
                  <c:v>2.2572639491211214E-4</c:v>
                </c:pt>
                <c:pt idx="391">
                  <c:v>2.2464683363081976E-4</c:v>
                </c:pt>
                <c:pt idx="392">
                  <c:v>2.2374015396848894E-4</c:v>
                </c:pt>
                <c:pt idx="393">
                  <c:v>2.2274620759057219E-4</c:v>
                </c:pt>
                <c:pt idx="394">
                  <c:v>2.217309843429637E-4</c:v>
                </c:pt>
                <c:pt idx="395">
                  <c:v>2.2075783490468648E-4</c:v>
                </c:pt>
                <c:pt idx="396">
                  <c:v>2.1976387117659567E-4</c:v>
                </c:pt>
                <c:pt idx="397">
                  <c:v>2.1881111677566939E-4</c:v>
                </c:pt>
                <c:pt idx="398">
                  <c:v>2.1783800113257736E-4</c:v>
                </c:pt>
                <c:pt idx="399">
                  <c:v>2.1693518348143135E-4</c:v>
                </c:pt>
                <c:pt idx="400">
                  <c:v>2.1595257432035277E-4</c:v>
                </c:pt>
                <c:pt idx="401">
                  <c:v>2.1506873807641659E-4</c:v>
                </c:pt>
                <c:pt idx="402">
                  <c:v>2.141068041575217E-4</c:v>
                </c:pt>
                <c:pt idx="403">
                  <c:v>2.1321288945068471E-4</c:v>
                </c:pt>
                <c:pt idx="404">
                  <c:v>2.1241349885324669E-4</c:v>
                </c:pt>
                <c:pt idx="405">
                  <c:v>2.1148103439460768E-4</c:v>
                </c:pt>
                <c:pt idx="406">
                  <c:v>2.1064233663166252E-4</c:v>
                </c:pt>
                <c:pt idx="407">
                  <c:v>2.0975707676884045E-4</c:v>
                </c:pt>
                <c:pt idx="408">
                  <c:v>2.0893582803573668E-4</c:v>
                </c:pt>
                <c:pt idx="409">
                  <c:v>2.0804206268197595E-4</c:v>
                </c:pt>
                <c:pt idx="410">
                  <c:v>2.072115438690142E-4</c:v>
                </c:pt>
                <c:pt idx="411">
                  <c:v>2.0636336664587489E-4</c:v>
                </c:pt>
                <c:pt idx="412">
                  <c:v>2.0555045477380987E-4</c:v>
                </c:pt>
                <c:pt idx="413">
                  <c:v>2.0472027202477559E-4</c:v>
                </c:pt>
                <c:pt idx="414">
                  <c:v>2.0392461901505484E-4</c:v>
                </c:pt>
                <c:pt idx="415">
                  <c:v>2.0311207455697147E-4</c:v>
                </c:pt>
                <c:pt idx="416">
                  <c:v>2.0240834024264605E-4</c:v>
                </c:pt>
                <c:pt idx="417">
                  <c:v>2.016370144055953E-4</c:v>
                </c:pt>
                <c:pt idx="418">
                  <c:v>2.0084933119221345E-4</c:v>
                </c:pt>
                <c:pt idx="419">
                  <c:v>2.0009443861061397E-4</c:v>
                </c:pt>
                <c:pt idx="420">
                  <c:v>1.993235489236091E-4</c:v>
                </c:pt>
                <c:pt idx="421">
                  <c:v>1.9858476198997366E-4</c:v>
                </c:pt>
                <c:pt idx="422">
                  <c:v>1.9783033064546497E-4</c:v>
                </c:pt>
                <c:pt idx="423">
                  <c:v>1.9713053039112046E-4</c:v>
                </c:pt>
                <c:pt idx="424">
                  <c:v>1.9636902526931087E-4</c:v>
                </c:pt>
                <c:pt idx="425">
                  <c:v>1.9568419615101327E-4</c:v>
                </c:pt>
                <c:pt idx="426">
                  <c:v>1.9493899325722123E-4</c:v>
                </c:pt>
                <c:pt idx="427">
                  <c:v>1.9424661502367014E-4</c:v>
                </c:pt>
                <c:pt idx="428">
                  <c:v>1.9360555817907117E-4</c:v>
                </c:pt>
                <c:pt idx="429">
                  <c:v>1.9292733177363088E-4</c:v>
                </c:pt>
                <c:pt idx="430">
                  <c:v>1.9227784446310884E-4</c:v>
                </c:pt>
                <c:pt idx="431">
                  <c:v>1.9157112413061648E-4</c:v>
                </c:pt>
                <c:pt idx="432">
                  <c:v>1.9091452410465869E-4</c:v>
                </c:pt>
                <c:pt idx="433">
                  <c:v>1.9024407329061512E-4</c:v>
                </c:pt>
                <c:pt idx="434">
                  <c:v>1.896222205898615E-4</c:v>
                </c:pt>
                <c:pt idx="435">
                  <c:v>1.8894558920532905E-4</c:v>
                </c:pt>
                <c:pt idx="436">
                  <c:v>1.8833713545032309E-4</c:v>
                </c:pt>
                <c:pt idx="437">
                  <c:v>1.8767509254682537E-4</c:v>
                </c:pt>
                <c:pt idx="438">
                  <c:v>1.870600277250545E-4</c:v>
                </c:pt>
                <c:pt idx="439">
                  <c:v>1.8651013574214303E-4</c:v>
                </c:pt>
                <c:pt idx="440">
                  <c:v>1.858688653122713E-4</c:v>
                </c:pt>
                <c:pt idx="441">
                  <c:v>1.852922290609919E-4</c:v>
                </c:pt>
                <c:pt idx="442">
                  <c:v>1.8468373382246676E-4</c:v>
                </c:pt>
                <c:pt idx="443">
                  <c:v>1.8411937978897992E-4</c:v>
                </c:pt>
                <c:pt idx="444">
                  <c:v>1.83505349466043E-4</c:v>
                </c:pt>
                <c:pt idx="445">
                  <c:v>1.8293491734000839E-4</c:v>
                </c:pt>
                <c:pt idx="446">
                  <c:v>1.8235250351577968E-4</c:v>
                </c:pt>
                <c:pt idx="447">
                  <c:v>1.8179444508281662E-4</c:v>
                </c:pt>
                <c:pt idx="448">
                  <c:v>1.8122467236161965E-4</c:v>
                </c:pt>
                <c:pt idx="449">
                  <c:v>1.8067873356161459E-4</c:v>
                </c:pt>
                <c:pt idx="450">
                  <c:v>1.8012134214600705E-4</c:v>
                </c:pt>
                <c:pt idx="451">
                  <c:v>1.7963870542987454E-4</c:v>
                </c:pt>
                <c:pt idx="452">
                  <c:v>1.7910983384154076E-4</c:v>
                </c:pt>
                <c:pt idx="453">
                  <c:v>1.785698777144097E-4</c:v>
                </c:pt>
                <c:pt idx="454">
                  <c:v>1.7805252455137922E-4</c:v>
                </c:pt>
                <c:pt idx="455">
                  <c:v>1.7752433498054089E-4</c:v>
                </c:pt>
                <c:pt idx="456">
                  <c:v>1.7701826222236904E-4</c:v>
                </c:pt>
                <c:pt idx="457">
                  <c:v>1.7650159583990622E-4</c:v>
                </c:pt>
                <c:pt idx="458">
                  <c:v>1.7602245471566946E-4</c:v>
                </c:pt>
                <c:pt idx="459">
                  <c:v>1.7550118800870019E-4</c:v>
                </c:pt>
                <c:pt idx="460">
                  <c:v>1.7503251745110306E-4</c:v>
                </c:pt>
                <c:pt idx="461">
                  <c:v>1.745226481647195E-4</c:v>
                </c:pt>
                <c:pt idx="462">
                  <c:v>1.7404903312614586E-4</c:v>
                </c:pt>
                <c:pt idx="463">
                  <c:v>1.7362566370110488E-4</c:v>
                </c:pt>
                <c:pt idx="464">
                  <c:v>1.7314688886200269E-4</c:v>
                </c:pt>
                <c:pt idx="465">
                  <c:v>1.7270290568391334E-4</c:v>
                </c:pt>
                <c:pt idx="466">
                  <c:v>1.7221990825989062E-4</c:v>
                </c:pt>
                <c:pt idx="467">
                  <c:v>1.7178566374723904E-4</c:v>
                </c:pt>
                <c:pt idx="468">
                  <c:v>1.7131326639258635E-4</c:v>
                </c:pt>
                <c:pt idx="469">
                  <c:v>1.7087447729902821E-4</c:v>
                </c:pt>
                <c:pt idx="470">
                  <c:v>1.7042653806822005E-4</c:v>
                </c:pt>
                <c:pt idx="471">
                  <c:v>1.7001116429777148E-4</c:v>
                </c:pt>
                <c:pt idx="472">
                  <c:v>1.6955930629924775E-4</c:v>
                </c:pt>
                <c:pt idx="473">
                  <c:v>1.6913960528941162E-4</c:v>
                </c:pt>
                <c:pt idx="474">
                  <c:v>1.6875112310481266E-4</c:v>
                </c:pt>
                <c:pt idx="475">
                  <c:v>1.6832705124240606E-4</c:v>
                </c:pt>
                <c:pt idx="476">
                  <c:v>1.6793382068039077E-4</c:v>
                </c:pt>
                <c:pt idx="477">
                  <c:v>1.675189519942275E-4</c:v>
                </c:pt>
                <c:pt idx="478">
                  <c:v>1.671342595315352E-4</c:v>
                </c:pt>
                <c:pt idx="479">
                  <c:v>1.6671579423303313E-4</c:v>
                </c:pt>
                <c:pt idx="480">
                  <c:v>1.6632712500127482E-4</c:v>
                </c:pt>
                <c:pt idx="481">
                  <c:v>1.6593037553469018E-4</c:v>
                </c:pt>
                <c:pt idx="482">
                  <c:v>1.6555029705518417E-4</c:v>
                </c:pt>
                <c:pt idx="483">
                  <c:v>1.6516232124792117E-4</c:v>
                </c:pt>
                <c:pt idx="484">
                  <c:v>1.6479065187776027E-4</c:v>
                </c:pt>
                <c:pt idx="485">
                  <c:v>1.6441126408044948E-4</c:v>
                </c:pt>
                <c:pt idx="486">
                  <c:v>1.6408282232888995E-4</c:v>
                </c:pt>
                <c:pt idx="487">
                  <c:v>1.6372298600399464E-4</c:v>
                </c:pt>
                <c:pt idx="488">
                  <c:v>1.6335568275977294E-4</c:v>
                </c:pt>
                <c:pt idx="489">
                  <c:v>1.6300382645345629E-4</c:v>
                </c:pt>
                <c:pt idx="490">
                  <c:v>1.6264467268329409E-4</c:v>
                </c:pt>
                <c:pt idx="491">
                  <c:v>1.6230062680892306E-4</c:v>
                </c:pt>
                <c:pt idx="492">
                  <c:v>1.619494492007729E-4</c:v>
                </c:pt>
                <c:pt idx="493">
                  <c:v>1.616238412192217E-4</c:v>
                </c:pt>
                <c:pt idx="494">
                  <c:v>1.6126967622454385E-4</c:v>
                </c:pt>
                <c:pt idx="495">
                  <c:v>1.6095130944670497E-4</c:v>
                </c:pt>
                <c:pt idx="496">
                  <c:v>1.6060502435872974E-4</c:v>
                </c:pt>
                <c:pt idx="497">
                  <c:v>1.6028342563132296E-4</c:v>
                </c:pt>
                <c:pt idx="498">
                  <c:v>1.5999599747087628E-4</c:v>
                </c:pt>
                <c:pt idx="499">
                  <c:v>1.5967101406211406E-4</c:v>
                </c:pt>
                <c:pt idx="500">
                  <c:v>1.5936970367123358E-4</c:v>
                </c:pt>
                <c:pt idx="501">
                  <c:v>1.5904197893479462E-4</c:v>
                </c:pt>
                <c:pt idx="502">
                  <c:v>1.5874739034795894E-4</c:v>
                </c:pt>
                <c:pt idx="503">
                  <c:v>1.5842697993083564E-4</c:v>
                </c:pt>
                <c:pt idx="504">
                  <c:v>1.5812942192258532E-4</c:v>
                </c:pt>
                <c:pt idx="505">
                  <c:v>1.5782571599248408E-4</c:v>
                </c:pt>
                <c:pt idx="506">
                  <c:v>1.5753480784680873E-4</c:v>
                </c:pt>
                <c:pt idx="507">
                  <c:v>1.5723789213123381E-4</c:v>
                </c:pt>
                <c:pt idx="508">
                  <c:v>1.5695349088961464E-4</c:v>
                </c:pt>
                <c:pt idx="509">
                  <c:v>1.5669029068198068E-4</c:v>
                </c:pt>
                <c:pt idx="510">
                  <c:v>1.5640302924912547E-4</c:v>
                </c:pt>
                <c:pt idx="511">
                  <c:v>1.5612787932093287E-4</c:v>
                </c:pt>
                <c:pt idx="512">
                  <c:v>1.5585578095294114E-4</c:v>
                </c:pt>
                <c:pt idx="513">
                  <c:v>1.555953347522903E-4</c:v>
                </c:pt>
                <c:pt idx="514">
                  <c:v>1.5531207462994248E-4</c:v>
                </c:pt>
                <c:pt idx="515">
                  <c:v>1.5504903154870146E-4</c:v>
                </c:pt>
                <c:pt idx="516">
                  <c:v>1.5478056794374884E-4</c:v>
                </c:pt>
                <c:pt idx="517">
                  <c:v>1.5452343067196375E-4</c:v>
                </c:pt>
                <c:pt idx="518">
                  <c:v>1.5426099706879282E-4</c:v>
                </c:pt>
                <c:pt idx="519">
                  <c:v>1.5400963777256621E-4</c:v>
                </c:pt>
                <c:pt idx="520">
                  <c:v>1.5375310356993224E-4</c:v>
                </c:pt>
                <c:pt idx="521">
                  <c:v>1.5352316617538256E-4</c:v>
                </c:pt>
                <c:pt idx="522">
                  <c:v>1.5328002032243996E-4</c:v>
                </c:pt>
                <c:pt idx="523">
                  <c:v>1.5303958329543037E-4</c:v>
                </c:pt>
                <c:pt idx="524">
                  <c:v>1.5280182597924143E-4</c:v>
                </c:pt>
                <c:pt idx="525">
                  <c:v>1.5255917928982157E-4</c:v>
                </c:pt>
                <c:pt idx="526">
                  <c:v>1.5232677935293022E-4</c:v>
                </c:pt>
                <c:pt idx="527">
                  <c:v>1.5208960238182839E-4</c:v>
                </c:pt>
                <c:pt idx="528">
                  <c:v>1.5186973121956984E-4</c:v>
                </c:pt>
                <c:pt idx="529">
                  <c:v>1.5163061690746899E-4</c:v>
                </c:pt>
                <c:pt idx="530">
                  <c:v>1.5141570787021157E-4</c:v>
                </c:pt>
                <c:pt idx="531">
                  <c:v>1.5118199206794541E-4</c:v>
                </c:pt>
                <c:pt idx="532">
                  <c:v>1.5096497439301282E-4</c:v>
                </c:pt>
                <c:pt idx="533">
                  <c:v>1.5077104545271379E-4</c:v>
                </c:pt>
                <c:pt idx="534">
                  <c:v>1.5055181231670391E-4</c:v>
                </c:pt>
                <c:pt idx="535">
                  <c:v>1.5034858185506179E-4</c:v>
                </c:pt>
                <c:pt idx="536">
                  <c:v>1.5012757140684047E-4</c:v>
                </c:pt>
                <c:pt idx="537">
                  <c:v>1.4992893965854733E-4</c:v>
                </c:pt>
                <c:pt idx="538">
                  <c:v>1.4971293213507418E-4</c:v>
                </c:pt>
                <c:pt idx="539">
                  <c:v>1.4951236371066166E-4</c:v>
                </c:pt>
                <c:pt idx="540">
                  <c:v>1.4930768423503945E-4</c:v>
                </c:pt>
                <c:pt idx="541">
                  <c:v>1.4911166111379877E-4</c:v>
                </c:pt>
                <c:pt idx="542">
                  <c:v>1.4890540807816177E-4</c:v>
                </c:pt>
                <c:pt idx="543">
                  <c:v>1.4871390030745169E-4</c:v>
                </c:pt>
                <c:pt idx="544">
                  <c:v>1.48524543313936E-4</c:v>
                </c:pt>
                <c:pt idx="545">
                  <c:v>1.4834932929281037E-4</c:v>
                </c:pt>
                <c:pt idx="546">
                  <c:v>1.4816406886825713E-4</c:v>
                </c:pt>
                <c:pt idx="547">
                  <c:v>1.4798089125234707E-4</c:v>
                </c:pt>
                <c:pt idx="548">
                  <c:v>1.4779977376200857E-4</c:v>
                </c:pt>
                <c:pt idx="549">
                  <c:v>1.4761495085643551E-4</c:v>
                </c:pt>
                <c:pt idx="550">
                  <c:v>1.4743795115595553E-4</c:v>
                </c:pt>
                <c:pt idx="551">
                  <c:v>1.4725733177898835E-4</c:v>
                </c:pt>
                <c:pt idx="552">
                  <c:v>1.4708435910522588E-4</c:v>
                </c:pt>
                <c:pt idx="553">
                  <c:v>1.4690785055701143E-4</c:v>
                </c:pt>
                <c:pt idx="554">
                  <c:v>1.4673881605777909E-4</c:v>
                </c:pt>
                <c:pt idx="555">
                  <c:v>1.4656632759171132E-4</c:v>
                </c:pt>
                <c:pt idx="556">
                  <c:v>1.4641704799116779E-4</c:v>
                </c:pt>
                <c:pt idx="557">
                  <c:v>1.4625354889325721E-4</c:v>
                </c:pt>
                <c:pt idx="558">
                  <c:v>1.4608671087879905E-4</c:v>
                </c:pt>
                <c:pt idx="559">
                  <c:v>1.4592694057463735E-4</c:v>
                </c:pt>
                <c:pt idx="560">
                  <c:v>1.4576390880335604E-4</c:v>
                </c:pt>
                <c:pt idx="561">
                  <c:v>1.4560778474108615E-4</c:v>
                </c:pt>
                <c:pt idx="562">
                  <c:v>1.4544847490576809E-4</c:v>
                </c:pt>
                <c:pt idx="563">
                  <c:v>1.4530081049739417E-4</c:v>
                </c:pt>
                <c:pt idx="564">
                  <c:v>1.4514024586510902E-4</c:v>
                </c:pt>
                <c:pt idx="565">
                  <c:v>1.4499595594670209E-4</c:v>
                </c:pt>
                <c:pt idx="566">
                  <c:v>1.4483906182862494E-4</c:v>
                </c:pt>
                <c:pt idx="567">
                  <c:v>1.446933985066988E-4</c:v>
                </c:pt>
                <c:pt idx="568">
                  <c:v>1.4455862648312816E-4</c:v>
                </c:pt>
                <c:pt idx="569">
                  <c:v>1.4441613932153084E-4</c:v>
                </c:pt>
                <c:pt idx="570">
                  <c:v>1.4427978597238093E-4</c:v>
                </c:pt>
                <c:pt idx="571">
                  <c:v>1.4413152449573621E-4</c:v>
                </c:pt>
                <c:pt idx="572">
                  <c:v>1.4399829422432898E-4</c:v>
                </c:pt>
                <c:pt idx="573">
                  <c:v>1.4385342967170115E-4</c:v>
                </c:pt>
                <c:pt idx="574">
                  <c:v>1.4371893840637418E-4</c:v>
                </c:pt>
                <c:pt idx="575">
                  <c:v>1.435817095954098E-4</c:v>
                </c:pt>
                <c:pt idx="576">
                  <c:v>1.4345030273892168E-4</c:v>
                </c:pt>
                <c:pt idx="577">
                  <c:v>1.4331622212096571E-4</c:v>
                </c:pt>
                <c:pt idx="578">
                  <c:v>1.4318783085040968E-4</c:v>
                </c:pt>
                <c:pt idx="579">
                  <c:v>1.4305682814817907E-4</c:v>
                </c:pt>
                <c:pt idx="580">
                  <c:v>1.4294346216948869E-4</c:v>
                </c:pt>
                <c:pt idx="581">
                  <c:v>1.4281930822843843E-4</c:v>
                </c:pt>
                <c:pt idx="582">
                  <c:v>1.4269263038512757E-4</c:v>
                </c:pt>
                <c:pt idx="583">
                  <c:v>1.4257132995028731E-4</c:v>
                </c:pt>
                <c:pt idx="584">
                  <c:v>1.4244756452197078E-4</c:v>
                </c:pt>
                <c:pt idx="585">
                  <c:v>1.4232905373063153E-4</c:v>
                </c:pt>
                <c:pt idx="586">
                  <c:v>1.4220813550825396E-4</c:v>
                </c:pt>
                <c:pt idx="587">
                  <c:v>1.4209606615614889E-4</c:v>
                </c:pt>
                <c:pt idx="588">
                  <c:v>1.4197421705383124E-4</c:v>
                </c:pt>
                <c:pt idx="589">
                  <c:v>1.418647281825745E-4</c:v>
                </c:pt>
                <c:pt idx="590">
                  <c:v>1.4174568559366016E-4</c:v>
                </c:pt>
                <c:pt idx="591">
                  <c:v>1.4164581349919583E-4</c:v>
                </c:pt>
                <c:pt idx="592">
                  <c:v>1.415364415306435E-4</c:v>
                </c:pt>
                <c:pt idx="593">
                  <c:v>1.4142485050622618E-4</c:v>
                </c:pt>
                <c:pt idx="594">
                  <c:v>1.4131800060934388E-4</c:v>
                </c:pt>
                <c:pt idx="595">
                  <c:v>1.4120898358824477E-4</c:v>
                </c:pt>
                <c:pt idx="596">
                  <c:v>1.411045990601277E-4</c:v>
                </c:pt>
                <c:pt idx="597">
                  <c:v>1.4099809814833663E-4</c:v>
                </c:pt>
                <c:pt idx="598">
                  <c:v>1.408993947529082E-4</c:v>
                </c:pt>
                <c:pt idx="599">
                  <c:v>1.4079208207582253E-4</c:v>
                </c:pt>
                <c:pt idx="600">
                  <c:v>1.406956587311637E-4</c:v>
                </c:pt>
                <c:pt idx="601">
                  <c:v>1.4059082569519687E-4</c:v>
                </c:pt>
                <c:pt idx="602">
                  <c:v>1.4049350922846359E-4</c:v>
                </c:pt>
                <c:pt idx="603">
                  <c:v>1.4040656821650473E-4</c:v>
                </c:pt>
                <c:pt idx="604">
                  <c:v>1.4030830799911898E-4</c:v>
                </c:pt>
                <c:pt idx="605">
                  <c:v>1.4021724404872997E-4</c:v>
                </c:pt>
                <c:pt idx="606">
                  <c:v>1.401182394653049E-4</c:v>
                </c:pt>
                <c:pt idx="607">
                  <c:v>1.4002928323420699E-4</c:v>
                </c:pt>
                <c:pt idx="608">
                  <c:v>1.399325708036769E-4</c:v>
                </c:pt>
                <c:pt idx="609">
                  <c:v>1.3984279479484858E-4</c:v>
                </c:pt>
                <c:pt idx="610">
                  <c:v>1.3975120256840855E-4</c:v>
                </c:pt>
                <c:pt idx="611">
                  <c:v>1.3966350680088649E-4</c:v>
                </c:pt>
                <c:pt idx="612">
                  <c:v>1.3957403748720478E-4</c:v>
                </c:pt>
                <c:pt idx="613">
                  <c:v>1.3948837488092977E-4</c:v>
                </c:pt>
                <c:pt idx="614">
                  <c:v>1.39400980416136E-4</c:v>
                </c:pt>
                <c:pt idx="615">
                  <c:v>1.3932267421912253E-4</c:v>
                </c:pt>
                <c:pt idx="616">
                  <c:v>1.3922928696174518E-4</c:v>
                </c:pt>
                <c:pt idx="617">
                  <c:v>1.3915020487378465E-4</c:v>
                </c:pt>
                <c:pt idx="618">
                  <c:v>1.390668201055383E-4</c:v>
                </c:pt>
                <c:pt idx="619">
                  <c:v>1.389895456551831E-4</c:v>
                </c:pt>
                <c:pt idx="620">
                  <c:v>1.3890553682547184E-4</c:v>
                </c:pt>
                <c:pt idx="621">
                  <c:v>1.3882755636322511E-4</c:v>
                </c:pt>
                <c:pt idx="622">
                  <c:v>1.3874800139004485E-4</c:v>
                </c:pt>
                <c:pt idx="623">
                  <c:v>1.3867183372974861E-4</c:v>
                </c:pt>
                <c:pt idx="624">
                  <c:v>1.3859412864936107E-4</c:v>
                </c:pt>
                <c:pt idx="625">
                  <c:v>1.3851973258262966E-4</c:v>
                </c:pt>
                <c:pt idx="626">
                  <c:v>1.3845327291612348E-4</c:v>
                </c:pt>
                <c:pt idx="627">
                  <c:v>1.3838750519571587E-4</c:v>
                </c:pt>
                <c:pt idx="628">
                  <c:v>1.3831318033342692E-4</c:v>
                </c:pt>
                <c:pt idx="629">
                  <c:v>1.3824430396884981E-4</c:v>
                </c:pt>
                <c:pt idx="630">
                  <c:v>1.3816942739383145E-4</c:v>
                </c:pt>
                <c:pt idx="631">
                  <c:v>1.3809992601535354E-4</c:v>
                </c:pt>
                <c:pt idx="632">
                  <c:v>1.3802902347701489E-4</c:v>
                </c:pt>
                <c:pt idx="633">
                  <c:v>1.3796331934874486E-4</c:v>
                </c:pt>
                <c:pt idx="634">
                  <c:v>1.3789189223200061E-4</c:v>
                </c:pt>
                <c:pt idx="635">
                  <c:v>1.3782772017499094E-4</c:v>
                </c:pt>
                <c:pt idx="636">
                  <c:v>1.3775795899728744E-4</c:v>
                </c:pt>
                <c:pt idx="637">
                  <c:v>1.3769320698947733E-4</c:v>
                </c:pt>
                <c:pt idx="638">
                  <c:v>1.3763536452023371E-4</c:v>
                </c:pt>
                <c:pt idx="639">
                  <c:v>1.3756999813073327E-4</c:v>
                </c:pt>
                <c:pt idx="640">
                  <c:v>1.3750942548609415E-4</c:v>
                </c:pt>
                <c:pt idx="641">
                  <c:v>1.374435781738075E-4</c:v>
                </c:pt>
                <c:pt idx="642">
                  <c:v>1.3738442037904147E-4</c:v>
                </c:pt>
                <c:pt idx="643">
                  <c:v>1.3732011150047161E-4</c:v>
                </c:pt>
                <c:pt idx="644">
                  <c:v>1.3726042152835605E-4</c:v>
                </c:pt>
                <c:pt idx="645">
                  <c:v>1.371995305347788E-4</c:v>
                </c:pt>
                <c:pt idx="646">
                  <c:v>1.3714123616683849E-4</c:v>
                </c:pt>
                <c:pt idx="647">
                  <c:v>1.3708176920381452E-4</c:v>
                </c:pt>
                <c:pt idx="648">
                  <c:v>1.3702483846992749E-4</c:v>
                </c:pt>
                <c:pt idx="649">
                  <c:v>1.3696676290561314E-4</c:v>
                </c:pt>
                <c:pt idx="650">
                  <c:v>1.3691651675543283E-4</c:v>
                </c:pt>
                <c:pt idx="651">
                  <c:v>1.3686150071431005E-4</c:v>
                </c:pt>
                <c:pt idx="652">
                  <c:v>1.3680537880950952E-4</c:v>
                </c:pt>
                <c:pt idx="653">
                  <c:v>1.3675165122078469E-4</c:v>
                </c:pt>
                <c:pt idx="654">
                  <c:v>1.3669684397826475E-4</c:v>
                </c:pt>
                <c:pt idx="655">
                  <c:v>1.3664437526147668E-4</c:v>
                </c:pt>
                <c:pt idx="656">
                  <c:v>1.3659085248957369E-4</c:v>
                </c:pt>
                <c:pt idx="657">
                  <c:v>1.3654125726804582E-4</c:v>
                </c:pt>
                <c:pt idx="658">
                  <c:v>1.3648734590727317E-4</c:v>
                </c:pt>
                <c:pt idx="659">
                  <c:v>1.3643891381602736E-4</c:v>
                </c:pt>
                <c:pt idx="660">
                  <c:v>1.3638626710243593E-4</c:v>
                </c:pt>
                <c:pt idx="661">
                  <c:v>1.3633740405798441E-4</c:v>
                </c:pt>
                <c:pt idx="662">
                  <c:v>1.3629220757800016E-4</c:v>
                </c:pt>
                <c:pt idx="663">
                  <c:v>1.3624443753678048E-4</c:v>
                </c:pt>
                <c:pt idx="664">
                  <c:v>1.3619873723813515E-4</c:v>
                </c:pt>
                <c:pt idx="665">
                  <c:v>1.3614906070886381E-4</c:v>
                </c:pt>
                <c:pt idx="666">
                  <c:v>1.3610443388845173E-4</c:v>
                </c:pt>
                <c:pt idx="667">
                  <c:v>1.3605592450086036E-4</c:v>
                </c:pt>
                <c:pt idx="668">
                  <c:v>1.3601090229747802E-4</c:v>
                </c:pt>
                <c:pt idx="669">
                  <c:v>1.3596497726111079E-4</c:v>
                </c:pt>
                <c:pt idx="670">
                  <c:v>1.3592242372585311E-4</c:v>
                </c:pt>
                <c:pt idx="671">
                  <c:v>1.3588034972853956E-4</c:v>
                </c:pt>
                <c:pt idx="672">
                  <c:v>1.358373714132147E-4</c:v>
                </c:pt>
                <c:pt idx="673">
                  <c:v>1.3579761919218955E-4</c:v>
                </c:pt>
                <c:pt idx="674">
                  <c:v>1.3575964902327008E-4</c:v>
                </c:pt>
                <c:pt idx="675">
                  <c:v>1.3571807685031317E-4</c:v>
                </c:pt>
                <c:pt idx="676">
                  <c:v>1.3567698918857547E-4</c:v>
                </c:pt>
                <c:pt idx="677">
                  <c:v>1.3563638049463283E-4</c:v>
                </c:pt>
                <c:pt idx="678">
                  <c:v>1.3559495842473793E-4</c:v>
                </c:pt>
                <c:pt idx="679">
                  <c:v>1.3555530629226676E-4</c:v>
                </c:pt>
                <c:pt idx="680">
                  <c:v>1.3551486015435924E-4</c:v>
                </c:pt>
                <c:pt idx="681">
                  <c:v>1.3547614245428569E-4</c:v>
                </c:pt>
                <c:pt idx="682">
                  <c:v>1.3543664966478633E-4</c:v>
                </c:pt>
                <c:pt idx="683">
                  <c:v>1.3539884476775852E-4</c:v>
                </c:pt>
                <c:pt idx="684">
                  <c:v>1.3536028325327078E-4</c:v>
                </c:pt>
                <c:pt idx="685">
                  <c:v>1.3532692334499095E-4</c:v>
                </c:pt>
                <c:pt idx="686">
                  <c:v>1.352903997445023E-4</c:v>
                </c:pt>
                <c:pt idx="687">
                  <c:v>1.3525314544502785E-4</c:v>
                </c:pt>
                <c:pt idx="688">
                  <c:v>1.3521748381207889E-4</c:v>
                </c:pt>
                <c:pt idx="689">
                  <c:v>1.3518110890925415E-4</c:v>
                </c:pt>
                <c:pt idx="690">
                  <c:v>1.3514628925366325E-4</c:v>
                </c:pt>
                <c:pt idx="691">
                  <c:v>1.3511077334752905E-4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847672"/>
        <c:axId val="370846104"/>
      </c:lineChart>
      <c:dateAx>
        <c:axId val="3708476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it-IT"/>
          </a:p>
        </c:txPr>
        <c:crossAx val="370846104"/>
        <c:crosses val="autoZero"/>
        <c:auto val="1"/>
        <c:lblOffset val="100"/>
        <c:baseTimeUnit val="months"/>
      </c:dateAx>
      <c:valAx>
        <c:axId val="370846104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70847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4"/>
          <c:order val="1"/>
          <c:tx>
            <c:strRef>
              <c:f>Eur6M!$AG$2</c:f>
              <c:strCache>
                <c:ptCount val="1"/>
                <c:pt idx="0">
                  <c:v>fwd rate (from Basis)</c:v>
                </c:pt>
              </c:strCache>
            </c:strRef>
          </c:tx>
          <c:marker>
            <c:symbol val="none"/>
          </c:marker>
          <c:cat>
            <c:numRef>
              <c:f>Eur6M!$AD$3:$AD$694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42402</c:v>
                </c:pt>
                <c:pt idx="5">
                  <c:v>42431</c:v>
                </c:pt>
                <c:pt idx="6">
                  <c:v>42464</c:v>
                </c:pt>
                <c:pt idx="7">
                  <c:v>42492</c:v>
                </c:pt>
                <c:pt idx="8">
                  <c:v>42523</c:v>
                </c:pt>
                <c:pt idx="9">
                  <c:v>42555</c:v>
                </c:pt>
                <c:pt idx="10">
                  <c:v>42584</c:v>
                </c:pt>
                <c:pt idx="11">
                  <c:v>42615</c:v>
                </c:pt>
                <c:pt idx="12">
                  <c:v>42646</c:v>
                </c:pt>
                <c:pt idx="13">
                  <c:v>42676</c:v>
                </c:pt>
                <c:pt idx="14">
                  <c:v>42706</c:v>
                </c:pt>
                <c:pt idx="15">
                  <c:v>42737</c:v>
                </c:pt>
                <c:pt idx="16">
                  <c:v>42768</c:v>
                </c:pt>
                <c:pt idx="17">
                  <c:v>42796</c:v>
                </c:pt>
                <c:pt idx="18">
                  <c:v>42828</c:v>
                </c:pt>
                <c:pt idx="19">
                  <c:v>42857</c:v>
                </c:pt>
                <c:pt idx="20">
                  <c:v>42888</c:v>
                </c:pt>
                <c:pt idx="21">
                  <c:v>42919</c:v>
                </c:pt>
                <c:pt idx="22">
                  <c:v>42949</c:v>
                </c:pt>
                <c:pt idx="23">
                  <c:v>42982</c:v>
                </c:pt>
                <c:pt idx="24">
                  <c:v>43010</c:v>
                </c:pt>
                <c:pt idx="25">
                  <c:v>43041</c:v>
                </c:pt>
                <c:pt idx="26">
                  <c:v>43073</c:v>
                </c:pt>
                <c:pt idx="27">
                  <c:v>43102</c:v>
                </c:pt>
                <c:pt idx="28">
                  <c:v>43133</c:v>
                </c:pt>
                <c:pt idx="29">
                  <c:v>43161</c:v>
                </c:pt>
                <c:pt idx="30">
                  <c:v>43193</c:v>
                </c:pt>
                <c:pt idx="31">
                  <c:v>43222</c:v>
                </c:pt>
                <c:pt idx="32">
                  <c:v>43255</c:v>
                </c:pt>
                <c:pt idx="33">
                  <c:v>43283</c:v>
                </c:pt>
                <c:pt idx="34">
                  <c:v>43314</c:v>
                </c:pt>
                <c:pt idx="35">
                  <c:v>43346</c:v>
                </c:pt>
                <c:pt idx="36">
                  <c:v>43375</c:v>
                </c:pt>
                <c:pt idx="37">
                  <c:v>43406</c:v>
                </c:pt>
                <c:pt idx="38">
                  <c:v>43437</c:v>
                </c:pt>
                <c:pt idx="39">
                  <c:v>43467</c:v>
                </c:pt>
                <c:pt idx="40">
                  <c:v>43500</c:v>
                </c:pt>
                <c:pt idx="41">
                  <c:v>43528</c:v>
                </c:pt>
                <c:pt idx="42">
                  <c:v>43557</c:v>
                </c:pt>
                <c:pt idx="43">
                  <c:v>43587</c:v>
                </c:pt>
                <c:pt idx="44">
                  <c:v>43619</c:v>
                </c:pt>
                <c:pt idx="45">
                  <c:v>43648</c:v>
                </c:pt>
                <c:pt idx="46">
                  <c:v>43679</c:v>
                </c:pt>
                <c:pt idx="47">
                  <c:v>43710</c:v>
                </c:pt>
                <c:pt idx="48">
                  <c:v>43740</c:v>
                </c:pt>
                <c:pt idx="49">
                  <c:v>43773</c:v>
                </c:pt>
                <c:pt idx="50">
                  <c:v>43801</c:v>
                </c:pt>
                <c:pt idx="51">
                  <c:v>43832</c:v>
                </c:pt>
                <c:pt idx="52">
                  <c:v>43864</c:v>
                </c:pt>
                <c:pt idx="53">
                  <c:v>43892</c:v>
                </c:pt>
                <c:pt idx="54">
                  <c:v>43923</c:v>
                </c:pt>
                <c:pt idx="55">
                  <c:v>43955</c:v>
                </c:pt>
                <c:pt idx="56">
                  <c:v>43984</c:v>
                </c:pt>
                <c:pt idx="57">
                  <c:v>44014</c:v>
                </c:pt>
                <c:pt idx="58">
                  <c:v>44046</c:v>
                </c:pt>
                <c:pt idx="59">
                  <c:v>44076</c:v>
                </c:pt>
                <c:pt idx="60">
                  <c:v>44106</c:v>
                </c:pt>
                <c:pt idx="61">
                  <c:v>44137</c:v>
                </c:pt>
                <c:pt idx="62">
                  <c:v>44167</c:v>
                </c:pt>
                <c:pt idx="63">
                  <c:v>44200</c:v>
                </c:pt>
                <c:pt idx="64">
                  <c:v>44229</c:v>
                </c:pt>
                <c:pt idx="65">
                  <c:v>44257</c:v>
                </c:pt>
                <c:pt idx="66">
                  <c:v>44292</c:v>
                </c:pt>
                <c:pt idx="67">
                  <c:v>44319</c:v>
                </c:pt>
                <c:pt idx="68">
                  <c:v>44349</c:v>
                </c:pt>
                <c:pt idx="69">
                  <c:v>44379</c:v>
                </c:pt>
                <c:pt idx="70">
                  <c:v>44410</c:v>
                </c:pt>
                <c:pt idx="71">
                  <c:v>44441</c:v>
                </c:pt>
                <c:pt idx="72">
                  <c:v>44473</c:v>
                </c:pt>
                <c:pt idx="73">
                  <c:v>44502</c:v>
                </c:pt>
                <c:pt idx="74">
                  <c:v>44532</c:v>
                </c:pt>
                <c:pt idx="75">
                  <c:v>44564</c:v>
                </c:pt>
                <c:pt idx="76">
                  <c:v>44594</c:v>
                </c:pt>
                <c:pt idx="77">
                  <c:v>44622</c:v>
                </c:pt>
                <c:pt idx="78">
                  <c:v>44655</c:v>
                </c:pt>
                <c:pt idx="79">
                  <c:v>44683</c:v>
                </c:pt>
                <c:pt idx="80">
                  <c:v>44714</c:v>
                </c:pt>
                <c:pt idx="81">
                  <c:v>44746</c:v>
                </c:pt>
                <c:pt idx="82">
                  <c:v>44775</c:v>
                </c:pt>
                <c:pt idx="83">
                  <c:v>44806</c:v>
                </c:pt>
                <c:pt idx="84">
                  <c:v>44837</c:v>
                </c:pt>
                <c:pt idx="85">
                  <c:v>44867</c:v>
                </c:pt>
                <c:pt idx="86">
                  <c:v>44897</c:v>
                </c:pt>
                <c:pt idx="87">
                  <c:v>44928</c:v>
                </c:pt>
                <c:pt idx="88">
                  <c:v>44959</c:v>
                </c:pt>
                <c:pt idx="89">
                  <c:v>44987</c:v>
                </c:pt>
                <c:pt idx="90">
                  <c:v>45019</c:v>
                </c:pt>
                <c:pt idx="91">
                  <c:v>45048</c:v>
                </c:pt>
                <c:pt idx="92">
                  <c:v>45079</c:v>
                </c:pt>
                <c:pt idx="93">
                  <c:v>45110</c:v>
                </c:pt>
                <c:pt idx="94">
                  <c:v>45140</c:v>
                </c:pt>
                <c:pt idx="95">
                  <c:v>45173</c:v>
                </c:pt>
                <c:pt idx="96">
                  <c:v>45201</c:v>
                </c:pt>
                <c:pt idx="97">
                  <c:v>45232</c:v>
                </c:pt>
                <c:pt idx="98">
                  <c:v>45264</c:v>
                </c:pt>
                <c:pt idx="99">
                  <c:v>45293</c:v>
                </c:pt>
                <c:pt idx="100">
                  <c:v>45324</c:v>
                </c:pt>
                <c:pt idx="101">
                  <c:v>45355</c:v>
                </c:pt>
                <c:pt idx="102">
                  <c:v>45384</c:v>
                </c:pt>
                <c:pt idx="103">
                  <c:v>45414</c:v>
                </c:pt>
                <c:pt idx="104">
                  <c:v>45446</c:v>
                </c:pt>
                <c:pt idx="105">
                  <c:v>45475</c:v>
                </c:pt>
                <c:pt idx="106">
                  <c:v>45506</c:v>
                </c:pt>
                <c:pt idx="107">
                  <c:v>45537</c:v>
                </c:pt>
                <c:pt idx="108">
                  <c:v>45567</c:v>
                </c:pt>
                <c:pt idx="109">
                  <c:v>45600</c:v>
                </c:pt>
                <c:pt idx="110">
                  <c:v>45628</c:v>
                </c:pt>
                <c:pt idx="111">
                  <c:v>45659</c:v>
                </c:pt>
                <c:pt idx="112">
                  <c:v>45691</c:v>
                </c:pt>
                <c:pt idx="113">
                  <c:v>45719</c:v>
                </c:pt>
                <c:pt idx="114">
                  <c:v>45749</c:v>
                </c:pt>
                <c:pt idx="115">
                  <c:v>45779</c:v>
                </c:pt>
                <c:pt idx="116">
                  <c:v>45810</c:v>
                </c:pt>
                <c:pt idx="117">
                  <c:v>45840</c:v>
                </c:pt>
                <c:pt idx="118">
                  <c:v>45873</c:v>
                </c:pt>
                <c:pt idx="119">
                  <c:v>45902</c:v>
                </c:pt>
                <c:pt idx="120">
                  <c:v>45932</c:v>
                </c:pt>
                <c:pt idx="121">
                  <c:v>45964</c:v>
                </c:pt>
                <c:pt idx="122">
                  <c:v>45993</c:v>
                </c:pt>
                <c:pt idx="123">
                  <c:v>46024</c:v>
                </c:pt>
                <c:pt idx="124">
                  <c:v>46055</c:v>
                </c:pt>
                <c:pt idx="125">
                  <c:v>46083</c:v>
                </c:pt>
                <c:pt idx="126">
                  <c:v>46114</c:v>
                </c:pt>
                <c:pt idx="127">
                  <c:v>46146</c:v>
                </c:pt>
                <c:pt idx="128">
                  <c:v>46175</c:v>
                </c:pt>
                <c:pt idx="129">
                  <c:v>46205</c:v>
                </c:pt>
                <c:pt idx="130">
                  <c:v>46237</c:v>
                </c:pt>
                <c:pt idx="131">
                  <c:v>46267</c:v>
                </c:pt>
                <c:pt idx="132">
                  <c:v>46297</c:v>
                </c:pt>
                <c:pt idx="133">
                  <c:v>46328</c:v>
                </c:pt>
                <c:pt idx="134">
                  <c:v>46358</c:v>
                </c:pt>
                <c:pt idx="135">
                  <c:v>46391</c:v>
                </c:pt>
                <c:pt idx="136">
                  <c:v>46420</c:v>
                </c:pt>
                <c:pt idx="137">
                  <c:v>46448</c:v>
                </c:pt>
                <c:pt idx="138">
                  <c:v>46479</c:v>
                </c:pt>
                <c:pt idx="139">
                  <c:v>46510</c:v>
                </c:pt>
                <c:pt idx="140">
                  <c:v>46540</c:v>
                </c:pt>
                <c:pt idx="141">
                  <c:v>46570</c:v>
                </c:pt>
                <c:pt idx="142">
                  <c:v>46601</c:v>
                </c:pt>
                <c:pt idx="143">
                  <c:v>46632</c:v>
                </c:pt>
                <c:pt idx="144">
                  <c:v>46664</c:v>
                </c:pt>
                <c:pt idx="145">
                  <c:v>46693</c:v>
                </c:pt>
                <c:pt idx="146">
                  <c:v>46723</c:v>
                </c:pt>
                <c:pt idx="147">
                  <c:v>46755</c:v>
                </c:pt>
                <c:pt idx="148">
                  <c:v>46785</c:v>
                </c:pt>
                <c:pt idx="149">
                  <c:v>46814</c:v>
                </c:pt>
                <c:pt idx="150">
                  <c:v>46846</c:v>
                </c:pt>
                <c:pt idx="151">
                  <c:v>46875</c:v>
                </c:pt>
                <c:pt idx="152">
                  <c:v>46906</c:v>
                </c:pt>
                <c:pt idx="153">
                  <c:v>46937</c:v>
                </c:pt>
                <c:pt idx="154">
                  <c:v>46967</c:v>
                </c:pt>
                <c:pt idx="155">
                  <c:v>47000</c:v>
                </c:pt>
                <c:pt idx="156">
                  <c:v>47028</c:v>
                </c:pt>
                <c:pt idx="157">
                  <c:v>47059</c:v>
                </c:pt>
                <c:pt idx="158">
                  <c:v>47091</c:v>
                </c:pt>
                <c:pt idx="159">
                  <c:v>47120</c:v>
                </c:pt>
                <c:pt idx="160">
                  <c:v>47151</c:v>
                </c:pt>
                <c:pt idx="161">
                  <c:v>47179</c:v>
                </c:pt>
                <c:pt idx="162">
                  <c:v>47211</c:v>
                </c:pt>
                <c:pt idx="163">
                  <c:v>47240</c:v>
                </c:pt>
                <c:pt idx="164">
                  <c:v>47273</c:v>
                </c:pt>
                <c:pt idx="165">
                  <c:v>47301</c:v>
                </c:pt>
                <c:pt idx="166">
                  <c:v>47332</c:v>
                </c:pt>
                <c:pt idx="167">
                  <c:v>47364</c:v>
                </c:pt>
                <c:pt idx="168">
                  <c:v>47393</c:v>
                </c:pt>
                <c:pt idx="169">
                  <c:v>47424</c:v>
                </c:pt>
                <c:pt idx="170">
                  <c:v>47455</c:v>
                </c:pt>
                <c:pt idx="171">
                  <c:v>47485</c:v>
                </c:pt>
                <c:pt idx="172">
                  <c:v>47518</c:v>
                </c:pt>
                <c:pt idx="173">
                  <c:v>47546</c:v>
                </c:pt>
                <c:pt idx="174">
                  <c:v>47575</c:v>
                </c:pt>
                <c:pt idx="175">
                  <c:v>47605</c:v>
                </c:pt>
                <c:pt idx="176">
                  <c:v>47637</c:v>
                </c:pt>
                <c:pt idx="177">
                  <c:v>47666</c:v>
                </c:pt>
                <c:pt idx="178">
                  <c:v>47697</c:v>
                </c:pt>
                <c:pt idx="179">
                  <c:v>47728</c:v>
                </c:pt>
                <c:pt idx="180">
                  <c:v>47758</c:v>
                </c:pt>
                <c:pt idx="181">
                  <c:v>47791</c:v>
                </c:pt>
                <c:pt idx="182">
                  <c:v>47819</c:v>
                </c:pt>
                <c:pt idx="183">
                  <c:v>47850</c:v>
                </c:pt>
                <c:pt idx="184">
                  <c:v>47882</c:v>
                </c:pt>
                <c:pt idx="185">
                  <c:v>47910</c:v>
                </c:pt>
                <c:pt idx="186">
                  <c:v>47940</c:v>
                </c:pt>
                <c:pt idx="187">
                  <c:v>47970</c:v>
                </c:pt>
                <c:pt idx="188">
                  <c:v>48001</c:v>
                </c:pt>
                <c:pt idx="189">
                  <c:v>48031</c:v>
                </c:pt>
                <c:pt idx="190">
                  <c:v>48064</c:v>
                </c:pt>
                <c:pt idx="191">
                  <c:v>48093</c:v>
                </c:pt>
                <c:pt idx="192">
                  <c:v>48123</c:v>
                </c:pt>
                <c:pt idx="193">
                  <c:v>48155</c:v>
                </c:pt>
                <c:pt idx="194">
                  <c:v>48184</c:v>
                </c:pt>
                <c:pt idx="195">
                  <c:v>48215</c:v>
                </c:pt>
                <c:pt idx="196">
                  <c:v>48246</c:v>
                </c:pt>
                <c:pt idx="197">
                  <c:v>48275</c:v>
                </c:pt>
                <c:pt idx="198">
                  <c:v>48306</c:v>
                </c:pt>
                <c:pt idx="199">
                  <c:v>48337</c:v>
                </c:pt>
                <c:pt idx="200">
                  <c:v>48367</c:v>
                </c:pt>
                <c:pt idx="201">
                  <c:v>48397</c:v>
                </c:pt>
                <c:pt idx="202">
                  <c:v>48428</c:v>
                </c:pt>
                <c:pt idx="203">
                  <c:v>48459</c:v>
                </c:pt>
                <c:pt idx="204">
                  <c:v>48491</c:v>
                </c:pt>
                <c:pt idx="205">
                  <c:v>48520</c:v>
                </c:pt>
                <c:pt idx="206">
                  <c:v>48550</c:v>
                </c:pt>
                <c:pt idx="207">
                  <c:v>48582</c:v>
                </c:pt>
                <c:pt idx="208">
                  <c:v>48612</c:v>
                </c:pt>
                <c:pt idx="209">
                  <c:v>48640</c:v>
                </c:pt>
                <c:pt idx="210">
                  <c:v>48673</c:v>
                </c:pt>
                <c:pt idx="211">
                  <c:v>48701</c:v>
                </c:pt>
                <c:pt idx="212">
                  <c:v>48732</c:v>
                </c:pt>
                <c:pt idx="213">
                  <c:v>48764</c:v>
                </c:pt>
                <c:pt idx="214">
                  <c:v>48793</c:v>
                </c:pt>
                <c:pt idx="215">
                  <c:v>48824</c:v>
                </c:pt>
                <c:pt idx="216">
                  <c:v>48855</c:v>
                </c:pt>
                <c:pt idx="217">
                  <c:v>48885</c:v>
                </c:pt>
                <c:pt idx="218">
                  <c:v>48915</c:v>
                </c:pt>
                <c:pt idx="219">
                  <c:v>48946</c:v>
                </c:pt>
                <c:pt idx="220">
                  <c:v>48977</c:v>
                </c:pt>
                <c:pt idx="221">
                  <c:v>49005</c:v>
                </c:pt>
                <c:pt idx="222">
                  <c:v>49037</c:v>
                </c:pt>
                <c:pt idx="223">
                  <c:v>49066</c:v>
                </c:pt>
                <c:pt idx="224">
                  <c:v>49097</c:v>
                </c:pt>
                <c:pt idx="225">
                  <c:v>49128</c:v>
                </c:pt>
                <c:pt idx="226">
                  <c:v>49158</c:v>
                </c:pt>
                <c:pt idx="227">
                  <c:v>49191</c:v>
                </c:pt>
                <c:pt idx="228">
                  <c:v>49219</c:v>
                </c:pt>
                <c:pt idx="229">
                  <c:v>49250</c:v>
                </c:pt>
                <c:pt idx="230">
                  <c:v>49282</c:v>
                </c:pt>
                <c:pt idx="231">
                  <c:v>49311</c:v>
                </c:pt>
                <c:pt idx="232">
                  <c:v>49342</c:v>
                </c:pt>
                <c:pt idx="233">
                  <c:v>49370</c:v>
                </c:pt>
                <c:pt idx="234">
                  <c:v>49401</c:v>
                </c:pt>
                <c:pt idx="235">
                  <c:v>49431</c:v>
                </c:pt>
                <c:pt idx="236">
                  <c:v>49464</c:v>
                </c:pt>
                <c:pt idx="237">
                  <c:v>49492</c:v>
                </c:pt>
                <c:pt idx="238">
                  <c:v>49523</c:v>
                </c:pt>
                <c:pt idx="239">
                  <c:v>49555</c:v>
                </c:pt>
                <c:pt idx="240">
                  <c:v>49584</c:v>
                </c:pt>
                <c:pt idx="241">
                  <c:v>49615</c:v>
                </c:pt>
                <c:pt idx="242">
                  <c:v>49646</c:v>
                </c:pt>
                <c:pt idx="243">
                  <c:v>49676</c:v>
                </c:pt>
                <c:pt idx="244">
                  <c:v>49709</c:v>
                </c:pt>
                <c:pt idx="245">
                  <c:v>49737</c:v>
                </c:pt>
                <c:pt idx="246">
                  <c:v>49767</c:v>
                </c:pt>
                <c:pt idx="247">
                  <c:v>49797</c:v>
                </c:pt>
                <c:pt idx="248">
                  <c:v>49828</c:v>
                </c:pt>
                <c:pt idx="249">
                  <c:v>49858</c:v>
                </c:pt>
                <c:pt idx="250">
                  <c:v>49891</c:v>
                </c:pt>
                <c:pt idx="251">
                  <c:v>49920</c:v>
                </c:pt>
                <c:pt idx="252">
                  <c:v>49950</c:v>
                </c:pt>
                <c:pt idx="253">
                  <c:v>49982</c:v>
                </c:pt>
                <c:pt idx="254">
                  <c:v>50011</c:v>
                </c:pt>
                <c:pt idx="255">
                  <c:v>50042</c:v>
                </c:pt>
                <c:pt idx="256">
                  <c:v>50073</c:v>
                </c:pt>
                <c:pt idx="257">
                  <c:v>50101</c:v>
                </c:pt>
                <c:pt idx="258">
                  <c:v>50132</c:v>
                </c:pt>
                <c:pt idx="259">
                  <c:v>50164</c:v>
                </c:pt>
                <c:pt idx="260">
                  <c:v>50193</c:v>
                </c:pt>
                <c:pt idx="261">
                  <c:v>50223</c:v>
                </c:pt>
                <c:pt idx="262">
                  <c:v>50255</c:v>
                </c:pt>
                <c:pt idx="263">
                  <c:v>50285</c:v>
                </c:pt>
                <c:pt idx="264">
                  <c:v>50315</c:v>
                </c:pt>
                <c:pt idx="265">
                  <c:v>50346</c:v>
                </c:pt>
                <c:pt idx="266">
                  <c:v>50376</c:v>
                </c:pt>
                <c:pt idx="267">
                  <c:v>50409</c:v>
                </c:pt>
                <c:pt idx="268">
                  <c:v>50438</c:v>
                </c:pt>
                <c:pt idx="269">
                  <c:v>50466</c:v>
                </c:pt>
                <c:pt idx="270">
                  <c:v>50497</c:v>
                </c:pt>
                <c:pt idx="271">
                  <c:v>50528</c:v>
                </c:pt>
                <c:pt idx="272">
                  <c:v>50558</c:v>
                </c:pt>
                <c:pt idx="273">
                  <c:v>50588</c:v>
                </c:pt>
                <c:pt idx="274">
                  <c:v>50619</c:v>
                </c:pt>
                <c:pt idx="275">
                  <c:v>50650</c:v>
                </c:pt>
                <c:pt idx="276">
                  <c:v>50682</c:v>
                </c:pt>
                <c:pt idx="277">
                  <c:v>50711</c:v>
                </c:pt>
                <c:pt idx="278">
                  <c:v>50741</c:v>
                </c:pt>
                <c:pt idx="279">
                  <c:v>50773</c:v>
                </c:pt>
                <c:pt idx="280">
                  <c:v>50803</c:v>
                </c:pt>
                <c:pt idx="281">
                  <c:v>50831</c:v>
                </c:pt>
                <c:pt idx="282">
                  <c:v>50864</c:v>
                </c:pt>
                <c:pt idx="283">
                  <c:v>50892</c:v>
                </c:pt>
                <c:pt idx="284">
                  <c:v>50923</c:v>
                </c:pt>
                <c:pt idx="285">
                  <c:v>50955</c:v>
                </c:pt>
                <c:pt idx="286">
                  <c:v>50984</c:v>
                </c:pt>
                <c:pt idx="287">
                  <c:v>51015</c:v>
                </c:pt>
                <c:pt idx="288">
                  <c:v>51046</c:v>
                </c:pt>
                <c:pt idx="289">
                  <c:v>51076</c:v>
                </c:pt>
                <c:pt idx="290">
                  <c:v>51106</c:v>
                </c:pt>
                <c:pt idx="291">
                  <c:v>51137</c:v>
                </c:pt>
                <c:pt idx="292">
                  <c:v>51168</c:v>
                </c:pt>
                <c:pt idx="293">
                  <c:v>51197</c:v>
                </c:pt>
                <c:pt idx="294">
                  <c:v>51229</c:v>
                </c:pt>
                <c:pt idx="295">
                  <c:v>51258</c:v>
                </c:pt>
                <c:pt idx="296">
                  <c:v>51291</c:v>
                </c:pt>
                <c:pt idx="297">
                  <c:v>51319</c:v>
                </c:pt>
                <c:pt idx="298">
                  <c:v>51350</c:v>
                </c:pt>
                <c:pt idx="299">
                  <c:v>51382</c:v>
                </c:pt>
                <c:pt idx="300">
                  <c:v>51411</c:v>
                </c:pt>
                <c:pt idx="301">
                  <c:v>51442</c:v>
                </c:pt>
                <c:pt idx="302">
                  <c:v>51473</c:v>
                </c:pt>
                <c:pt idx="303">
                  <c:v>51503</c:v>
                </c:pt>
                <c:pt idx="304">
                  <c:v>51536</c:v>
                </c:pt>
                <c:pt idx="305">
                  <c:v>51564</c:v>
                </c:pt>
                <c:pt idx="306">
                  <c:v>51593</c:v>
                </c:pt>
                <c:pt idx="307">
                  <c:v>51623</c:v>
                </c:pt>
                <c:pt idx="308">
                  <c:v>51655</c:v>
                </c:pt>
                <c:pt idx="309">
                  <c:v>51684</c:v>
                </c:pt>
                <c:pt idx="310">
                  <c:v>51715</c:v>
                </c:pt>
                <c:pt idx="311">
                  <c:v>51746</c:v>
                </c:pt>
                <c:pt idx="312">
                  <c:v>51776</c:v>
                </c:pt>
                <c:pt idx="313">
                  <c:v>51809</c:v>
                </c:pt>
                <c:pt idx="314">
                  <c:v>51837</c:v>
                </c:pt>
                <c:pt idx="315">
                  <c:v>51868</c:v>
                </c:pt>
                <c:pt idx="316">
                  <c:v>51900</c:v>
                </c:pt>
                <c:pt idx="317">
                  <c:v>51928</c:v>
                </c:pt>
                <c:pt idx="318">
                  <c:v>51958</c:v>
                </c:pt>
                <c:pt idx="319">
                  <c:v>51988</c:v>
                </c:pt>
                <c:pt idx="320">
                  <c:v>52019</c:v>
                </c:pt>
                <c:pt idx="321">
                  <c:v>52049</c:v>
                </c:pt>
                <c:pt idx="322">
                  <c:v>52082</c:v>
                </c:pt>
                <c:pt idx="323">
                  <c:v>52111</c:v>
                </c:pt>
                <c:pt idx="324">
                  <c:v>52141</c:v>
                </c:pt>
                <c:pt idx="325">
                  <c:v>52173</c:v>
                </c:pt>
                <c:pt idx="326">
                  <c:v>52202</c:v>
                </c:pt>
                <c:pt idx="327">
                  <c:v>52233</c:v>
                </c:pt>
                <c:pt idx="328">
                  <c:v>52264</c:v>
                </c:pt>
                <c:pt idx="329">
                  <c:v>52292</c:v>
                </c:pt>
                <c:pt idx="330">
                  <c:v>52323</c:v>
                </c:pt>
                <c:pt idx="331">
                  <c:v>52355</c:v>
                </c:pt>
                <c:pt idx="332">
                  <c:v>52384</c:v>
                </c:pt>
                <c:pt idx="333">
                  <c:v>52414</c:v>
                </c:pt>
                <c:pt idx="334">
                  <c:v>52446</c:v>
                </c:pt>
                <c:pt idx="335">
                  <c:v>52476</c:v>
                </c:pt>
                <c:pt idx="336">
                  <c:v>52506</c:v>
                </c:pt>
                <c:pt idx="337">
                  <c:v>52537</c:v>
                </c:pt>
                <c:pt idx="338">
                  <c:v>52567</c:v>
                </c:pt>
                <c:pt idx="339">
                  <c:v>52600</c:v>
                </c:pt>
                <c:pt idx="340">
                  <c:v>52629</c:v>
                </c:pt>
                <c:pt idx="341">
                  <c:v>52658</c:v>
                </c:pt>
                <c:pt idx="342">
                  <c:v>52691</c:v>
                </c:pt>
                <c:pt idx="343">
                  <c:v>52719</c:v>
                </c:pt>
                <c:pt idx="344">
                  <c:v>52750</c:v>
                </c:pt>
                <c:pt idx="345">
                  <c:v>52782</c:v>
                </c:pt>
                <c:pt idx="346">
                  <c:v>52811</c:v>
                </c:pt>
                <c:pt idx="347">
                  <c:v>52842</c:v>
                </c:pt>
                <c:pt idx="348">
                  <c:v>52873</c:v>
                </c:pt>
                <c:pt idx="349">
                  <c:v>52903</c:v>
                </c:pt>
                <c:pt idx="350">
                  <c:v>52933</c:v>
                </c:pt>
                <c:pt idx="351">
                  <c:v>52964</c:v>
                </c:pt>
                <c:pt idx="352">
                  <c:v>52995</c:v>
                </c:pt>
                <c:pt idx="353">
                  <c:v>53023</c:v>
                </c:pt>
                <c:pt idx="354">
                  <c:v>53055</c:v>
                </c:pt>
                <c:pt idx="355">
                  <c:v>53084</c:v>
                </c:pt>
                <c:pt idx="356">
                  <c:v>53115</c:v>
                </c:pt>
                <c:pt idx="357">
                  <c:v>53146</c:v>
                </c:pt>
                <c:pt idx="358">
                  <c:v>53176</c:v>
                </c:pt>
                <c:pt idx="359">
                  <c:v>53209</c:v>
                </c:pt>
                <c:pt idx="360">
                  <c:v>53237</c:v>
                </c:pt>
                <c:pt idx="361">
                  <c:v>53268</c:v>
                </c:pt>
                <c:pt idx="362">
                  <c:v>53300</c:v>
                </c:pt>
                <c:pt idx="363">
                  <c:v>53329</c:v>
                </c:pt>
                <c:pt idx="364">
                  <c:v>53360</c:v>
                </c:pt>
                <c:pt idx="365">
                  <c:v>53388</c:v>
                </c:pt>
                <c:pt idx="366">
                  <c:v>53419</c:v>
                </c:pt>
                <c:pt idx="367">
                  <c:v>53449</c:v>
                </c:pt>
                <c:pt idx="368">
                  <c:v>53482</c:v>
                </c:pt>
                <c:pt idx="369">
                  <c:v>53510</c:v>
                </c:pt>
                <c:pt idx="370">
                  <c:v>53541</c:v>
                </c:pt>
                <c:pt idx="371">
                  <c:v>53573</c:v>
                </c:pt>
                <c:pt idx="372">
                  <c:v>53602</c:v>
                </c:pt>
                <c:pt idx="373">
                  <c:v>53633</c:v>
                </c:pt>
                <c:pt idx="374">
                  <c:v>53664</c:v>
                </c:pt>
                <c:pt idx="375">
                  <c:v>53694</c:v>
                </c:pt>
                <c:pt idx="376">
                  <c:v>53727</c:v>
                </c:pt>
                <c:pt idx="377">
                  <c:v>53755</c:v>
                </c:pt>
                <c:pt idx="378">
                  <c:v>53784</c:v>
                </c:pt>
                <c:pt idx="379">
                  <c:v>53814</c:v>
                </c:pt>
                <c:pt idx="380">
                  <c:v>53846</c:v>
                </c:pt>
                <c:pt idx="381">
                  <c:v>53875</c:v>
                </c:pt>
                <c:pt idx="382">
                  <c:v>53906</c:v>
                </c:pt>
                <c:pt idx="383">
                  <c:v>53937</c:v>
                </c:pt>
                <c:pt idx="384">
                  <c:v>53967</c:v>
                </c:pt>
                <c:pt idx="385">
                  <c:v>54000</c:v>
                </c:pt>
                <c:pt idx="386">
                  <c:v>54028</c:v>
                </c:pt>
                <c:pt idx="387">
                  <c:v>54059</c:v>
                </c:pt>
                <c:pt idx="388">
                  <c:v>54091</c:v>
                </c:pt>
                <c:pt idx="389">
                  <c:v>54119</c:v>
                </c:pt>
                <c:pt idx="390">
                  <c:v>54150</c:v>
                </c:pt>
                <c:pt idx="391">
                  <c:v>54182</c:v>
                </c:pt>
                <c:pt idx="392">
                  <c:v>54211</c:v>
                </c:pt>
                <c:pt idx="393">
                  <c:v>54241</c:v>
                </c:pt>
                <c:pt idx="394">
                  <c:v>54273</c:v>
                </c:pt>
                <c:pt idx="395">
                  <c:v>54303</c:v>
                </c:pt>
                <c:pt idx="396">
                  <c:v>54333</c:v>
                </c:pt>
                <c:pt idx="397">
                  <c:v>54364</c:v>
                </c:pt>
                <c:pt idx="398">
                  <c:v>54394</c:v>
                </c:pt>
                <c:pt idx="399">
                  <c:v>54427</c:v>
                </c:pt>
                <c:pt idx="400">
                  <c:v>54456</c:v>
                </c:pt>
                <c:pt idx="401">
                  <c:v>54484</c:v>
                </c:pt>
                <c:pt idx="402">
                  <c:v>54515</c:v>
                </c:pt>
                <c:pt idx="403">
                  <c:v>54546</c:v>
                </c:pt>
                <c:pt idx="404">
                  <c:v>54576</c:v>
                </c:pt>
                <c:pt idx="405">
                  <c:v>54606</c:v>
                </c:pt>
                <c:pt idx="406">
                  <c:v>54637</c:v>
                </c:pt>
                <c:pt idx="407">
                  <c:v>54668</c:v>
                </c:pt>
                <c:pt idx="408">
                  <c:v>54700</c:v>
                </c:pt>
                <c:pt idx="409">
                  <c:v>54729</c:v>
                </c:pt>
                <c:pt idx="410">
                  <c:v>54759</c:v>
                </c:pt>
                <c:pt idx="411">
                  <c:v>54791</c:v>
                </c:pt>
                <c:pt idx="412">
                  <c:v>54821</c:v>
                </c:pt>
                <c:pt idx="413">
                  <c:v>54849</c:v>
                </c:pt>
                <c:pt idx="414">
                  <c:v>54882</c:v>
                </c:pt>
                <c:pt idx="415">
                  <c:v>54910</c:v>
                </c:pt>
                <c:pt idx="416">
                  <c:v>54941</c:v>
                </c:pt>
                <c:pt idx="417">
                  <c:v>54973</c:v>
                </c:pt>
                <c:pt idx="418">
                  <c:v>55002</c:v>
                </c:pt>
                <c:pt idx="419">
                  <c:v>55033</c:v>
                </c:pt>
                <c:pt idx="420">
                  <c:v>55064</c:v>
                </c:pt>
                <c:pt idx="421">
                  <c:v>55094</c:v>
                </c:pt>
                <c:pt idx="422">
                  <c:v>55124</c:v>
                </c:pt>
                <c:pt idx="423">
                  <c:v>55155</c:v>
                </c:pt>
                <c:pt idx="424">
                  <c:v>55186</c:v>
                </c:pt>
                <c:pt idx="425">
                  <c:v>55214</c:v>
                </c:pt>
                <c:pt idx="426">
                  <c:v>55247</c:v>
                </c:pt>
                <c:pt idx="427">
                  <c:v>55275</c:v>
                </c:pt>
                <c:pt idx="428">
                  <c:v>55306</c:v>
                </c:pt>
                <c:pt idx="429">
                  <c:v>55337</c:v>
                </c:pt>
                <c:pt idx="430">
                  <c:v>55367</c:v>
                </c:pt>
                <c:pt idx="431">
                  <c:v>55400</c:v>
                </c:pt>
                <c:pt idx="432">
                  <c:v>55428</c:v>
                </c:pt>
                <c:pt idx="433">
                  <c:v>55459</c:v>
                </c:pt>
                <c:pt idx="434">
                  <c:v>55491</c:v>
                </c:pt>
                <c:pt idx="435">
                  <c:v>55520</c:v>
                </c:pt>
                <c:pt idx="436">
                  <c:v>55551</c:v>
                </c:pt>
                <c:pt idx="437">
                  <c:v>55582</c:v>
                </c:pt>
                <c:pt idx="438">
                  <c:v>55611</c:v>
                </c:pt>
                <c:pt idx="439">
                  <c:v>55641</c:v>
                </c:pt>
                <c:pt idx="440">
                  <c:v>55673</c:v>
                </c:pt>
                <c:pt idx="441">
                  <c:v>55702</c:v>
                </c:pt>
                <c:pt idx="442">
                  <c:v>55733</c:v>
                </c:pt>
                <c:pt idx="443">
                  <c:v>55764</c:v>
                </c:pt>
                <c:pt idx="444">
                  <c:v>55794</c:v>
                </c:pt>
                <c:pt idx="445">
                  <c:v>55827</c:v>
                </c:pt>
                <c:pt idx="446">
                  <c:v>55855</c:v>
                </c:pt>
                <c:pt idx="447">
                  <c:v>55886</c:v>
                </c:pt>
                <c:pt idx="448">
                  <c:v>55918</c:v>
                </c:pt>
                <c:pt idx="449">
                  <c:v>55946</c:v>
                </c:pt>
                <c:pt idx="450">
                  <c:v>55976</c:v>
                </c:pt>
                <c:pt idx="451">
                  <c:v>56006</c:v>
                </c:pt>
                <c:pt idx="452">
                  <c:v>56037</c:v>
                </c:pt>
                <c:pt idx="453">
                  <c:v>56067</c:v>
                </c:pt>
                <c:pt idx="454">
                  <c:v>56100</c:v>
                </c:pt>
                <c:pt idx="455">
                  <c:v>56129</c:v>
                </c:pt>
                <c:pt idx="456">
                  <c:v>56159</c:v>
                </c:pt>
                <c:pt idx="457">
                  <c:v>56191</c:v>
                </c:pt>
                <c:pt idx="458">
                  <c:v>56220</c:v>
                </c:pt>
                <c:pt idx="459">
                  <c:v>56251</c:v>
                </c:pt>
                <c:pt idx="460">
                  <c:v>56282</c:v>
                </c:pt>
                <c:pt idx="461">
                  <c:v>56310</c:v>
                </c:pt>
                <c:pt idx="462">
                  <c:v>56341</c:v>
                </c:pt>
                <c:pt idx="463">
                  <c:v>56373</c:v>
                </c:pt>
                <c:pt idx="464">
                  <c:v>56402</c:v>
                </c:pt>
                <c:pt idx="465">
                  <c:v>56432</c:v>
                </c:pt>
                <c:pt idx="466">
                  <c:v>56464</c:v>
                </c:pt>
                <c:pt idx="467">
                  <c:v>56494</c:v>
                </c:pt>
                <c:pt idx="468">
                  <c:v>56524</c:v>
                </c:pt>
                <c:pt idx="469">
                  <c:v>56555</c:v>
                </c:pt>
                <c:pt idx="470">
                  <c:v>56585</c:v>
                </c:pt>
                <c:pt idx="471">
                  <c:v>56618</c:v>
                </c:pt>
                <c:pt idx="472">
                  <c:v>56647</c:v>
                </c:pt>
                <c:pt idx="473">
                  <c:v>56675</c:v>
                </c:pt>
                <c:pt idx="474">
                  <c:v>56706</c:v>
                </c:pt>
                <c:pt idx="475">
                  <c:v>56737</c:v>
                </c:pt>
                <c:pt idx="476">
                  <c:v>56767</c:v>
                </c:pt>
                <c:pt idx="477">
                  <c:v>56797</c:v>
                </c:pt>
                <c:pt idx="478">
                  <c:v>56828</c:v>
                </c:pt>
                <c:pt idx="479">
                  <c:v>56859</c:v>
                </c:pt>
                <c:pt idx="480">
                  <c:v>56891</c:v>
                </c:pt>
                <c:pt idx="481">
                  <c:v>56920</c:v>
                </c:pt>
                <c:pt idx="482">
                  <c:v>56950</c:v>
                </c:pt>
                <c:pt idx="483">
                  <c:v>56982</c:v>
                </c:pt>
                <c:pt idx="484">
                  <c:v>57012</c:v>
                </c:pt>
                <c:pt idx="485">
                  <c:v>57041</c:v>
                </c:pt>
                <c:pt idx="486">
                  <c:v>57074</c:v>
                </c:pt>
                <c:pt idx="487">
                  <c:v>57102</c:v>
                </c:pt>
                <c:pt idx="488">
                  <c:v>57133</c:v>
                </c:pt>
                <c:pt idx="489">
                  <c:v>57164</c:v>
                </c:pt>
                <c:pt idx="490">
                  <c:v>57194</c:v>
                </c:pt>
                <c:pt idx="491">
                  <c:v>57227</c:v>
                </c:pt>
                <c:pt idx="492">
                  <c:v>57255</c:v>
                </c:pt>
                <c:pt idx="493">
                  <c:v>57286</c:v>
                </c:pt>
                <c:pt idx="494">
                  <c:v>57318</c:v>
                </c:pt>
                <c:pt idx="495">
                  <c:v>57347</c:v>
                </c:pt>
                <c:pt idx="496">
                  <c:v>57378</c:v>
                </c:pt>
                <c:pt idx="497">
                  <c:v>57406</c:v>
                </c:pt>
                <c:pt idx="498">
                  <c:v>57437</c:v>
                </c:pt>
                <c:pt idx="499">
                  <c:v>57467</c:v>
                </c:pt>
                <c:pt idx="500">
                  <c:v>57500</c:v>
                </c:pt>
                <c:pt idx="501">
                  <c:v>57528</c:v>
                </c:pt>
                <c:pt idx="502">
                  <c:v>57559</c:v>
                </c:pt>
                <c:pt idx="503">
                  <c:v>57591</c:v>
                </c:pt>
                <c:pt idx="504">
                  <c:v>57620</c:v>
                </c:pt>
                <c:pt idx="505">
                  <c:v>57651</c:v>
                </c:pt>
                <c:pt idx="506">
                  <c:v>57682</c:v>
                </c:pt>
                <c:pt idx="507">
                  <c:v>57712</c:v>
                </c:pt>
                <c:pt idx="508">
                  <c:v>57745</c:v>
                </c:pt>
                <c:pt idx="509">
                  <c:v>57773</c:v>
                </c:pt>
                <c:pt idx="510">
                  <c:v>57802</c:v>
                </c:pt>
                <c:pt idx="511">
                  <c:v>57832</c:v>
                </c:pt>
                <c:pt idx="512">
                  <c:v>57864</c:v>
                </c:pt>
                <c:pt idx="513">
                  <c:v>57893</c:v>
                </c:pt>
                <c:pt idx="514">
                  <c:v>57924</c:v>
                </c:pt>
                <c:pt idx="515">
                  <c:v>57955</c:v>
                </c:pt>
                <c:pt idx="516">
                  <c:v>57985</c:v>
                </c:pt>
                <c:pt idx="517">
                  <c:v>58018</c:v>
                </c:pt>
                <c:pt idx="518">
                  <c:v>58046</c:v>
                </c:pt>
                <c:pt idx="519">
                  <c:v>58077</c:v>
                </c:pt>
                <c:pt idx="520">
                  <c:v>58109</c:v>
                </c:pt>
                <c:pt idx="521">
                  <c:v>58137</c:v>
                </c:pt>
                <c:pt idx="522">
                  <c:v>58167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58320</c:v>
                </c:pt>
                <c:pt idx="528">
                  <c:v>58350</c:v>
                </c:pt>
                <c:pt idx="529">
                  <c:v>58382</c:v>
                </c:pt>
                <c:pt idx="530">
                  <c:v>58411</c:v>
                </c:pt>
                <c:pt idx="531">
                  <c:v>58442</c:v>
                </c:pt>
                <c:pt idx="532">
                  <c:v>58473</c:v>
                </c:pt>
                <c:pt idx="533">
                  <c:v>58502</c:v>
                </c:pt>
                <c:pt idx="534">
                  <c:v>58533</c:v>
                </c:pt>
                <c:pt idx="535">
                  <c:v>58564</c:v>
                </c:pt>
                <c:pt idx="536">
                  <c:v>58594</c:v>
                </c:pt>
                <c:pt idx="537">
                  <c:v>58624</c:v>
                </c:pt>
                <c:pt idx="538">
                  <c:v>58655</c:v>
                </c:pt>
                <c:pt idx="539">
                  <c:v>58686</c:v>
                </c:pt>
                <c:pt idx="540">
                  <c:v>58718</c:v>
                </c:pt>
                <c:pt idx="541">
                  <c:v>58747</c:v>
                </c:pt>
                <c:pt idx="542">
                  <c:v>58777</c:v>
                </c:pt>
                <c:pt idx="543">
                  <c:v>58809</c:v>
                </c:pt>
                <c:pt idx="544">
                  <c:v>58839</c:v>
                </c:pt>
                <c:pt idx="545">
                  <c:v>58867</c:v>
                </c:pt>
                <c:pt idx="546">
                  <c:v>58900</c:v>
                </c:pt>
                <c:pt idx="547">
                  <c:v>58928</c:v>
                </c:pt>
                <c:pt idx="548">
                  <c:v>58959</c:v>
                </c:pt>
                <c:pt idx="549">
                  <c:v>58991</c:v>
                </c:pt>
                <c:pt idx="550">
                  <c:v>59020</c:v>
                </c:pt>
                <c:pt idx="551">
                  <c:v>59051</c:v>
                </c:pt>
                <c:pt idx="552">
                  <c:v>59082</c:v>
                </c:pt>
                <c:pt idx="553">
                  <c:v>59112</c:v>
                </c:pt>
                <c:pt idx="554">
                  <c:v>59142</c:v>
                </c:pt>
                <c:pt idx="555">
                  <c:v>59173</c:v>
                </c:pt>
                <c:pt idx="556">
                  <c:v>59204</c:v>
                </c:pt>
                <c:pt idx="557">
                  <c:v>59232</c:v>
                </c:pt>
                <c:pt idx="558">
                  <c:v>59264</c:v>
                </c:pt>
                <c:pt idx="559">
                  <c:v>59293</c:v>
                </c:pt>
                <c:pt idx="560">
                  <c:v>59324</c:v>
                </c:pt>
                <c:pt idx="561">
                  <c:v>59355</c:v>
                </c:pt>
                <c:pt idx="562">
                  <c:v>59385</c:v>
                </c:pt>
                <c:pt idx="563">
                  <c:v>59418</c:v>
                </c:pt>
                <c:pt idx="564">
                  <c:v>59446</c:v>
                </c:pt>
                <c:pt idx="565">
                  <c:v>59477</c:v>
                </c:pt>
                <c:pt idx="566">
                  <c:v>59509</c:v>
                </c:pt>
                <c:pt idx="567">
                  <c:v>59538</c:v>
                </c:pt>
                <c:pt idx="568">
                  <c:v>59569</c:v>
                </c:pt>
                <c:pt idx="569">
                  <c:v>59597</c:v>
                </c:pt>
                <c:pt idx="570">
                  <c:v>59628</c:v>
                </c:pt>
                <c:pt idx="571">
                  <c:v>59658</c:v>
                </c:pt>
                <c:pt idx="572">
                  <c:v>59691</c:v>
                </c:pt>
                <c:pt idx="573">
                  <c:v>59719</c:v>
                </c:pt>
                <c:pt idx="574">
                  <c:v>59750</c:v>
                </c:pt>
                <c:pt idx="575">
                  <c:v>59782</c:v>
                </c:pt>
                <c:pt idx="576">
                  <c:v>59811</c:v>
                </c:pt>
                <c:pt idx="577">
                  <c:v>59842</c:v>
                </c:pt>
                <c:pt idx="578">
                  <c:v>59873</c:v>
                </c:pt>
                <c:pt idx="579">
                  <c:v>59903</c:v>
                </c:pt>
                <c:pt idx="580">
                  <c:v>59936</c:v>
                </c:pt>
                <c:pt idx="581">
                  <c:v>59964</c:v>
                </c:pt>
                <c:pt idx="582">
                  <c:v>59994</c:v>
                </c:pt>
                <c:pt idx="583">
                  <c:v>60024</c:v>
                </c:pt>
                <c:pt idx="584">
                  <c:v>60055</c:v>
                </c:pt>
                <c:pt idx="585">
                  <c:v>60085</c:v>
                </c:pt>
                <c:pt idx="586">
                  <c:v>60118</c:v>
                </c:pt>
                <c:pt idx="587">
                  <c:v>60147</c:v>
                </c:pt>
                <c:pt idx="588">
                  <c:v>60177</c:v>
                </c:pt>
                <c:pt idx="589">
                  <c:v>60209</c:v>
                </c:pt>
                <c:pt idx="590">
                  <c:v>60238</c:v>
                </c:pt>
                <c:pt idx="591">
                  <c:v>60269</c:v>
                </c:pt>
                <c:pt idx="592">
                  <c:v>60300</c:v>
                </c:pt>
                <c:pt idx="593">
                  <c:v>60328</c:v>
                </c:pt>
                <c:pt idx="594">
                  <c:v>60359</c:v>
                </c:pt>
                <c:pt idx="595">
                  <c:v>60391</c:v>
                </c:pt>
                <c:pt idx="596">
                  <c:v>60420</c:v>
                </c:pt>
                <c:pt idx="597">
                  <c:v>60450</c:v>
                </c:pt>
                <c:pt idx="598">
                  <c:v>60482</c:v>
                </c:pt>
                <c:pt idx="599">
                  <c:v>60512</c:v>
                </c:pt>
                <c:pt idx="600">
                  <c:v>60542</c:v>
                </c:pt>
                <c:pt idx="601">
                  <c:v>60573</c:v>
                </c:pt>
                <c:pt idx="602">
                  <c:v>60603</c:v>
                </c:pt>
                <c:pt idx="603">
                  <c:v>60636</c:v>
                </c:pt>
                <c:pt idx="604">
                  <c:v>60665</c:v>
                </c:pt>
                <c:pt idx="605">
                  <c:v>60693</c:v>
                </c:pt>
                <c:pt idx="606">
                  <c:v>60724</c:v>
                </c:pt>
                <c:pt idx="607">
                  <c:v>60755</c:v>
                </c:pt>
                <c:pt idx="608">
                  <c:v>60785</c:v>
                </c:pt>
                <c:pt idx="609">
                  <c:v>60815</c:v>
                </c:pt>
                <c:pt idx="610">
                  <c:v>60846</c:v>
                </c:pt>
                <c:pt idx="611">
                  <c:v>60877</c:v>
                </c:pt>
                <c:pt idx="612">
                  <c:v>60909</c:v>
                </c:pt>
                <c:pt idx="613">
                  <c:v>60938</c:v>
                </c:pt>
                <c:pt idx="614">
                  <c:v>60968</c:v>
                </c:pt>
                <c:pt idx="615">
                  <c:v>61000</c:v>
                </c:pt>
                <c:pt idx="616">
                  <c:v>61030</c:v>
                </c:pt>
                <c:pt idx="617">
                  <c:v>61058</c:v>
                </c:pt>
                <c:pt idx="618">
                  <c:v>61092</c:v>
                </c:pt>
                <c:pt idx="619">
                  <c:v>61119</c:v>
                </c:pt>
                <c:pt idx="620">
                  <c:v>61150</c:v>
                </c:pt>
                <c:pt idx="621">
                  <c:v>61182</c:v>
                </c:pt>
                <c:pt idx="622">
                  <c:v>61211</c:v>
                </c:pt>
                <c:pt idx="623">
                  <c:v>61242</c:v>
                </c:pt>
                <c:pt idx="624">
                  <c:v>61273</c:v>
                </c:pt>
                <c:pt idx="625">
                  <c:v>61303</c:v>
                </c:pt>
                <c:pt idx="626">
                  <c:v>61333</c:v>
                </c:pt>
                <c:pt idx="627">
                  <c:v>61364</c:v>
                </c:pt>
                <c:pt idx="628">
                  <c:v>61395</c:v>
                </c:pt>
                <c:pt idx="629">
                  <c:v>61424</c:v>
                </c:pt>
                <c:pt idx="630">
                  <c:v>61455</c:v>
                </c:pt>
                <c:pt idx="631">
                  <c:v>61485</c:v>
                </c:pt>
                <c:pt idx="632">
                  <c:v>61518</c:v>
                </c:pt>
                <c:pt idx="633">
                  <c:v>61546</c:v>
                </c:pt>
                <c:pt idx="634">
                  <c:v>61577</c:v>
                </c:pt>
                <c:pt idx="635">
                  <c:v>61609</c:v>
                </c:pt>
                <c:pt idx="636">
                  <c:v>61638</c:v>
                </c:pt>
                <c:pt idx="637">
                  <c:v>61669</c:v>
                </c:pt>
                <c:pt idx="638">
                  <c:v>61700</c:v>
                </c:pt>
                <c:pt idx="639">
                  <c:v>61730</c:v>
                </c:pt>
                <c:pt idx="640">
                  <c:v>61763</c:v>
                </c:pt>
                <c:pt idx="641">
                  <c:v>61791</c:v>
                </c:pt>
                <c:pt idx="642">
                  <c:v>61820</c:v>
                </c:pt>
                <c:pt idx="643">
                  <c:v>61850</c:v>
                </c:pt>
                <c:pt idx="644">
                  <c:v>61882</c:v>
                </c:pt>
                <c:pt idx="645">
                  <c:v>61911</c:v>
                </c:pt>
                <c:pt idx="646">
                  <c:v>61942</c:v>
                </c:pt>
                <c:pt idx="647">
                  <c:v>61973</c:v>
                </c:pt>
                <c:pt idx="648">
                  <c:v>62003</c:v>
                </c:pt>
                <c:pt idx="649">
                  <c:v>62036</c:v>
                </c:pt>
                <c:pt idx="650">
                  <c:v>62064</c:v>
                </c:pt>
                <c:pt idx="651">
                  <c:v>62095</c:v>
                </c:pt>
                <c:pt idx="652">
                  <c:v>62127</c:v>
                </c:pt>
                <c:pt idx="653">
                  <c:v>62155</c:v>
                </c:pt>
                <c:pt idx="654">
                  <c:v>62185</c:v>
                </c:pt>
                <c:pt idx="655">
                  <c:v>62215</c:v>
                </c:pt>
                <c:pt idx="656">
                  <c:v>62246</c:v>
                </c:pt>
                <c:pt idx="657">
                  <c:v>62276</c:v>
                </c:pt>
                <c:pt idx="658">
                  <c:v>62309</c:v>
                </c:pt>
                <c:pt idx="659">
                  <c:v>62338</c:v>
                </c:pt>
                <c:pt idx="660">
                  <c:v>62368</c:v>
                </c:pt>
                <c:pt idx="661">
                  <c:v>62400</c:v>
                </c:pt>
                <c:pt idx="662">
                  <c:v>62429</c:v>
                </c:pt>
                <c:pt idx="663">
                  <c:v>62460</c:v>
                </c:pt>
                <c:pt idx="664">
                  <c:v>62491</c:v>
                </c:pt>
                <c:pt idx="665">
                  <c:v>62519</c:v>
                </c:pt>
                <c:pt idx="666">
                  <c:v>62550</c:v>
                </c:pt>
                <c:pt idx="667">
                  <c:v>62582</c:v>
                </c:pt>
                <c:pt idx="668">
                  <c:v>62611</c:v>
                </c:pt>
                <c:pt idx="669">
                  <c:v>62641</c:v>
                </c:pt>
                <c:pt idx="670">
                  <c:v>62673</c:v>
                </c:pt>
                <c:pt idx="671">
                  <c:v>62703</c:v>
                </c:pt>
                <c:pt idx="672">
                  <c:v>62733</c:v>
                </c:pt>
                <c:pt idx="673">
                  <c:v>62764</c:v>
                </c:pt>
                <c:pt idx="674">
                  <c:v>62794</c:v>
                </c:pt>
                <c:pt idx="675">
                  <c:v>62827</c:v>
                </c:pt>
                <c:pt idx="676">
                  <c:v>62856</c:v>
                </c:pt>
                <c:pt idx="677">
                  <c:v>62885</c:v>
                </c:pt>
                <c:pt idx="678">
                  <c:v>62918</c:v>
                </c:pt>
                <c:pt idx="679">
                  <c:v>62946</c:v>
                </c:pt>
                <c:pt idx="680">
                  <c:v>62977</c:v>
                </c:pt>
                <c:pt idx="681">
                  <c:v>63009</c:v>
                </c:pt>
                <c:pt idx="682">
                  <c:v>63038</c:v>
                </c:pt>
                <c:pt idx="683">
                  <c:v>63069</c:v>
                </c:pt>
                <c:pt idx="684">
                  <c:v>63100</c:v>
                </c:pt>
                <c:pt idx="685">
                  <c:v>63130</c:v>
                </c:pt>
                <c:pt idx="686">
                  <c:v>63160</c:v>
                </c:pt>
                <c:pt idx="687">
                  <c:v>63191</c:v>
                </c:pt>
                <c:pt idx="688">
                  <c:v>63222</c:v>
                </c:pt>
                <c:pt idx="689">
                  <c:v>63250</c:v>
                </c:pt>
                <c:pt idx="690">
                  <c:v>63282</c:v>
                </c:pt>
                <c:pt idx="691">
                  <c:v>63311</c:v>
                </c:pt>
              </c:numCache>
            </c:numRef>
          </c:cat>
          <c:val>
            <c:numRef>
              <c:f>Eur6M!$AH$3:$AH$694</c:f>
              <c:numCache>
                <c:formatCode>0.0000%</c:formatCode>
                <c:ptCount val="692"/>
                <c:pt idx="0">
                  <c:v>2.4200000021544677E-4</c:v>
                </c:pt>
                <c:pt idx="1">
                  <c:v>2.4999999966147035E-4</c:v>
                </c:pt>
                <c:pt idx="2">
                  <c:v>2.2999999999982507E-4</c:v>
                </c:pt>
                <c:pt idx="3">
                  <c:v>2.1999999999986012E-4</c:v>
                </c:pt>
                <c:pt idx="4">
                  <c:v>2.0999999999992636E-4</c:v>
                </c:pt>
                <c:pt idx="5">
                  <c:v>2.0000000000000695E-4</c:v>
                </c:pt>
                <c:pt idx="6">
                  <c:v>1.999999999886428E-4</c:v>
                </c:pt>
                <c:pt idx="7">
                  <c:v>2.0999999975088049E-4</c:v>
                </c:pt>
                <c:pt idx="8">
                  <c:v>2.0999999999965038E-4</c:v>
                </c:pt>
                <c:pt idx="9">
                  <c:v>2.4999999976443627E-4</c:v>
                </c:pt>
                <c:pt idx="10">
                  <c:v>2.9000000000042279E-4</c:v>
                </c:pt>
                <c:pt idx="11">
                  <c:v>3.3000000000019662E-4</c:v>
                </c:pt>
                <c:pt idx="12">
                  <c:v>3.8999999998687524E-4</c:v>
                </c:pt>
                <c:pt idx="13">
                  <c:v>4.8000000000040643E-4</c:v>
                </c:pt>
                <c:pt idx="14">
                  <c:v>5.599999999998036E-4</c:v>
                </c:pt>
                <c:pt idx="15">
                  <c:v>6.5999999970838474E-4</c:v>
                </c:pt>
                <c:pt idx="16">
                  <c:v>7.7000000000016432E-4</c:v>
                </c:pt>
                <c:pt idx="17">
                  <c:v>8.8000000000009208E-4</c:v>
                </c:pt>
                <c:pt idx="18">
                  <c:v>1.0000000005687246E-3</c:v>
                </c:pt>
                <c:pt idx="19">
                  <c:v>1.1112604832217723E-3</c:v>
                </c:pt>
                <c:pt idx="20">
                  <c:v>1.31828855301501E-3</c:v>
                </c:pt>
                <c:pt idx="21">
                  <c:v>1.4550490314880616E-3</c:v>
                </c:pt>
                <c:pt idx="22">
                  <c:v>1.6474200202461994E-3</c:v>
                </c:pt>
                <c:pt idx="23">
                  <c:v>1.8697251397352507E-3</c:v>
                </c:pt>
                <c:pt idx="24">
                  <c:v>2.065654619186091E-3</c:v>
                </c:pt>
                <c:pt idx="25">
                  <c:v>2.2510852853255318E-3</c:v>
                </c:pt>
                <c:pt idx="26">
                  <c:v>2.4582893256900537E-3</c:v>
                </c:pt>
                <c:pt idx="27">
                  <c:v>2.6275455252104253E-3</c:v>
                </c:pt>
                <c:pt idx="28">
                  <c:v>2.8537074035920912E-3</c:v>
                </c:pt>
                <c:pt idx="29">
                  <c:v>3.0616360185115377E-3</c:v>
                </c:pt>
                <c:pt idx="30">
                  <c:v>3.282205174893658E-3</c:v>
                </c:pt>
                <c:pt idx="31">
                  <c:v>3.5152583510260531E-3</c:v>
                </c:pt>
                <c:pt idx="32">
                  <c:v>3.7760911229364805E-3</c:v>
                </c:pt>
                <c:pt idx="33">
                  <c:v>4.0251887173920163E-3</c:v>
                </c:pt>
                <c:pt idx="34">
                  <c:v>4.2699065880563531E-3</c:v>
                </c:pt>
                <c:pt idx="35">
                  <c:v>4.5166509242157505E-3</c:v>
                </c:pt>
                <c:pt idx="36">
                  <c:v>4.7541029798944543E-3</c:v>
                </c:pt>
                <c:pt idx="37">
                  <c:v>4.9832944037054901E-3</c:v>
                </c:pt>
                <c:pt idx="38">
                  <c:v>5.2178575603985637E-3</c:v>
                </c:pt>
                <c:pt idx="39">
                  <c:v>5.4355670317622505E-3</c:v>
                </c:pt>
                <c:pt idx="40">
                  <c:v>5.6805530993778684E-3</c:v>
                </c:pt>
                <c:pt idx="41">
                  <c:v>5.890736810896826E-3</c:v>
                </c:pt>
                <c:pt idx="42">
                  <c:v>6.0955392296156647E-3</c:v>
                </c:pt>
                <c:pt idx="43">
                  <c:v>6.3470194884932794E-3</c:v>
                </c:pt>
                <c:pt idx="44">
                  <c:v>6.5885673468147506E-3</c:v>
                </c:pt>
                <c:pt idx="45">
                  <c:v>6.8246725254346744E-3</c:v>
                </c:pt>
                <c:pt idx="46">
                  <c:v>7.0799764224364651E-3</c:v>
                </c:pt>
                <c:pt idx="47">
                  <c:v>7.3239776922663724E-3</c:v>
                </c:pt>
                <c:pt idx="48">
                  <c:v>7.5827350754144934E-3</c:v>
                </c:pt>
                <c:pt idx="49">
                  <c:v>7.8405846773174359E-3</c:v>
                </c:pt>
                <c:pt idx="50">
                  <c:v>8.0284779324642022E-3</c:v>
                </c:pt>
                <c:pt idx="51">
                  <c:v>8.3335174161005172E-3</c:v>
                </c:pt>
                <c:pt idx="52">
                  <c:v>8.6141023977551832E-3</c:v>
                </c:pt>
                <c:pt idx="53">
                  <c:v>8.876943596381158E-3</c:v>
                </c:pt>
                <c:pt idx="54">
                  <c:v>9.1609115736459371E-3</c:v>
                </c:pt>
                <c:pt idx="55">
                  <c:v>9.3814273294931406E-3</c:v>
                </c:pt>
                <c:pt idx="56">
                  <c:v>9.6280660955608242E-3</c:v>
                </c:pt>
                <c:pt idx="57">
                  <c:v>9.8057882568473274E-3</c:v>
                </c:pt>
                <c:pt idx="58">
                  <c:v>1.0026888227226827E-2</c:v>
                </c:pt>
                <c:pt idx="59">
                  <c:v>1.0225880418435638E-2</c:v>
                </c:pt>
                <c:pt idx="60">
                  <c:v>1.0457273375926401E-2</c:v>
                </c:pt>
                <c:pt idx="61">
                  <c:v>1.0732647015679679E-2</c:v>
                </c:pt>
                <c:pt idx="62">
                  <c:v>1.1011148296409135E-2</c:v>
                </c:pt>
                <c:pt idx="63">
                  <c:v>1.1309849358057738E-2</c:v>
                </c:pt>
                <c:pt idx="64">
                  <c:v>1.1561305126501935E-2</c:v>
                </c:pt>
                <c:pt idx="65">
                  <c:v>1.1815619922743908E-2</c:v>
                </c:pt>
                <c:pt idx="66">
                  <c:v>1.2104869019836487E-2</c:v>
                </c:pt>
                <c:pt idx="67">
                  <c:v>1.2332899326633184E-2</c:v>
                </c:pt>
                <c:pt idx="68">
                  <c:v>1.2571451874581379E-2</c:v>
                </c:pt>
                <c:pt idx="69">
                  <c:v>1.2816562042411278E-2</c:v>
                </c:pt>
                <c:pt idx="70">
                  <c:v>1.3051745443360626E-2</c:v>
                </c:pt>
                <c:pt idx="71">
                  <c:v>1.3274124209118436E-2</c:v>
                </c:pt>
                <c:pt idx="72">
                  <c:v>1.3514661111557479E-2</c:v>
                </c:pt>
                <c:pt idx="73">
                  <c:v>1.3717503359543515E-2</c:v>
                </c:pt>
                <c:pt idx="74">
                  <c:v>1.3930937700018679E-2</c:v>
                </c:pt>
                <c:pt idx="75">
                  <c:v>1.4150185346083343E-2</c:v>
                </c:pt>
                <c:pt idx="76">
                  <c:v>1.4348030028701478E-2</c:v>
                </c:pt>
                <c:pt idx="77">
                  <c:v>1.4542874946565535E-2</c:v>
                </c:pt>
                <c:pt idx="78">
                  <c:v>1.4752264094219635E-2</c:v>
                </c:pt>
                <c:pt idx="79">
                  <c:v>1.4937203553808388E-2</c:v>
                </c:pt>
                <c:pt idx="80">
                  <c:v>1.5130824378297023E-2</c:v>
                </c:pt>
                <c:pt idx="81">
                  <c:v>1.5333923410452772E-2</c:v>
                </c:pt>
                <c:pt idx="82">
                  <c:v>1.5511900507520614E-2</c:v>
                </c:pt>
                <c:pt idx="83">
                  <c:v>1.5689612632199354E-2</c:v>
                </c:pt>
                <c:pt idx="84">
                  <c:v>1.5877913165773465E-2</c:v>
                </c:pt>
                <c:pt idx="85">
                  <c:v>1.6046621150746499E-2</c:v>
                </c:pt>
                <c:pt idx="86">
                  <c:v>1.6219634193467392E-2</c:v>
                </c:pt>
                <c:pt idx="87">
                  <c:v>1.6393007193448883E-2</c:v>
                </c:pt>
                <c:pt idx="88">
                  <c:v>1.6561130612556617E-2</c:v>
                </c:pt>
                <c:pt idx="89">
                  <c:v>1.6729274075823024E-2</c:v>
                </c:pt>
                <c:pt idx="90">
                  <c:v>1.6892021586895161E-2</c:v>
                </c:pt>
                <c:pt idx="91">
                  <c:v>1.7034007091786214E-2</c:v>
                </c:pt>
                <c:pt idx="92">
                  <c:v>1.7182657539047626E-2</c:v>
                </c:pt>
                <c:pt idx="93">
                  <c:v>1.7322074932388076E-2</c:v>
                </c:pt>
                <c:pt idx="94">
                  <c:v>1.7356345028342143E-2</c:v>
                </c:pt>
                <c:pt idx="95">
                  <c:v>1.7589191255638705E-2</c:v>
                </c:pt>
                <c:pt idx="96">
                  <c:v>1.7704036242287703E-2</c:v>
                </c:pt>
                <c:pt idx="97">
                  <c:v>1.7733087127368929E-2</c:v>
                </c:pt>
                <c:pt idx="98">
                  <c:v>1.7965818102225205E-2</c:v>
                </c:pt>
                <c:pt idx="99">
                  <c:v>1.7970896169487164E-2</c:v>
                </c:pt>
                <c:pt idx="100">
                  <c:v>1.8282747624955367E-2</c:v>
                </c:pt>
                <c:pt idx="101">
                  <c:v>1.8289153731217738E-2</c:v>
                </c:pt>
                <c:pt idx="102">
                  <c:v>1.8375592359966744E-2</c:v>
                </c:pt>
                <c:pt idx="103">
                  <c:v>1.8582959963387092E-2</c:v>
                </c:pt>
                <c:pt idx="104">
                  <c:v>1.8579540170443519E-2</c:v>
                </c:pt>
                <c:pt idx="105">
                  <c:v>1.8772285858341241E-2</c:v>
                </c:pt>
                <c:pt idx="106">
                  <c:v>1.866288178496911E-2</c:v>
                </c:pt>
                <c:pt idx="107">
                  <c:v>1.8855148157151863E-2</c:v>
                </c:pt>
                <c:pt idx="108">
                  <c:v>1.8948592476606848E-2</c:v>
                </c:pt>
                <c:pt idx="109">
                  <c:v>1.9036969875369583E-2</c:v>
                </c:pt>
                <c:pt idx="110">
                  <c:v>1.9220433621111362E-2</c:v>
                </c:pt>
                <c:pt idx="111">
                  <c:v>1.9096602992559056E-2</c:v>
                </c:pt>
                <c:pt idx="112">
                  <c:v>1.9411835739251256E-2</c:v>
                </c:pt>
                <c:pt idx="113">
                  <c:v>1.9293168826627398E-2</c:v>
                </c:pt>
                <c:pt idx="114">
                  <c:v>1.9499994756861164E-2</c:v>
                </c:pt>
                <c:pt idx="115">
                  <c:v>1.9708403433862799E-2</c:v>
                </c:pt>
                <c:pt idx="116">
                  <c:v>1.9592681271084399E-2</c:v>
                </c:pt>
                <c:pt idx="117">
                  <c:v>1.9913626381932413E-2</c:v>
                </c:pt>
                <c:pt idx="118">
                  <c:v>1.9916229276283774E-2</c:v>
                </c:pt>
                <c:pt idx="119">
                  <c:v>2.0002654739207548E-2</c:v>
                </c:pt>
                <c:pt idx="120">
                  <c:v>2.0095303212716863E-2</c:v>
                </c:pt>
                <c:pt idx="121">
                  <c:v>2.0190545064567307E-2</c:v>
                </c:pt>
                <c:pt idx="122">
                  <c:v>2.0380764259659772E-2</c:v>
                </c:pt>
                <c:pt idx="123">
                  <c:v>2.0230260287190757E-2</c:v>
                </c:pt>
                <c:pt idx="124">
                  <c:v>2.0415619561641139E-2</c:v>
                </c:pt>
                <c:pt idx="125">
                  <c:v>2.0474031472740201E-2</c:v>
                </c:pt>
                <c:pt idx="126">
                  <c:v>2.0526637946713545E-2</c:v>
                </c:pt>
                <c:pt idx="127">
                  <c:v>2.0609314448936343E-2</c:v>
                </c:pt>
                <c:pt idx="128">
                  <c:v>2.0560307537377927E-2</c:v>
                </c:pt>
                <c:pt idx="129">
                  <c:v>2.0856571138622625E-2</c:v>
                </c:pt>
                <c:pt idx="130">
                  <c:v>2.0808219185545498E-2</c:v>
                </c:pt>
                <c:pt idx="131">
                  <c:v>2.0865319171529995E-2</c:v>
                </c:pt>
                <c:pt idx="132">
                  <c:v>2.0928044327552846E-2</c:v>
                </c:pt>
                <c:pt idx="133">
                  <c:v>2.0960981079447941E-2</c:v>
                </c:pt>
                <c:pt idx="134">
                  <c:v>2.1109556019397641E-2</c:v>
                </c:pt>
                <c:pt idx="135">
                  <c:v>2.103335071482243E-2</c:v>
                </c:pt>
                <c:pt idx="136">
                  <c:v>2.106784258538752E-2</c:v>
                </c:pt>
                <c:pt idx="137">
                  <c:v>2.1107713933565905E-2</c:v>
                </c:pt>
                <c:pt idx="138">
                  <c:v>2.1150646569795727E-2</c:v>
                </c:pt>
                <c:pt idx="139">
                  <c:v>2.1177432747710376E-2</c:v>
                </c:pt>
                <c:pt idx="140">
                  <c:v>2.120420103721557E-2</c:v>
                </c:pt>
                <c:pt idx="141">
                  <c:v>2.1234491168055029E-2</c:v>
                </c:pt>
                <c:pt idx="142">
                  <c:v>2.1262304094399189E-2</c:v>
                </c:pt>
                <c:pt idx="143">
                  <c:v>2.128788625188318E-2</c:v>
                </c:pt>
                <c:pt idx="144">
                  <c:v>2.1316228308878984E-2</c:v>
                </c:pt>
                <c:pt idx="145">
                  <c:v>2.1352311571000527E-2</c:v>
                </c:pt>
                <c:pt idx="146">
                  <c:v>2.1389990663063425E-2</c:v>
                </c:pt>
                <c:pt idx="147">
                  <c:v>2.142534169914934E-2</c:v>
                </c:pt>
                <c:pt idx="148">
                  <c:v>2.1457357198557389E-2</c:v>
                </c:pt>
                <c:pt idx="149">
                  <c:v>2.1490573322912362E-2</c:v>
                </c:pt>
                <c:pt idx="150">
                  <c:v>2.1516157523118778E-2</c:v>
                </c:pt>
                <c:pt idx="151">
                  <c:v>2.1521912047175077E-2</c:v>
                </c:pt>
                <c:pt idx="152">
                  <c:v>2.1525949358118059E-2</c:v>
                </c:pt>
                <c:pt idx="153">
                  <c:v>2.1526603345113457E-2</c:v>
                </c:pt>
                <c:pt idx="154">
                  <c:v>2.1525555165497746E-2</c:v>
                </c:pt>
                <c:pt idx="155">
                  <c:v>2.1520385501757722E-2</c:v>
                </c:pt>
                <c:pt idx="156">
                  <c:v>2.1515925682335704E-2</c:v>
                </c:pt>
                <c:pt idx="157">
                  <c:v>2.1527002866394803E-2</c:v>
                </c:pt>
                <c:pt idx="158">
                  <c:v>2.1538477459452775E-2</c:v>
                </c:pt>
                <c:pt idx="159">
                  <c:v>2.1545314607888104E-2</c:v>
                </c:pt>
                <c:pt idx="160">
                  <c:v>2.1551194640698376E-2</c:v>
                </c:pt>
                <c:pt idx="161">
                  <c:v>2.1557112425352236E-2</c:v>
                </c:pt>
                <c:pt idx="162">
                  <c:v>2.1557369254018792E-2</c:v>
                </c:pt>
                <c:pt idx="163">
                  <c:v>2.1561030320318419E-2</c:v>
                </c:pt>
                <c:pt idx="164">
                  <c:v>2.1561276869957596E-2</c:v>
                </c:pt>
                <c:pt idx="165">
                  <c:v>2.1560581581715622E-2</c:v>
                </c:pt>
                <c:pt idx="166">
                  <c:v>2.1557938431712415E-2</c:v>
                </c:pt>
                <c:pt idx="167">
                  <c:v>2.1549842198026286E-2</c:v>
                </c:pt>
                <c:pt idx="168">
                  <c:v>2.1542216843018207E-2</c:v>
                </c:pt>
                <c:pt idx="169">
                  <c:v>2.1527377334535719E-2</c:v>
                </c:pt>
                <c:pt idx="170">
                  <c:v>2.151093559057141E-2</c:v>
                </c:pt>
                <c:pt idx="171">
                  <c:v>2.149220697502436E-2</c:v>
                </c:pt>
                <c:pt idx="172">
                  <c:v>2.1469691650985171E-2</c:v>
                </c:pt>
                <c:pt idx="173">
                  <c:v>2.1448701775469717E-2</c:v>
                </c:pt>
                <c:pt idx="174">
                  <c:v>2.1424324886377927E-2</c:v>
                </c:pt>
                <c:pt idx="175">
                  <c:v>2.1396937854157392E-2</c:v>
                </c:pt>
                <c:pt idx="176">
                  <c:v>2.1364928584747821E-2</c:v>
                </c:pt>
                <c:pt idx="177">
                  <c:v>2.1334675596143236E-2</c:v>
                </c:pt>
                <c:pt idx="178">
                  <c:v>2.1300864457262723E-2</c:v>
                </c:pt>
                <c:pt idx="179">
                  <c:v>2.1265634151039037E-2</c:v>
                </c:pt>
                <c:pt idx="180">
                  <c:v>2.1230810522453007E-2</c:v>
                </c:pt>
                <c:pt idx="181">
                  <c:v>2.1192431846435596E-2</c:v>
                </c:pt>
                <c:pt idx="182">
                  <c:v>2.115927422239092E-2</c:v>
                </c:pt>
                <c:pt idx="183">
                  <c:v>2.1121928494304134E-2</c:v>
                </c:pt>
                <c:pt idx="184">
                  <c:v>2.1082674944553785E-2</c:v>
                </c:pt>
                <c:pt idx="185">
                  <c:v>2.1047691013133266E-2</c:v>
                </c:pt>
                <c:pt idx="186">
                  <c:v>2.1009672518533425E-2</c:v>
                </c:pt>
                <c:pt idx="187">
                  <c:v>2.1021496927170417E-2</c:v>
                </c:pt>
                <c:pt idx="188">
                  <c:v>2.0912898397658343E-2</c:v>
                </c:pt>
                <c:pt idx="189">
                  <c:v>2.1036610299971458E-2</c:v>
                </c:pt>
                <c:pt idx="190">
                  <c:v>2.1044387152558578E-2</c:v>
                </c:pt>
                <c:pt idx="191">
                  <c:v>2.1050248875008726E-2</c:v>
                </c:pt>
                <c:pt idx="192">
                  <c:v>2.0942462058446847E-2</c:v>
                </c:pt>
                <c:pt idx="193">
                  <c:v>2.0896842839250789E-2</c:v>
                </c:pt>
                <c:pt idx="194">
                  <c:v>2.1084375178833242E-2</c:v>
                </c:pt>
                <c:pt idx="195">
                  <c:v>2.092426729576749E-2</c:v>
                </c:pt>
                <c:pt idx="196">
                  <c:v>2.0878343704808473E-2</c:v>
                </c:pt>
                <c:pt idx="197">
                  <c:v>2.072230203755504E-2</c:v>
                </c:pt>
                <c:pt idx="198">
                  <c:v>2.0899806213539127E-2</c:v>
                </c:pt>
                <c:pt idx="199">
                  <c:v>2.0813727653687556E-2</c:v>
                </c:pt>
                <c:pt idx="200">
                  <c:v>2.0615952608498862E-2</c:v>
                </c:pt>
                <c:pt idx="201">
                  <c:v>2.0527648860707241E-2</c:v>
                </c:pt>
                <c:pt idx="202">
                  <c:v>2.0327895417575483E-2</c:v>
                </c:pt>
                <c:pt idx="203">
                  <c:v>2.0463518612016823E-2</c:v>
                </c:pt>
                <c:pt idx="204">
                  <c:v>2.0254474091118489E-2</c:v>
                </c:pt>
                <c:pt idx="205">
                  <c:v>2.0206197510471511E-2</c:v>
                </c:pt>
                <c:pt idx="206">
                  <c:v>2.0155046198832006E-2</c:v>
                </c:pt>
                <c:pt idx="207">
                  <c:v>2.0100091502423138E-2</c:v>
                </c:pt>
                <c:pt idx="208">
                  <c:v>2.0160803635039908E-2</c:v>
                </c:pt>
                <c:pt idx="209">
                  <c:v>1.9889251060861701E-2</c:v>
                </c:pt>
                <c:pt idx="210">
                  <c:v>1.9939858112822478E-2</c:v>
                </c:pt>
                <c:pt idx="211">
                  <c:v>1.9899289606784484E-2</c:v>
                </c:pt>
                <c:pt idx="212">
                  <c:v>1.9853874776788807E-2</c:v>
                </c:pt>
                <c:pt idx="213">
                  <c:v>1.9805986085857256E-2</c:v>
                </c:pt>
                <c:pt idx="214">
                  <c:v>1.9654967584184141E-2</c:v>
                </c:pt>
                <c:pt idx="215">
                  <c:v>1.9826070958289324E-2</c:v>
                </c:pt>
                <c:pt idx="216">
                  <c:v>1.9667108940143563E-2</c:v>
                </c:pt>
                <c:pt idx="217">
                  <c:v>1.9609571970945257E-2</c:v>
                </c:pt>
                <c:pt idx="218">
                  <c:v>1.9550494075660872E-2</c:v>
                </c:pt>
                <c:pt idx="219">
                  <c:v>1.9489238568077216E-2</c:v>
                </c:pt>
                <c:pt idx="220">
                  <c:v>1.9536658128026047E-2</c:v>
                </c:pt>
                <c:pt idx="221">
                  <c:v>1.9368735893678862E-2</c:v>
                </c:pt>
                <c:pt idx="222">
                  <c:v>1.9304555874532694E-2</c:v>
                </c:pt>
                <c:pt idx="223">
                  <c:v>1.9232625867230693E-2</c:v>
                </c:pt>
                <c:pt idx="224">
                  <c:v>1.9155233123161877E-2</c:v>
                </c:pt>
                <c:pt idx="225">
                  <c:v>1.9078764663098501E-2</c:v>
                </c:pt>
                <c:pt idx="226">
                  <c:v>1.8900362633944616E-2</c:v>
                </c:pt>
                <c:pt idx="227">
                  <c:v>1.89209178786819E-2</c:v>
                </c:pt>
                <c:pt idx="228">
                  <c:v>1.8745819915335735E-2</c:v>
                </c:pt>
                <c:pt idx="229">
                  <c:v>1.8781808360015934E-2</c:v>
                </c:pt>
                <c:pt idx="230">
                  <c:v>1.8607708503720365E-2</c:v>
                </c:pt>
                <c:pt idx="231">
                  <c:v>1.8646027813054404E-2</c:v>
                </c:pt>
                <c:pt idx="232">
                  <c:v>1.8680638942475018E-2</c:v>
                </c:pt>
                <c:pt idx="233">
                  <c:v>1.850942400027809E-2</c:v>
                </c:pt>
                <c:pt idx="234">
                  <c:v>1.8542195894154057E-2</c:v>
                </c:pt>
                <c:pt idx="235">
                  <c:v>1.83655228559731E-2</c:v>
                </c:pt>
                <c:pt idx="236">
                  <c:v>1.8387449041938717E-2</c:v>
                </c:pt>
                <c:pt idx="237">
                  <c:v>1.8215909938946489E-2</c:v>
                </c:pt>
                <c:pt idx="238">
                  <c:v>1.8138368638446593E-2</c:v>
                </c:pt>
                <c:pt idx="239">
                  <c:v>1.8063118030698946E-2</c:v>
                </c:pt>
                <c:pt idx="240">
                  <c:v>1.7992068502635086E-2</c:v>
                </c:pt>
                <c:pt idx="241">
                  <c:v>1.782352729813674E-2</c:v>
                </c:pt>
                <c:pt idx="242">
                  <c:v>1.7753676293275907E-2</c:v>
                </c:pt>
                <c:pt idx="243">
                  <c:v>1.7784681739867789E-2</c:v>
                </c:pt>
                <c:pt idx="244">
                  <c:v>1.7711814727194828E-2</c:v>
                </c:pt>
                <c:pt idx="245">
                  <c:v>1.7649438795933375E-2</c:v>
                </c:pt>
                <c:pt idx="246">
                  <c:v>1.7585374390001695E-2</c:v>
                </c:pt>
                <c:pt idx="247">
                  <c:v>1.7579922921648537E-2</c:v>
                </c:pt>
                <c:pt idx="248">
                  <c:v>1.7567182609290796E-2</c:v>
                </c:pt>
                <c:pt idx="249">
                  <c:v>1.7559716626269088E-2</c:v>
                </c:pt>
                <c:pt idx="250">
                  <c:v>1.7551728470233747E-2</c:v>
                </c:pt>
                <c:pt idx="251">
                  <c:v>1.7546276915796896E-2</c:v>
                </c:pt>
                <c:pt idx="252">
                  <c:v>1.7540866819860914E-2</c:v>
                </c:pt>
                <c:pt idx="253">
                  <c:v>1.7573811219702459E-2</c:v>
                </c:pt>
                <c:pt idx="254">
                  <c:v>1.7421159485929351E-2</c:v>
                </c:pt>
                <c:pt idx="255">
                  <c:v>1.7362062079629755E-2</c:v>
                </c:pt>
                <c:pt idx="256">
                  <c:v>1.7302731246010478E-2</c:v>
                </c:pt>
                <c:pt idx="257">
                  <c:v>1.7249307600446278E-2</c:v>
                </c:pt>
                <c:pt idx="258">
                  <c:v>1.7192568824568478E-2</c:v>
                </c:pt>
                <c:pt idx="259">
                  <c:v>1.7044106728970609E-2</c:v>
                </c:pt>
                <c:pt idx="260">
                  <c:v>1.6915527037355951E-2</c:v>
                </c:pt>
                <c:pt idx="261">
                  <c:v>1.6774962811891045E-2</c:v>
                </c:pt>
                <c:pt idx="262">
                  <c:v>1.6635844751733023E-2</c:v>
                </c:pt>
                <c:pt idx="263">
                  <c:v>1.650554039613359E-2</c:v>
                </c:pt>
                <c:pt idx="264">
                  <c:v>1.6371439625969677E-2</c:v>
                </c:pt>
                <c:pt idx="265">
                  <c:v>1.6319810361332957E-2</c:v>
                </c:pt>
                <c:pt idx="266">
                  <c:v>1.6270618032118926E-2</c:v>
                </c:pt>
                <c:pt idx="267">
                  <c:v>1.6217382284769197E-2</c:v>
                </c:pt>
                <c:pt idx="268">
                  <c:v>1.6171768856706108E-2</c:v>
                </c:pt>
                <c:pt idx="269">
                  <c:v>1.6126783864755547E-2</c:v>
                </c:pt>
                <c:pt idx="270">
                  <c:v>1.6078726489260457E-2</c:v>
                </c:pt>
                <c:pt idx="271">
                  <c:v>1.6092784576340047E-2</c:v>
                </c:pt>
                <c:pt idx="272">
                  <c:v>1.610772733178252E-2</c:v>
                </c:pt>
                <c:pt idx="273">
                  <c:v>1.6126102754668494E-2</c:v>
                </c:pt>
                <c:pt idx="274">
                  <c:v>1.6143475540878569E-2</c:v>
                </c:pt>
                <c:pt idx="275">
                  <c:v>1.6162228328395315E-2</c:v>
                </c:pt>
                <c:pt idx="276">
                  <c:v>1.6183247078693373E-2</c:v>
                </c:pt>
                <c:pt idx="277">
                  <c:v>1.6144152011086908E-2</c:v>
                </c:pt>
                <c:pt idx="278">
                  <c:v>1.6103839614184025E-2</c:v>
                </c:pt>
                <c:pt idx="279">
                  <c:v>1.6061988572121367E-2</c:v>
                </c:pt>
                <c:pt idx="280">
                  <c:v>1.6023796702877985E-2</c:v>
                </c:pt>
                <c:pt idx="281">
                  <c:v>1.5987801478646219E-2</c:v>
                </c:pt>
                <c:pt idx="282">
                  <c:v>1.5946648562116486E-2</c:v>
                </c:pt>
                <c:pt idx="283">
                  <c:v>1.5890849101998374E-2</c:v>
                </c:pt>
                <c:pt idx="284">
                  <c:v>1.5831661128497952E-2</c:v>
                </c:pt>
                <c:pt idx="285">
                  <c:v>1.5769921993539843E-2</c:v>
                </c:pt>
                <c:pt idx="286">
                  <c:v>1.5715369087826208E-2</c:v>
                </c:pt>
                <c:pt idx="287">
                  <c:v>1.565847216215158E-2</c:v>
                </c:pt>
                <c:pt idx="288">
                  <c:v>1.5601271027371645E-2</c:v>
                </c:pt>
                <c:pt idx="289">
                  <c:v>1.5569818539895098E-2</c:v>
                </c:pt>
                <c:pt idx="290">
                  <c:v>1.5538446245570285E-2</c:v>
                </c:pt>
                <c:pt idx="291">
                  <c:v>1.5507795904080615E-2</c:v>
                </c:pt>
                <c:pt idx="292">
                  <c:v>1.5477459090684301E-2</c:v>
                </c:pt>
                <c:pt idx="293">
                  <c:v>1.5449418803565455E-2</c:v>
                </c:pt>
                <c:pt idx="294">
                  <c:v>1.5420403066503177E-2</c:v>
                </c:pt>
                <c:pt idx="295">
                  <c:v>1.5406919395557061E-2</c:v>
                </c:pt>
                <c:pt idx="296">
                  <c:v>1.5391886762123923E-2</c:v>
                </c:pt>
                <c:pt idx="297">
                  <c:v>1.5380197161233049E-2</c:v>
                </c:pt>
                <c:pt idx="298">
                  <c:v>1.5367963778449055E-2</c:v>
                </c:pt>
                <c:pt idx="299">
                  <c:v>1.5355860525455458E-2</c:v>
                </c:pt>
                <c:pt idx="300">
                  <c:v>1.5345918128188217E-2</c:v>
                </c:pt>
                <c:pt idx="301">
                  <c:v>1.5322740530416283E-2</c:v>
                </c:pt>
                <c:pt idx="302">
                  <c:v>1.5300327198630921E-2</c:v>
                </c:pt>
                <c:pt idx="303">
                  <c:v>1.5279454338277106E-2</c:v>
                </c:pt>
                <c:pt idx="304">
                  <c:v>1.5257372837346782E-2</c:v>
                </c:pt>
                <c:pt idx="305">
                  <c:v>1.5239411125637431E-2</c:v>
                </c:pt>
                <c:pt idx="306">
                  <c:v>1.5221466254010172E-2</c:v>
                </c:pt>
                <c:pt idx="307">
                  <c:v>1.5242425190167273E-2</c:v>
                </c:pt>
                <c:pt idx="308">
                  <c:v>1.5259284535034114E-2</c:v>
                </c:pt>
                <c:pt idx="309">
                  <c:v>1.5278769358046711E-2</c:v>
                </c:pt>
                <c:pt idx="310">
                  <c:v>1.5299970403018908E-2</c:v>
                </c:pt>
                <c:pt idx="311">
                  <c:v>1.5320447220282746E-2</c:v>
                </c:pt>
                <c:pt idx="312">
                  <c:v>1.5342441316424451E-2</c:v>
                </c:pt>
                <c:pt idx="313">
                  <c:v>1.5328062704050301E-2</c:v>
                </c:pt>
                <c:pt idx="314">
                  <c:v>1.531659033165054E-2</c:v>
                </c:pt>
                <c:pt idx="315">
                  <c:v>1.5304516088612666E-2</c:v>
                </c:pt>
                <c:pt idx="316">
                  <c:v>1.5293218487326921E-2</c:v>
                </c:pt>
                <c:pt idx="317">
                  <c:v>1.5284268510682576E-2</c:v>
                </c:pt>
                <c:pt idx="318">
                  <c:v>1.5274876418366098E-2</c:v>
                </c:pt>
                <c:pt idx="319">
                  <c:v>1.5284805173326773E-2</c:v>
                </c:pt>
                <c:pt idx="320">
                  <c:v>1.5293136537219577E-2</c:v>
                </c:pt>
                <c:pt idx="321">
                  <c:v>1.5303791149980784E-2</c:v>
                </c:pt>
                <c:pt idx="322">
                  <c:v>1.5315743554733242E-2</c:v>
                </c:pt>
                <c:pt idx="323">
                  <c:v>1.5325962343545496E-2</c:v>
                </c:pt>
                <c:pt idx="324">
                  <c:v>1.5338880740695251E-2</c:v>
                </c:pt>
                <c:pt idx="325">
                  <c:v>1.5334859006421292E-2</c:v>
                </c:pt>
                <c:pt idx="326">
                  <c:v>1.533196430159073E-2</c:v>
                </c:pt>
                <c:pt idx="327">
                  <c:v>1.5329350608561236E-2</c:v>
                </c:pt>
                <c:pt idx="328">
                  <c:v>1.5328166409055323E-2</c:v>
                </c:pt>
                <c:pt idx="329">
                  <c:v>1.5328184455761302E-2</c:v>
                </c:pt>
                <c:pt idx="330">
                  <c:v>1.5327921503726794E-2</c:v>
                </c:pt>
                <c:pt idx="331">
                  <c:v>1.5255087085950731E-2</c:v>
                </c:pt>
                <c:pt idx="332">
                  <c:v>1.5192682438075278E-2</c:v>
                </c:pt>
                <c:pt idx="333">
                  <c:v>1.5125104667813473E-2</c:v>
                </c:pt>
                <c:pt idx="334">
                  <c:v>1.505810287769358E-2</c:v>
                </c:pt>
                <c:pt idx="335">
                  <c:v>1.4994644984575388E-2</c:v>
                </c:pt>
                <c:pt idx="336">
                  <c:v>1.4932460253232758E-2</c:v>
                </c:pt>
                <c:pt idx="337">
                  <c:v>1.4936893061038794E-2</c:v>
                </c:pt>
                <c:pt idx="338">
                  <c:v>1.4943568880905674E-2</c:v>
                </c:pt>
                <c:pt idx="339">
                  <c:v>1.4950880864154583E-2</c:v>
                </c:pt>
                <c:pt idx="340">
                  <c:v>1.4958445203337304E-2</c:v>
                </c:pt>
                <c:pt idx="341">
                  <c:v>1.496766317443588E-2</c:v>
                </c:pt>
                <c:pt idx="342">
                  <c:v>1.4978972080956377E-2</c:v>
                </c:pt>
                <c:pt idx="343">
                  <c:v>1.5031882350593159E-2</c:v>
                </c:pt>
                <c:pt idx="344">
                  <c:v>1.5087552135038677E-2</c:v>
                </c:pt>
                <c:pt idx="345">
                  <c:v>1.5148942218799309E-2</c:v>
                </c:pt>
                <c:pt idx="346">
                  <c:v>1.5203953860954389E-2</c:v>
                </c:pt>
                <c:pt idx="347">
                  <c:v>1.5261097629942502E-2</c:v>
                </c:pt>
                <c:pt idx="348">
                  <c:v>1.532279175175325E-2</c:v>
                </c:pt>
                <c:pt idx="349">
                  <c:v>1.5336944231560588E-2</c:v>
                </c:pt>
                <c:pt idx="350">
                  <c:v>1.5353034865158065E-2</c:v>
                </c:pt>
                <c:pt idx="351">
                  <c:v>1.5369846860919752E-2</c:v>
                </c:pt>
                <c:pt idx="352">
                  <c:v>1.5386835575385036E-2</c:v>
                </c:pt>
                <c:pt idx="353">
                  <c:v>1.5406654310680003E-2</c:v>
                </c:pt>
                <c:pt idx="354">
                  <c:v>1.5423248120336791E-2</c:v>
                </c:pt>
                <c:pt idx="355">
                  <c:v>1.5404531674993185E-2</c:v>
                </c:pt>
                <c:pt idx="356">
                  <c:v>1.5385541326080238E-2</c:v>
                </c:pt>
                <c:pt idx="357">
                  <c:v>1.5367207895830209E-2</c:v>
                </c:pt>
                <c:pt idx="358">
                  <c:v>1.5349380459536493E-2</c:v>
                </c:pt>
                <c:pt idx="359">
                  <c:v>1.5328685721660988E-2</c:v>
                </c:pt>
                <c:pt idx="360">
                  <c:v>1.531116813886259E-2</c:v>
                </c:pt>
                <c:pt idx="361">
                  <c:v>1.5330312647571016E-2</c:v>
                </c:pt>
                <c:pt idx="362">
                  <c:v>1.5350689441278775E-2</c:v>
                </c:pt>
                <c:pt idx="363">
                  <c:v>1.5367391040950295E-2</c:v>
                </c:pt>
                <c:pt idx="364">
                  <c:v>1.5385293419851596E-2</c:v>
                </c:pt>
                <c:pt idx="365">
                  <c:v>1.5403288687756063E-2</c:v>
                </c:pt>
                <c:pt idx="366">
                  <c:v>1.5418779761041541E-2</c:v>
                </c:pt>
                <c:pt idx="367">
                  <c:v>1.5434887191680428E-2</c:v>
                </c:pt>
                <c:pt idx="368">
                  <c:v>1.5450713628668277E-2</c:v>
                </c:pt>
                <c:pt idx="369">
                  <c:v>1.5464619364956434E-2</c:v>
                </c:pt>
                <c:pt idx="370">
                  <c:v>1.5479876263593833E-2</c:v>
                </c:pt>
                <c:pt idx="371">
                  <c:v>1.5491673070067257E-2</c:v>
                </c:pt>
                <c:pt idx="372">
                  <c:v>1.550375485819369E-2</c:v>
                </c:pt>
                <c:pt idx="373">
                  <c:v>1.5515537622391544E-2</c:v>
                </c:pt>
                <c:pt idx="374">
                  <c:v>1.5527717852097146E-2</c:v>
                </c:pt>
                <c:pt idx="375">
                  <c:v>1.5537901581024808E-2</c:v>
                </c:pt>
                <c:pt idx="376">
                  <c:v>1.5549460037412586E-2</c:v>
                </c:pt>
                <c:pt idx="377">
                  <c:v>1.5559235023909721E-2</c:v>
                </c:pt>
                <c:pt idx="378">
                  <c:v>1.5567334333977381E-2</c:v>
                </c:pt>
                <c:pt idx="379">
                  <c:v>1.5576996810792271E-2</c:v>
                </c:pt>
                <c:pt idx="380">
                  <c:v>1.5583801210372726E-2</c:v>
                </c:pt>
                <c:pt idx="381">
                  <c:v>1.5591067647607147E-2</c:v>
                </c:pt>
                <c:pt idx="382">
                  <c:v>1.5598167636615312E-2</c:v>
                </c:pt>
                <c:pt idx="383">
                  <c:v>1.5602932516975488E-2</c:v>
                </c:pt>
                <c:pt idx="384">
                  <c:v>1.56085926872996E-2</c:v>
                </c:pt>
                <c:pt idx="385">
                  <c:v>1.5613267999258254E-2</c:v>
                </c:pt>
                <c:pt idx="386">
                  <c:v>1.5617405373692694E-2</c:v>
                </c:pt>
                <c:pt idx="387">
                  <c:v>1.5620556822188528E-2</c:v>
                </c:pt>
                <c:pt idx="388">
                  <c:v>1.5623542602148944E-2</c:v>
                </c:pt>
                <c:pt idx="389">
                  <c:v>1.5626316730457113E-2</c:v>
                </c:pt>
                <c:pt idx="390">
                  <c:v>1.5541864663338607E-2</c:v>
                </c:pt>
                <c:pt idx="391">
                  <c:v>1.5628991086018902E-2</c:v>
                </c:pt>
                <c:pt idx="392">
                  <c:v>1.5629005414359298E-2</c:v>
                </c:pt>
                <c:pt idx="393">
                  <c:v>1.5629739617586114E-2</c:v>
                </c:pt>
                <c:pt idx="394">
                  <c:v>1.5628192422611754E-2</c:v>
                </c:pt>
                <c:pt idx="395">
                  <c:v>1.5625824514254066E-2</c:v>
                </c:pt>
                <c:pt idx="396">
                  <c:v>1.571029245507204E-2</c:v>
                </c:pt>
                <c:pt idx="397">
                  <c:v>1.5707539223596707E-2</c:v>
                </c:pt>
                <c:pt idx="398">
                  <c:v>1.5618055608409577E-2</c:v>
                </c:pt>
                <c:pt idx="399">
                  <c:v>1.5613767013333153E-2</c:v>
                </c:pt>
                <c:pt idx="400">
                  <c:v>1.5609151830474186E-2</c:v>
                </c:pt>
                <c:pt idx="401">
                  <c:v>1.5605125219028852E-2</c:v>
                </c:pt>
                <c:pt idx="402">
                  <c:v>1.5599463183979836E-2</c:v>
                </c:pt>
                <c:pt idx="403">
                  <c:v>1.5592707187103488E-2</c:v>
                </c:pt>
                <c:pt idx="404">
                  <c:v>1.558557229455477E-2</c:v>
                </c:pt>
                <c:pt idx="405">
                  <c:v>1.5578444180090651E-2</c:v>
                </c:pt>
                <c:pt idx="406">
                  <c:v>1.5569837735187369E-2</c:v>
                </c:pt>
                <c:pt idx="407">
                  <c:v>1.5560262336933797E-2</c:v>
                </c:pt>
                <c:pt idx="408">
                  <c:v>1.5550442004591804E-2</c:v>
                </c:pt>
                <c:pt idx="409">
                  <c:v>1.5627002046842631E-2</c:v>
                </c:pt>
                <c:pt idx="410">
                  <c:v>1.5530222005814061E-2</c:v>
                </c:pt>
                <c:pt idx="411">
                  <c:v>1.5518283126922402E-2</c:v>
                </c:pt>
                <c:pt idx="412">
                  <c:v>1.5506348206393013E-2</c:v>
                </c:pt>
                <c:pt idx="413">
                  <c:v>1.5495122814529617E-2</c:v>
                </c:pt>
                <c:pt idx="414">
                  <c:v>1.5481368204505569E-2</c:v>
                </c:pt>
                <c:pt idx="415">
                  <c:v>1.5404032098913115E-2</c:v>
                </c:pt>
                <c:pt idx="416">
                  <c:v>1.5493753979264172E-2</c:v>
                </c:pt>
                <c:pt idx="417">
                  <c:v>1.5499902038920205E-2</c:v>
                </c:pt>
                <c:pt idx="418">
                  <c:v>1.5504401306912292E-2</c:v>
                </c:pt>
                <c:pt idx="419">
                  <c:v>1.5508093942207042E-2</c:v>
                </c:pt>
                <c:pt idx="420">
                  <c:v>1.551209475730321E-2</c:v>
                </c:pt>
                <c:pt idx="421">
                  <c:v>1.5580285001201606E-2</c:v>
                </c:pt>
                <c:pt idx="422">
                  <c:v>1.5476878752932381E-2</c:v>
                </c:pt>
                <c:pt idx="423">
                  <c:v>1.5457761000608748E-2</c:v>
                </c:pt>
                <c:pt idx="424">
                  <c:v>1.543800411386935E-2</c:v>
                </c:pt>
                <c:pt idx="425">
                  <c:v>1.5337315497975125E-2</c:v>
                </c:pt>
                <c:pt idx="426">
                  <c:v>1.53972127415982E-2</c:v>
                </c:pt>
                <c:pt idx="427">
                  <c:v>1.529475167112143E-2</c:v>
                </c:pt>
                <c:pt idx="428">
                  <c:v>1.5355300954969243E-2</c:v>
                </c:pt>
                <c:pt idx="429">
                  <c:v>1.5332433035862075E-2</c:v>
                </c:pt>
                <c:pt idx="430">
                  <c:v>1.5309643533026789E-2</c:v>
                </c:pt>
                <c:pt idx="431">
                  <c:v>1.5368060048763496E-2</c:v>
                </c:pt>
                <c:pt idx="432">
                  <c:v>1.534498583145863E-2</c:v>
                </c:pt>
                <c:pt idx="433">
                  <c:v>1.5319977203717298E-2</c:v>
                </c:pt>
                <c:pt idx="434">
                  <c:v>1.5209168917188324E-2</c:v>
                </c:pt>
                <c:pt idx="435">
                  <c:v>1.5184295051487665E-2</c:v>
                </c:pt>
                <c:pt idx="436">
                  <c:v>1.5156958929634945E-2</c:v>
                </c:pt>
                <c:pt idx="437">
                  <c:v>1.5128679354519791E-2</c:v>
                </c:pt>
                <c:pt idx="438">
                  <c:v>1.510206075775459E-2</c:v>
                </c:pt>
                <c:pt idx="439">
                  <c:v>1.5073259327065196E-2</c:v>
                </c:pt>
                <c:pt idx="440">
                  <c:v>1.5042941067189033E-2</c:v>
                </c:pt>
                <c:pt idx="441">
                  <c:v>1.5014209062137416E-2</c:v>
                </c:pt>
                <c:pt idx="442">
                  <c:v>1.4982862013615776E-2</c:v>
                </c:pt>
                <c:pt idx="443">
                  <c:v>1.4951720886181904E-2</c:v>
                </c:pt>
                <c:pt idx="444">
                  <c:v>1.49203711098391E-2</c:v>
                </c:pt>
                <c:pt idx="445">
                  <c:v>1.4804317683016726E-2</c:v>
                </c:pt>
                <c:pt idx="446">
                  <c:v>1.4936558882010167E-2</c:v>
                </c:pt>
                <c:pt idx="447">
                  <c:v>1.4820733504812045E-2</c:v>
                </c:pt>
                <c:pt idx="448">
                  <c:v>1.4784390709186586E-2</c:v>
                </c:pt>
                <c:pt idx="449">
                  <c:v>1.4672464860465743E-2</c:v>
                </c:pt>
                <c:pt idx="450">
                  <c:v>1.471694910116998E-2</c:v>
                </c:pt>
                <c:pt idx="451">
                  <c:v>1.4680701946187048E-2</c:v>
                </c:pt>
                <c:pt idx="452">
                  <c:v>1.4564845996897826E-2</c:v>
                </c:pt>
                <c:pt idx="453">
                  <c:v>1.4606688577172627E-2</c:v>
                </c:pt>
                <c:pt idx="454">
                  <c:v>1.4487292176901692E-2</c:v>
                </c:pt>
                <c:pt idx="455">
                  <c:v>1.4450420365947179E-2</c:v>
                </c:pt>
                <c:pt idx="456">
                  <c:v>1.4490610825997445E-2</c:v>
                </c:pt>
                <c:pt idx="457">
                  <c:v>1.444867276914337E-2</c:v>
                </c:pt>
                <c:pt idx="458">
                  <c:v>1.4489527705026071E-2</c:v>
                </c:pt>
                <c:pt idx="459">
                  <c:v>1.4368592065239008E-2</c:v>
                </c:pt>
                <c:pt idx="460">
                  <c:v>1.4248033488161818E-2</c:v>
                </c:pt>
                <c:pt idx="461">
                  <c:v>1.4363783220133668E-2</c:v>
                </c:pt>
                <c:pt idx="462">
                  <c:v>1.4242489999722377E-2</c:v>
                </c:pt>
                <c:pt idx="463">
                  <c:v>1.4196178830421478E-2</c:v>
                </c:pt>
                <c:pt idx="464">
                  <c:v>1.4078264972568796E-2</c:v>
                </c:pt>
                <c:pt idx="465">
                  <c:v>1.410885005340321E-2</c:v>
                </c:pt>
                <c:pt idx="466">
                  <c:v>1.4138756813281141E-2</c:v>
                </c:pt>
                <c:pt idx="467">
                  <c:v>1.3941747316854602E-2</c:v>
                </c:pt>
                <c:pt idx="468">
                  <c:v>1.3971479399322289E-2</c:v>
                </c:pt>
                <c:pt idx="469">
                  <c:v>1.3923270008080151E-2</c:v>
                </c:pt>
                <c:pt idx="470">
                  <c:v>1.3952624141469649E-2</c:v>
                </c:pt>
                <c:pt idx="471">
                  <c:v>1.3823308955615243E-2</c:v>
                </c:pt>
                <c:pt idx="472">
                  <c:v>1.3776960589974111E-2</c:v>
                </c:pt>
                <c:pt idx="473">
                  <c:v>1.3804457626151723E-2</c:v>
                </c:pt>
                <c:pt idx="474">
                  <c:v>1.3677467614974178E-2</c:v>
                </c:pt>
                <c:pt idx="475">
                  <c:v>1.3605431342022693E-2</c:v>
                </c:pt>
                <c:pt idx="476">
                  <c:v>1.3462228181388545E-2</c:v>
                </c:pt>
                <c:pt idx="477">
                  <c:v>1.3461601902497171E-2</c:v>
                </c:pt>
                <c:pt idx="478">
                  <c:v>1.3388654844299921E-2</c:v>
                </c:pt>
                <c:pt idx="479">
                  <c:v>1.3316426475638778E-2</c:v>
                </c:pt>
                <c:pt idx="480">
                  <c:v>1.3240082212275794E-2</c:v>
                </c:pt>
                <c:pt idx="481">
                  <c:v>1.3192778791660968E-2</c:v>
                </c:pt>
                <c:pt idx="482">
                  <c:v>1.321625894779291E-2</c:v>
                </c:pt>
                <c:pt idx="483">
                  <c:v>1.30925227647446E-2</c:v>
                </c:pt>
                <c:pt idx="484">
                  <c:v>1.2973881580339505E-2</c:v>
                </c:pt>
                <c:pt idx="485">
                  <c:v>1.2997668715182407E-2</c:v>
                </c:pt>
                <c:pt idx="486">
                  <c:v>1.2948529274805899E-2</c:v>
                </c:pt>
                <c:pt idx="487">
                  <c:v>1.2905617100806892E-2</c:v>
                </c:pt>
                <c:pt idx="488">
                  <c:v>1.2858864745831915E-2</c:v>
                </c:pt>
                <c:pt idx="489">
                  <c:v>1.2813828997694812E-2</c:v>
                </c:pt>
                <c:pt idx="490">
                  <c:v>1.2840831274801267E-2</c:v>
                </c:pt>
                <c:pt idx="491">
                  <c:v>1.2724439222684451E-2</c:v>
                </c:pt>
                <c:pt idx="492">
                  <c:v>1.2685225857026998E-2</c:v>
                </c:pt>
                <c:pt idx="493">
                  <c:v>1.2642944228304209E-2</c:v>
                </c:pt>
                <c:pt idx="494">
                  <c:v>1.2530325742782197E-2</c:v>
                </c:pt>
                <c:pt idx="495">
                  <c:v>1.256093170314377E-2</c:v>
                </c:pt>
                <c:pt idx="496">
                  <c:v>1.2451541478026962E-2</c:v>
                </c:pt>
                <c:pt idx="497">
                  <c:v>1.2482604048349158E-2</c:v>
                </c:pt>
                <c:pt idx="498">
                  <c:v>1.2444195772301301E-2</c:v>
                </c:pt>
                <c:pt idx="499">
                  <c:v>1.2406522442865804E-2</c:v>
                </c:pt>
                <c:pt idx="500">
                  <c:v>1.2435107696187126E-2</c:v>
                </c:pt>
                <c:pt idx="501">
                  <c:v>1.2332804732651406E-2</c:v>
                </c:pt>
                <c:pt idx="502">
                  <c:v>1.2362617406920453E-2</c:v>
                </c:pt>
                <c:pt idx="503">
                  <c:v>1.2260281879909775E-2</c:v>
                </c:pt>
                <c:pt idx="504">
                  <c:v>1.2227551218872028E-2</c:v>
                </c:pt>
                <c:pt idx="505">
                  <c:v>1.219358646755144E-2</c:v>
                </c:pt>
                <c:pt idx="506">
                  <c:v>1.2159677607030791E-2</c:v>
                </c:pt>
                <c:pt idx="507">
                  <c:v>1.2128173406167562E-2</c:v>
                </c:pt>
                <c:pt idx="508">
                  <c:v>1.2093643102818817E-2</c:v>
                </c:pt>
                <c:pt idx="509">
                  <c:v>1.2064666263425772E-2</c:v>
                </c:pt>
                <c:pt idx="510">
                  <c:v>1.2036166456266517E-2</c:v>
                </c:pt>
                <c:pt idx="511">
                  <c:v>1.200623981537834E-2</c:v>
                </c:pt>
                <c:pt idx="512">
                  <c:v>1.1976720143309747E-2</c:v>
                </c:pt>
                <c:pt idx="513">
                  <c:v>1.1949649628625133E-2</c:v>
                </c:pt>
                <c:pt idx="514">
                  <c:v>1.1922333981147478E-2</c:v>
                </c:pt>
                <c:pt idx="515">
                  <c:v>1.1960901782958899E-2</c:v>
                </c:pt>
                <c:pt idx="516">
                  <c:v>1.1869164975491101E-2</c:v>
                </c:pt>
                <c:pt idx="517">
                  <c:v>1.1841653223043477E-2</c:v>
                </c:pt>
                <c:pt idx="518">
                  <c:v>1.1818945621516447E-2</c:v>
                </c:pt>
                <c:pt idx="519">
                  <c:v>1.1794670498632944E-2</c:v>
                </c:pt>
                <c:pt idx="520">
                  <c:v>1.1835261720513605E-2</c:v>
                </c:pt>
                <c:pt idx="521">
                  <c:v>1.1748848741254791E-2</c:v>
                </c:pt>
                <c:pt idx="522">
                  <c:v>1.1727372340850748E-2</c:v>
                </c:pt>
                <c:pt idx="523">
                  <c:v>1.1706117431896352E-2</c:v>
                </c:pt>
                <c:pt idx="524">
                  <c:v>1.1685436607544295E-2</c:v>
                </c:pt>
                <c:pt idx="525">
                  <c:v>1.1665706970445885E-2</c:v>
                </c:pt>
                <c:pt idx="526">
                  <c:v>1.1644922575356523E-2</c:v>
                </c:pt>
                <c:pt idx="527">
                  <c:v>1.1691933472916131E-2</c:v>
                </c:pt>
                <c:pt idx="528">
                  <c:v>1.1609870346254851E-2</c:v>
                </c:pt>
                <c:pt idx="529">
                  <c:v>1.1528324653184034E-2</c:v>
                </c:pt>
                <c:pt idx="530">
                  <c:v>1.1576239094048995E-2</c:v>
                </c:pt>
                <c:pt idx="531">
                  <c:v>1.1560264726929885E-2</c:v>
                </c:pt>
                <c:pt idx="532">
                  <c:v>1.1544937688989959E-2</c:v>
                </c:pt>
                <c:pt idx="533">
                  <c:v>1.1531176794827703E-2</c:v>
                </c:pt>
                <c:pt idx="534">
                  <c:v>1.1517231644749737E-2</c:v>
                </c:pt>
                <c:pt idx="535">
                  <c:v>1.1566994988875402E-2</c:v>
                </c:pt>
                <c:pt idx="536">
                  <c:v>1.1491948862776852E-2</c:v>
                </c:pt>
                <c:pt idx="537">
                  <c:v>1.148052477590924E-2</c:v>
                </c:pt>
                <c:pt idx="538">
                  <c:v>1.14694058172078E-2</c:v>
                </c:pt>
                <c:pt idx="539">
                  <c:v>1.1458917132836149E-2</c:v>
                </c:pt>
                <c:pt idx="540">
                  <c:v>1.1448943683606211E-2</c:v>
                </c:pt>
                <c:pt idx="541">
                  <c:v>1.1440481718219391E-2</c:v>
                </c:pt>
                <c:pt idx="542">
                  <c:v>1.143249359753575E-2</c:v>
                </c:pt>
                <c:pt idx="543">
                  <c:v>1.1424653731314479E-2</c:v>
                </c:pt>
                <c:pt idx="544">
                  <c:v>1.1417908600597658E-2</c:v>
                </c:pt>
                <c:pt idx="545">
                  <c:v>1.1412577932199216E-2</c:v>
                </c:pt>
                <c:pt idx="546">
                  <c:v>1.1406627557900508E-2</c:v>
                </c:pt>
                <c:pt idx="547">
                  <c:v>1.1402415424870948E-2</c:v>
                </c:pt>
                <c:pt idx="548">
                  <c:v>1.1398179732919319E-2</c:v>
                </c:pt>
                <c:pt idx="549">
                  <c:v>1.1394822567896484E-2</c:v>
                </c:pt>
                <c:pt idx="550">
                  <c:v>1.1392318785549815E-2</c:v>
                </c:pt>
                <c:pt idx="551">
                  <c:v>1.1389839614314983E-2</c:v>
                </c:pt>
                <c:pt idx="552">
                  <c:v>1.1388709743201978E-2</c:v>
                </c:pt>
                <c:pt idx="553">
                  <c:v>1.138795017867676E-2</c:v>
                </c:pt>
                <c:pt idx="554">
                  <c:v>1.1388233213551514E-2</c:v>
                </c:pt>
                <c:pt idx="555">
                  <c:v>1.1389034984423625E-2</c:v>
                </c:pt>
                <c:pt idx="556">
                  <c:v>1.1390329536828149E-2</c:v>
                </c:pt>
                <c:pt idx="557">
                  <c:v>1.1393462688159228E-2</c:v>
                </c:pt>
                <c:pt idx="558">
                  <c:v>1.1395756578694722E-2</c:v>
                </c:pt>
                <c:pt idx="559">
                  <c:v>1.1399379497841611E-2</c:v>
                </c:pt>
                <c:pt idx="560">
                  <c:v>1.1403949161627271E-2</c:v>
                </c:pt>
                <c:pt idx="561">
                  <c:v>1.1408698898388967E-2</c:v>
                </c:pt>
                <c:pt idx="562">
                  <c:v>1.1414233523642285E-2</c:v>
                </c:pt>
                <c:pt idx="563">
                  <c:v>1.1420489823118656E-2</c:v>
                </c:pt>
                <c:pt idx="564">
                  <c:v>1.1426923951533765E-2</c:v>
                </c:pt>
                <c:pt idx="565">
                  <c:v>1.1434402786670317E-2</c:v>
                </c:pt>
                <c:pt idx="566">
                  <c:v>1.1443530102078098E-2</c:v>
                </c:pt>
                <c:pt idx="567">
                  <c:v>1.1451817939161241E-2</c:v>
                </c:pt>
                <c:pt idx="568">
                  <c:v>1.1461727502373236E-2</c:v>
                </c:pt>
                <c:pt idx="569">
                  <c:v>1.1472772152864087E-2</c:v>
                </c:pt>
                <c:pt idx="570">
                  <c:v>1.1483323245635651E-2</c:v>
                </c:pt>
                <c:pt idx="571">
                  <c:v>1.1495324221005323E-2</c:v>
                </c:pt>
                <c:pt idx="572">
                  <c:v>1.1508470812691275E-2</c:v>
                </c:pt>
                <c:pt idx="573">
                  <c:v>1.1521011008354653E-2</c:v>
                </c:pt>
                <c:pt idx="574">
                  <c:v>1.1535983248636783E-2</c:v>
                </c:pt>
                <c:pt idx="575">
                  <c:v>1.1549558949630929E-2</c:v>
                </c:pt>
                <c:pt idx="576">
                  <c:v>1.1564527309524507E-2</c:v>
                </c:pt>
                <c:pt idx="577">
                  <c:v>1.1580282729785661E-2</c:v>
                </c:pt>
                <c:pt idx="578">
                  <c:v>1.159768095692657E-2</c:v>
                </c:pt>
                <c:pt idx="579">
                  <c:v>1.1614259969111475E-2</c:v>
                </c:pt>
                <c:pt idx="580">
                  <c:v>1.1633793234443725E-2</c:v>
                </c:pt>
                <c:pt idx="581">
                  <c:v>1.1652025681922498E-2</c:v>
                </c:pt>
                <c:pt idx="582">
                  <c:v>1.1670608611443374E-2</c:v>
                </c:pt>
                <c:pt idx="583">
                  <c:v>1.1691444476574674E-2</c:v>
                </c:pt>
                <c:pt idx="584">
                  <c:v>1.1711497518538104E-2</c:v>
                </c:pt>
                <c:pt idx="585">
                  <c:v>1.1733180778004068E-2</c:v>
                </c:pt>
                <c:pt idx="586">
                  <c:v>1.175720177769906E-2</c:v>
                </c:pt>
                <c:pt idx="587">
                  <c:v>1.1777226629262979E-2</c:v>
                </c:pt>
                <c:pt idx="588">
                  <c:v>1.1800972445792467E-2</c:v>
                </c:pt>
                <c:pt idx="589">
                  <c:v>1.1826415516481011E-2</c:v>
                </c:pt>
                <c:pt idx="590">
                  <c:v>1.1850130437818461E-2</c:v>
                </c:pt>
                <c:pt idx="591">
                  <c:v>1.1875539423060596E-2</c:v>
                </c:pt>
                <c:pt idx="592">
                  <c:v>1.1902927227098736E-2</c:v>
                </c:pt>
                <c:pt idx="593">
                  <c:v>1.1929020003703324E-2</c:v>
                </c:pt>
                <c:pt idx="594">
                  <c:v>1.1956490228133713E-2</c:v>
                </c:pt>
                <c:pt idx="595">
                  <c:v>1.1996887431166439E-2</c:v>
                </c:pt>
                <c:pt idx="596">
                  <c:v>1.2032233013645718E-2</c:v>
                </c:pt>
                <c:pt idx="597">
                  <c:v>1.2072628430920523E-2</c:v>
                </c:pt>
                <c:pt idx="598">
                  <c:v>1.2111544668825466E-2</c:v>
                </c:pt>
                <c:pt idx="599">
                  <c:v>1.2147451168366062E-2</c:v>
                </c:pt>
                <c:pt idx="600">
                  <c:v>1.2186311638136653E-2</c:v>
                </c:pt>
                <c:pt idx="601">
                  <c:v>1.2216013718183571E-2</c:v>
                </c:pt>
                <c:pt idx="602">
                  <c:v>1.2244511068209691E-2</c:v>
                </c:pt>
                <c:pt idx="603">
                  <c:v>1.2275577978362245E-2</c:v>
                </c:pt>
                <c:pt idx="604">
                  <c:v>1.2301966586297546E-2</c:v>
                </c:pt>
                <c:pt idx="605">
                  <c:v>1.2329882231948662E-2</c:v>
                </c:pt>
                <c:pt idx="606">
                  <c:v>1.2358980172491678E-2</c:v>
                </c:pt>
                <c:pt idx="607">
                  <c:v>1.2386490941118898E-2</c:v>
                </c:pt>
                <c:pt idx="608">
                  <c:v>1.241285239671191E-2</c:v>
                </c:pt>
                <c:pt idx="609">
                  <c:v>1.2440941235902458E-2</c:v>
                </c:pt>
                <c:pt idx="610">
                  <c:v>1.2467700733380662E-2</c:v>
                </c:pt>
                <c:pt idx="611">
                  <c:v>1.2492910995748285E-2</c:v>
                </c:pt>
                <c:pt idx="612">
                  <c:v>1.252196978722093E-2</c:v>
                </c:pt>
                <c:pt idx="613">
                  <c:v>1.25456071380652E-2</c:v>
                </c:pt>
                <c:pt idx="614">
                  <c:v>1.2571793790743808E-2</c:v>
                </c:pt>
                <c:pt idx="615">
                  <c:v>1.2598773957724359E-2</c:v>
                </c:pt>
                <c:pt idx="616">
                  <c:v>1.2623184807686483E-2</c:v>
                </c:pt>
                <c:pt idx="617">
                  <c:v>1.2648229562522406E-2</c:v>
                </c:pt>
                <c:pt idx="618">
                  <c:v>1.2675428528882969E-2</c:v>
                </c:pt>
                <c:pt idx="619">
                  <c:v>1.2697927637926973E-2</c:v>
                </c:pt>
                <c:pt idx="620">
                  <c:v>1.2722179925965804E-2</c:v>
                </c:pt>
                <c:pt idx="621">
                  <c:v>1.2748201035168234E-2</c:v>
                </c:pt>
                <c:pt idx="622">
                  <c:v>1.2770982708239727E-2</c:v>
                </c:pt>
                <c:pt idx="623">
                  <c:v>1.2793865606414779E-2</c:v>
                </c:pt>
                <c:pt idx="624">
                  <c:v>1.2818320799133939E-2</c:v>
                </c:pt>
                <c:pt idx="625">
                  <c:v>1.2840547395540466E-2</c:v>
                </c:pt>
                <c:pt idx="626">
                  <c:v>1.2864935950116304E-2</c:v>
                </c:pt>
                <c:pt idx="627">
                  <c:v>1.2886224667675684E-2</c:v>
                </c:pt>
                <c:pt idx="628">
                  <c:v>1.2909052707599112E-2</c:v>
                </c:pt>
                <c:pt idx="629">
                  <c:v>1.2931942170517727E-2</c:v>
                </c:pt>
                <c:pt idx="630">
                  <c:v>1.2953085252046399E-2</c:v>
                </c:pt>
                <c:pt idx="631">
                  <c:v>1.2975023539314264E-2</c:v>
                </c:pt>
                <c:pt idx="632">
                  <c:v>1.2997650559850237E-2</c:v>
                </c:pt>
                <c:pt idx="633">
                  <c:v>1.3017689620269923E-2</c:v>
                </c:pt>
                <c:pt idx="634">
                  <c:v>1.3040132867376101E-2</c:v>
                </c:pt>
                <c:pt idx="635">
                  <c:v>1.3059560770028048E-2</c:v>
                </c:pt>
                <c:pt idx="636">
                  <c:v>1.3079005083565796E-2</c:v>
                </c:pt>
                <c:pt idx="637">
                  <c:v>1.3098976328677629E-2</c:v>
                </c:pt>
                <c:pt idx="638">
                  <c:v>1.3119813642720106E-2</c:v>
                </c:pt>
                <c:pt idx="639">
                  <c:v>1.3138630874346848E-2</c:v>
                </c:pt>
                <c:pt idx="640">
                  <c:v>1.3160216667162231E-2</c:v>
                </c:pt>
                <c:pt idx="641">
                  <c:v>1.3178927584126919E-2</c:v>
                </c:pt>
                <c:pt idx="642">
                  <c:v>1.319639364244336E-2</c:v>
                </c:pt>
                <c:pt idx="643">
                  <c:v>1.3216417984068697E-2</c:v>
                </c:pt>
                <c:pt idx="644">
                  <c:v>1.3234146471717926E-2</c:v>
                </c:pt>
                <c:pt idx="645">
                  <c:v>1.3251984012247453E-2</c:v>
                </c:pt>
                <c:pt idx="646">
                  <c:v>1.3270756353684311E-2</c:v>
                </c:pt>
                <c:pt idx="647">
                  <c:v>1.3287147996081052E-2</c:v>
                </c:pt>
                <c:pt idx="648">
                  <c:v>1.3304308152014201E-2</c:v>
                </c:pt>
                <c:pt idx="649">
                  <c:v>1.3322903362712921E-2</c:v>
                </c:pt>
                <c:pt idx="650">
                  <c:v>1.3338450284020184E-2</c:v>
                </c:pt>
                <c:pt idx="651">
                  <c:v>1.3354901101796355E-2</c:v>
                </c:pt>
                <c:pt idx="652">
                  <c:v>1.3372656006255514E-2</c:v>
                </c:pt>
                <c:pt idx="653">
                  <c:v>1.3388529410719876E-2</c:v>
                </c:pt>
                <c:pt idx="654">
                  <c:v>1.3403702584153144E-2</c:v>
                </c:pt>
                <c:pt idx="655">
                  <c:v>1.3420141243071282E-2</c:v>
                </c:pt>
                <c:pt idx="656">
                  <c:v>1.343483641501823E-2</c:v>
                </c:pt>
                <c:pt idx="657">
                  <c:v>1.3450272597681744E-2</c:v>
                </c:pt>
                <c:pt idx="658">
                  <c:v>1.34664245768585E-2</c:v>
                </c:pt>
                <c:pt idx="659">
                  <c:v>1.3478916622226987E-2</c:v>
                </c:pt>
                <c:pt idx="660">
                  <c:v>1.3493602883442804E-2</c:v>
                </c:pt>
                <c:pt idx="661">
                  <c:v>1.3508481143693435E-2</c:v>
                </c:pt>
                <c:pt idx="662">
                  <c:v>1.3521725374550073E-2</c:v>
                </c:pt>
                <c:pt idx="663">
                  <c:v>1.3535159483261516E-2</c:v>
                </c:pt>
                <c:pt idx="664">
                  <c:v>1.3549277715649698E-2</c:v>
                </c:pt>
                <c:pt idx="665">
                  <c:v>1.3562309731678476E-2</c:v>
                </c:pt>
                <c:pt idx="666">
                  <c:v>1.3574992719859126E-2</c:v>
                </c:pt>
                <c:pt idx="667">
                  <c:v>1.3588749383045022E-2</c:v>
                </c:pt>
                <c:pt idx="668">
                  <c:v>1.360010531172392E-2</c:v>
                </c:pt>
                <c:pt idx="669">
                  <c:v>1.3613437082788947E-2</c:v>
                </c:pt>
                <c:pt idx="670">
                  <c:v>1.3625044556976136E-2</c:v>
                </c:pt>
                <c:pt idx="671">
                  <c:v>1.3635633389988954E-2</c:v>
                </c:pt>
                <c:pt idx="672">
                  <c:v>1.3648189022697054E-2</c:v>
                </c:pt>
                <c:pt idx="673">
                  <c:v>1.3658228666876283E-2</c:v>
                </c:pt>
                <c:pt idx="674">
                  <c:v>1.3669403612518687E-2</c:v>
                </c:pt>
                <c:pt idx="675">
                  <c:v>1.3680508066322487E-2</c:v>
                </c:pt>
                <c:pt idx="676">
                  <c:v>1.3690402752770255E-2</c:v>
                </c:pt>
                <c:pt idx="677">
                  <c:v>1.3700911142384409E-2</c:v>
                </c:pt>
                <c:pt idx="678">
                  <c:v>1.3711210258711247E-2</c:v>
                </c:pt>
                <c:pt idx="679">
                  <c:v>1.3720487761219109E-2</c:v>
                </c:pt>
                <c:pt idx="680">
                  <c:v>1.372964141898182E-2</c:v>
                </c:pt>
                <c:pt idx="681">
                  <c:v>1.3739649274751504E-2</c:v>
                </c:pt>
                <c:pt idx="682">
                  <c:v>1.3748108658544093E-2</c:v>
                </c:pt>
                <c:pt idx="683">
                  <c:v>1.3755706098380635E-2</c:v>
                </c:pt>
                <c:pt idx="684">
                  <c:v>1.3764642841599286E-2</c:v>
                </c:pt>
                <c:pt idx="685">
                  <c:v>1.3772268223829407E-2</c:v>
                </c:pt>
                <c:pt idx="686">
                  <c:v>1.3780430731283671E-2</c:v>
                </c:pt>
                <c:pt idx="687">
                  <c:v>1.378820609313079E-2</c:v>
                </c:pt>
                <c:pt idx="688">
                  <c:v>1.3795342605301901E-2</c:v>
                </c:pt>
                <c:pt idx="689">
                  <c:v>1.3803786019064863E-2</c:v>
                </c:pt>
                <c:pt idx="690">
                  <c:v>1.3809899350961245E-2</c:v>
                </c:pt>
                <c:pt idx="691">
                  <c:v>1.3816587064892518E-2</c:v>
                </c:pt>
              </c:numCache>
            </c:numRef>
          </c:val>
          <c:smooth val="0"/>
        </c:ser>
        <c:ser>
          <c:idx val="1"/>
          <c:order val="0"/>
          <c:tx>
            <c:strRef>
              <c:f>Eur6M!$AI$2</c:f>
              <c:strCache>
                <c:ptCount val="1"/>
                <c:pt idx="0">
                  <c:v>Fwd Rate </c:v>
                </c:pt>
              </c:strCache>
            </c:strRef>
          </c:tx>
          <c:marker>
            <c:symbol val="none"/>
          </c:marker>
          <c:cat>
            <c:numRef>
              <c:f>Eur6M!$AD$3:$AD$694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42402</c:v>
                </c:pt>
                <c:pt idx="5">
                  <c:v>42431</c:v>
                </c:pt>
                <c:pt idx="6">
                  <c:v>42464</c:v>
                </c:pt>
                <c:pt idx="7">
                  <c:v>42492</c:v>
                </c:pt>
                <c:pt idx="8">
                  <c:v>42523</c:v>
                </c:pt>
                <c:pt idx="9">
                  <c:v>42555</c:v>
                </c:pt>
                <c:pt idx="10">
                  <c:v>42584</c:v>
                </c:pt>
                <c:pt idx="11">
                  <c:v>42615</c:v>
                </c:pt>
                <c:pt idx="12">
                  <c:v>42646</c:v>
                </c:pt>
                <c:pt idx="13">
                  <c:v>42676</c:v>
                </c:pt>
                <c:pt idx="14">
                  <c:v>42706</c:v>
                </c:pt>
                <c:pt idx="15">
                  <c:v>42737</c:v>
                </c:pt>
                <c:pt idx="16">
                  <c:v>42768</c:v>
                </c:pt>
                <c:pt idx="17">
                  <c:v>42796</c:v>
                </c:pt>
                <c:pt idx="18">
                  <c:v>42828</c:v>
                </c:pt>
                <c:pt idx="19">
                  <c:v>42857</c:v>
                </c:pt>
                <c:pt idx="20">
                  <c:v>42888</c:v>
                </c:pt>
                <c:pt idx="21">
                  <c:v>42919</c:v>
                </c:pt>
                <c:pt idx="22">
                  <c:v>42949</c:v>
                </c:pt>
                <c:pt idx="23">
                  <c:v>42982</c:v>
                </c:pt>
                <c:pt idx="24">
                  <c:v>43010</c:v>
                </c:pt>
                <c:pt idx="25">
                  <c:v>43041</c:v>
                </c:pt>
                <c:pt idx="26">
                  <c:v>43073</c:v>
                </c:pt>
                <c:pt idx="27">
                  <c:v>43102</c:v>
                </c:pt>
                <c:pt idx="28">
                  <c:v>43133</c:v>
                </c:pt>
                <c:pt idx="29">
                  <c:v>43161</c:v>
                </c:pt>
                <c:pt idx="30">
                  <c:v>43193</c:v>
                </c:pt>
                <c:pt idx="31">
                  <c:v>43222</c:v>
                </c:pt>
                <c:pt idx="32">
                  <c:v>43255</c:v>
                </c:pt>
                <c:pt idx="33">
                  <c:v>43283</c:v>
                </c:pt>
                <c:pt idx="34">
                  <c:v>43314</c:v>
                </c:pt>
                <c:pt idx="35">
                  <c:v>43346</c:v>
                </c:pt>
                <c:pt idx="36">
                  <c:v>43375</c:v>
                </c:pt>
                <c:pt idx="37">
                  <c:v>43406</c:v>
                </c:pt>
                <c:pt idx="38">
                  <c:v>43437</c:v>
                </c:pt>
                <c:pt idx="39">
                  <c:v>43467</c:v>
                </c:pt>
                <c:pt idx="40">
                  <c:v>43500</c:v>
                </c:pt>
                <c:pt idx="41">
                  <c:v>43528</c:v>
                </c:pt>
                <c:pt idx="42">
                  <c:v>43557</c:v>
                </c:pt>
                <c:pt idx="43">
                  <c:v>43587</c:v>
                </c:pt>
                <c:pt idx="44">
                  <c:v>43619</c:v>
                </c:pt>
                <c:pt idx="45">
                  <c:v>43648</c:v>
                </c:pt>
                <c:pt idx="46">
                  <c:v>43679</c:v>
                </c:pt>
                <c:pt idx="47">
                  <c:v>43710</c:v>
                </c:pt>
                <c:pt idx="48">
                  <c:v>43740</c:v>
                </c:pt>
                <c:pt idx="49">
                  <c:v>43773</c:v>
                </c:pt>
                <c:pt idx="50">
                  <c:v>43801</c:v>
                </c:pt>
                <c:pt idx="51">
                  <c:v>43832</c:v>
                </c:pt>
                <c:pt idx="52">
                  <c:v>43864</c:v>
                </c:pt>
                <c:pt idx="53">
                  <c:v>43892</c:v>
                </c:pt>
                <c:pt idx="54">
                  <c:v>43923</c:v>
                </c:pt>
                <c:pt idx="55">
                  <c:v>43955</c:v>
                </c:pt>
                <c:pt idx="56">
                  <c:v>43984</c:v>
                </c:pt>
                <c:pt idx="57">
                  <c:v>44014</c:v>
                </c:pt>
                <c:pt idx="58">
                  <c:v>44046</c:v>
                </c:pt>
                <c:pt idx="59">
                  <c:v>44076</c:v>
                </c:pt>
                <c:pt idx="60">
                  <c:v>44106</c:v>
                </c:pt>
                <c:pt idx="61">
                  <c:v>44137</c:v>
                </c:pt>
                <c:pt idx="62">
                  <c:v>44167</c:v>
                </c:pt>
                <c:pt idx="63">
                  <c:v>44200</c:v>
                </c:pt>
                <c:pt idx="64">
                  <c:v>44229</c:v>
                </c:pt>
                <c:pt idx="65">
                  <c:v>44257</c:v>
                </c:pt>
                <c:pt idx="66">
                  <c:v>44292</c:v>
                </c:pt>
                <c:pt idx="67">
                  <c:v>44319</c:v>
                </c:pt>
                <c:pt idx="68">
                  <c:v>44349</c:v>
                </c:pt>
                <c:pt idx="69">
                  <c:v>44379</c:v>
                </c:pt>
                <c:pt idx="70">
                  <c:v>44410</c:v>
                </c:pt>
                <c:pt idx="71">
                  <c:v>44441</c:v>
                </c:pt>
                <c:pt idx="72">
                  <c:v>44473</c:v>
                </c:pt>
                <c:pt idx="73">
                  <c:v>44502</c:v>
                </c:pt>
                <c:pt idx="74">
                  <c:v>44532</c:v>
                </c:pt>
                <c:pt idx="75">
                  <c:v>44564</c:v>
                </c:pt>
                <c:pt idx="76">
                  <c:v>44594</c:v>
                </c:pt>
                <c:pt idx="77">
                  <c:v>44622</c:v>
                </c:pt>
                <c:pt idx="78">
                  <c:v>44655</c:v>
                </c:pt>
                <c:pt idx="79">
                  <c:v>44683</c:v>
                </c:pt>
                <c:pt idx="80">
                  <c:v>44714</c:v>
                </c:pt>
                <c:pt idx="81">
                  <c:v>44746</c:v>
                </c:pt>
                <c:pt idx="82">
                  <c:v>44775</c:v>
                </c:pt>
                <c:pt idx="83">
                  <c:v>44806</c:v>
                </c:pt>
                <c:pt idx="84">
                  <c:v>44837</c:v>
                </c:pt>
                <c:pt idx="85">
                  <c:v>44867</c:v>
                </c:pt>
                <c:pt idx="86">
                  <c:v>44897</c:v>
                </c:pt>
                <c:pt idx="87">
                  <c:v>44928</c:v>
                </c:pt>
                <c:pt idx="88">
                  <c:v>44959</c:v>
                </c:pt>
                <c:pt idx="89">
                  <c:v>44987</c:v>
                </c:pt>
                <c:pt idx="90">
                  <c:v>45019</c:v>
                </c:pt>
                <c:pt idx="91">
                  <c:v>45048</c:v>
                </c:pt>
                <c:pt idx="92">
                  <c:v>45079</c:v>
                </c:pt>
                <c:pt idx="93">
                  <c:v>45110</c:v>
                </c:pt>
                <c:pt idx="94">
                  <c:v>45140</c:v>
                </c:pt>
                <c:pt idx="95">
                  <c:v>45173</c:v>
                </c:pt>
                <c:pt idx="96">
                  <c:v>45201</c:v>
                </c:pt>
                <c:pt idx="97">
                  <c:v>45232</c:v>
                </c:pt>
                <c:pt idx="98">
                  <c:v>45264</c:v>
                </c:pt>
                <c:pt idx="99">
                  <c:v>45293</c:v>
                </c:pt>
                <c:pt idx="100">
                  <c:v>45324</c:v>
                </c:pt>
                <c:pt idx="101">
                  <c:v>45355</c:v>
                </c:pt>
                <c:pt idx="102">
                  <c:v>45384</c:v>
                </c:pt>
                <c:pt idx="103">
                  <c:v>45414</c:v>
                </c:pt>
                <c:pt idx="104">
                  <c:v>45446</c:v>
                </c:pt>
                <c:pt idx="105">
                  <c:v>45475</c:v>
                </c:pt>
                <c:pt idx="106">
                  <c:v>45506</c:v>
                </c:pt>
                <c:pt idx="107">
                  <c:v>45537</c:v>
                </c:pt>
                <c:pt idx="108">
                  <c:v>45567</c:v>
                </c:pt>
                <c:pt idx="109">
                  <c:v>45600</c:v>
                </c:pt>
                <c:pt idx="110">
                  <c:v>45628</c:v>
                </c:pt>
                <c:pt idx="111">
                  <c:v>45659</c:v>
                </c:pt>
                <c:pt idx="112">
                  <c:v>45691</c:v>
                </c:pt>
                <c:pt idx="113">
                  <c:v>45719</c:v>
                </c:pt>
                <c:pt idx="114">
                  <c:v>45749</c:v>
                </c:pt>
                <c:pt idx="115">
                  <c:v>45779</c:v>
                </c:pt>
                <c:pt idx="116">
                  <c:v>45810</c:v>
                </c:pt>
                <c:pt idx="117">
                  <c:v>45840</c:v>
                </c:pt>
                <c:pt idx="118">
                  <c:v>45873</c:v>
                </c:pt>
                <c:pt idx="119">
                  <c:v>45902</c:v>
                </c:pt>
                <c:pt idx="120">
                  <c:v>45932</c:v>
                </c:pt>
                <c:pt idx="121">
                  <c:v>45964</c:v>
                </c:pt>
                <c:pt idx="122">
                  <c:v>45993</c:v>
                </c:pt>
                <c:pt idx="123">
                  <c:v>46024</c:v>
                </c:pt>
                <c:pt idx="124">
                  <c:v>46055</c:v>
                </c:pt>
                <c:pt idx="125">
                  <c:v>46083</c:v>
                </c:pt>
                <c:pt idx="126">
                  <c:v>46114</c:v>
                </c:pt>
                <c:pt idx="127">
                  <c:v>46146</c:v>
                </c:pt>
                <c:pt idx="128">
                  <c:v>46175</c:v>
                </c:pt>
                <c:pt idx="129">
                  <c:v>46205</c:v>
                </c:pt>
                <c:pt idx="130">
                  <c:v>46237</c:v>
                </c:pt>
                <c:pt idx="131">
                  <c:v>46267</c:v>
                </c:pt>
                <c:pt idx="132">
                  <c:v>46297</c:v>
                </c:pt>
                <c:pt idx="133">
                  <c:v>46328</c:v>
                </c:pt>
                <c:pt idx="134">
                  <c:v>46358</c:v>
                </c:pt>
                <c:pt idx="135">
                  <c:v>46391</c:v>
                </c:pt>
                <c:pt idx="136">
                  <c:v>46420</c:v>
                </c:pt>
                <c:pt idx="137">
                  <c:v>46448</c:v>
                </c:pt>
                <c:pt idx="138">
                  <c:v>46479</c:v>
                </c:pt>
                <c:pt idx="139">
                  <c:v>46510</c:v>
                </c:pt>
                <c:pt idx="140">
                  <c:v>46540</c:v>
                </c:pt>
                <c:pt idx="141">
                  <c:v>46570</c:v>
                </c:pt>
                <c:pt idx="142">
                  <c:v>46601</c:v>
                </c:pt>
                <c:pt idx="143">
                  <c:v>46632</c:v>
                </c:pt>
                <c:pt idx="144">
                  <c:v>46664</c:v>
                </c:pt>
                <c:pt idx="145">
                  <c:v>46693</c:v>
                </c:pt>
                <c:pt idx="146">
                  <c:v>46723</c:v>
                </c:pt>
                <c:pt idx="147">
                  <c:v>46755</c:v>
                </c:pt>
                <c:pt idx="148">
                  <c:v>46785</c:v>
                </c:pt>
                <c:pt idx="149">
                  <c:v>46814</c:v>
                </c:pt>
                <c:pt idx="150">
                  <c:v>46846</c:v>
                </c:pt>
                <c:pt idx="151">
                  <c:v>46875</c:v>
                </c:pt>
                <c:pt idx="152">
                  <c:v>46906</c:v>
                </c:pt>
                <c:pt idx="153">
                  <c:v>46937</c:v>
                </c:pt>
                <c:pt idx="154">
                  <c:v>46967</c:v>
                </c:pt>
                <c:pt idx="155">
                  <c:v>47000</c:v>
                </c:pt>
                <c:pt idx="156">
                  <c:v>47028</c:v>
                </c:pt>
                <c:pt idx="157">
                  <c:v>47059</c:v>
                </c:pt>
                <c:pt idx="158">
                  <c:v>47091</c:v>
                </c:pt>
                <c:pt idx="159">
                  <c:v>47120</c:v>
                </c:pt>
                <c:pt idx="160">
                  <c:v>47151</c:v>
                </c:pt>
                <c:pt idx="161">
                  <c:v>47179</c:v>
                </c:pt>
                <c:pt idx="162">
                  <c:v>47211</c:v>
                </c:pt>
                <c:pt idx="163">
                  <c:v>47240</c:v>
                </c:pt>
                <c:pt idx="164">
                  <c:v>47273</c:v>
                </c:pt>
                <c:pt idx="165">
                  <c:v>47301</c:v>
                </c:pt>
                <c:pt idx="166">
                  <c:v>47332</c:v>
                </c:pt>
                <c:pt idx="167">
                  <c:v>47364</c:v>
                </c:pt>
                <c:pt idx="168">
                  <c:v>47393</c:v>
                </c:pt>
                <c:pt idx="169">
                  <c:v>47424</c:v>
                </c:pt>
                <c:pt idx="170">
                  <c:v>47455</c:v>
                </c:pt>
                <c:pt idx="171">
                  <c:v>47485</c:v>
                </c:pt>
                <c:pt idx="172">
                  <c:v>47518</c:v>
                </c:pt>
                <c:pt idx="173">
                  <c:v>47546</c:v>
                </c:pt>
                <c:pt idx="174">
                  <c:v>47575</c:v>
                </c:pt>
                <c:pt idx="175">
                  <c:v>47605</c:v>
                </c:pt>
                <c:pt idx="176">
                  <c:v>47637</c:v>
                </c:pt>
                <c:pt idx="177">
                  <c:v>47666</c:v>
                </c:pt>
                <c:pt idx="178">
                  <c:v>47697</c:v>
                </c:pt>
                <c:pt idx="179">
                  <c:v>47728</c:v>
                </c:pt>
                <c:pt idx="180">
                  <c:v>47758</c:v>
                </c:pt>
                <c:pt idx="181">
                  <c:v>47791</c:v>
                </c:pt>
                <c:pt idx="182">
                  <c:v>47819</c:v>
                </c:pt>
                <c:pt idx="183">
                  <c:v>47850</c:v>
                </c:pt>
                <c:pt idx="184">
                  <c:v>47882</c:v>
                </c:pt>
                <c:pt idx="185">
                  <c:v>47910</c:v>
                </c:pt>
                <c:pt idx="186">
                  <c:v>47940</c:v>
                </c:pt>
                <c:pt idx="187">
                  <c:v>47970</c:v>
                </c:pt>
                <c:pt idx="188">
                  <c:v>48001</c:v>
                </c:pt>
                <c:pt idx="189">
                  <c:v>48031</c:v>
                </c:pt>
                <c:pt idx="190">
                  <c:v>48064</c:v>
                </c:pt>
                <c:pt idx="191">
                  <c:v>48093</c:v>
                </c:pt>
                <c:pt idx="192">
                  <c:v>48123</c:v>
                </c:pt>
                <c:pt idx="193">
                  <c:v>48155</c:v>
                </c:pt>
                <c:pt idx="194">
                  <c:v>48184</c:v>
                </c:pt>
                <c:pt idx="195">
                  <c:v>48215</c:v>
                </c:pt>
                <c:pt idx="196">
                  <c:v>48246</c:v>
                </c:pt>
                <c:pt idx="197">
                  <c:v>48275</c:v>
                </c:pt>
                <c:pt idx="198">
                  <c:v>48306</c:v>
                </c:pt>
                <c:pt idx="199">
                  <c:v>48337</c:v>
                </c:pt>
                <c:pt idx="200">
                  <c:v>48367</c:v>
                </c:pt>
                <c:pt idx="201">
                  <c:v>48397</c:v>
                </c:pt>
                <c:pt idx="202">
                  <c:v>48428</c:v>
                </c:pt>
                <c:pt idx="203">
                  <c:v>48459</c:v>
                </c:pt>
                <c:pt idx="204">
                  <c:v>48491</c:v>
                </c:pt>
                <c:pt idx="205">
                  <c:v>48520</c:v>
                </c:pt>
                <c:pt idx="206">
                  <c:v>48550</c:v>
                </c:pt>
                <c:pt idx="207">
                  <c:v>48582</c:v>
                </c:pt>
                <c:pt idx="208">
                  <c:v>48612</c:v>
                </c:pt>
                <c:pt idx="209">
                  <c:v>48640</c:v>
                </c:pt>
                <c:pt idx="210">
                  <c:v>48673</c:v>
                </c:pt>
                <c:pt idx="211">
                  <c:v>48701</c:v>
                </c:pt>
                <c:pt idx="212">
                  <c:v>48732</c:v>
                </c:pt>
                <c:pt idx="213">
                  <c:v>48764</c:v>
                </c:pt>
                <c:pt idx="214">
                  <c:v>48793</c:v>
                </c:pt>
                <c:pt idx="215">
                  <c:v>48824</c:v>
                </c:pt>
                <c:pt idx="216">
                  <c:v>48855</c:v>
                </c:pt>
                <c:pt idx="217">
                  <c:v>48885</c:v>
                </c:pt>
                <c:pt idx="218">
                  <c:v>48915</c:v>
                </c:pt>
                <c:pt idx="219">
                  <c:v>48946</c:v>
                </c:pt>
                <c:pt idx="220">
                  <c:v>48977</c:v>
                </c:pt>
                <c:pt idx="221">
                  <c:v>49005</c:v>
                </c:pt>
                <c:pt idx="222">
                  <c:v>49037</c:v>
                </c:pt>
                <c:pt idx="223">
                  <c:v>49066</c:v>
                </c:pt>
                <c:pt idx="224">
                  <c:v>49097</c:v>
                </c:pt>
                <c:pt idx="225">
                  <c:v>49128</c:v>
                </c:pt>
                <c:pt idx="226">
                  <c:v>49158</c:v>
                </c:pt>
                <c:pt idx="227">
                  <c:v>49191</c:v>
                </c:pt>
                <c:pt idx="228">
                  <c:v>49219</c:v>
                </c:pt>
                <c:pt idx="229">
                  <c:v>49250</c:v>
                </c:pt>
                <c:pt idx="230">
                  <c:v>49282</c:v>
                </c:pt>
                <c:pt idx="231">
                  <c:v>49311</c:v>
                </c:pt>
                <c:pt idx="232">
                  <c:v>49342</c:v>
                </c:pt>
                <c:pt idx="233">
                  <c:v>49370</c:v>
                </c:pt>
                <c:pt idx="234">
                  <c:v>49401</c:v>
                </c:pt>
                <c:pt idx="235">
                  <c:v>49431</c:v>
                </c:pt>
                <c:pt idx="236">
                  <c:v>49464</c:v>
                </c:pt>
                <c:pt idx="237">
                  <c:v>49492</c:v>
                </c:pt>
                <c:pt idx="238">
                  <c:v>49523</c:v>
                </c:pt>
                <c:pt idx="239">
                  <c:v>49555</c:v>
                </c:pt>
                <c:pt idx="240">
                  <c:v>49584</c:v>
                </c:pt>
                <c:pt idx="241">
                  <c:v>49615</c:v>
                </c:pt>
                <c:pt idx="242">
                  <c:v>49646</c:v>
                </c:pt>
                <c:pt idx="243">
                  <c:v>49676</c:v>
                </c:pt>
                <c:pt idx="244">
                  <c:v>49709</c:v>
                </c:pt>
                <c:pt idx="245">
                  <c:v>49737</c:v>
                </c:pt>
                <c:pt idx="246">
                  <c:v>49767</c:v>
                </c:pt>
                <c:pt idx="247">
                  <c:v>49797</c:v>
                </c:pt>
                <c:pt idx="248">
                  <c:v>49828</c:v>
                </c:pt>
                <c:pt idx="249">
                  <c:v>49858</c:v>
                </c:pt>
                <c:pt idx="250">
                  <c:v>49891</c:v>
                </c:pt>
                <c:pt idx="251">
                  <c:v>49920</c:v>
                </c:pt>
                <c:pt idx="252">
                  <c:v>49950</c:v>
                </c:pt>
                <c:pt idx="253">
                  <c:v>49982</c:v>
                </c:pt>
                <c:pt idx="254">
                  <c:v>50011</c:v>
                </c:pt>
                <c:pt idx="255">
                  <c:v>50042</c:v>
                </c:pt>
                <c:pt idx="256">
                  <c:v>50073</c:v>
                </c:pt>
                <c:pt idx="257">
                  <c:v>50101</c:v>
                </c:pt>
                <c:pt idx="258">
                  <c:v>50132</c:v>
                </c:pt>
                <c:pt idx="259">
                  <c:v>50164</c:v>
                </c:pt>
                <c:pt idx="260">
                  <c:v>50193</c:v>
                </c:pt>
                <c:pt idx="261">
                  <c:v>50223</c:v>
                </c:pt>
                <c:pt idx="262">
                  <c:v>50255</c:v>
                </c:pt>
                <c:pt idx="263">
                  <c:v>50285</c:v>
                </c:pt>
                <c:pt idx="264">
                  <c:v>50315</c:v>
                </c:pt>
                <c:pt idx="265">
                  <c:v>50346</c:v>
                </c:pt>
                <c:pt idx="266">
                  <c:v>50376</c:v>
                </c:pt>
                <c:pt idx="267">
                  <c:v>50409</c:v>
                </c:pt>
                <c:pt idx="268">
                  <c:v>50438</c:v>
                </c:pt>
                <c:pt idx="269">
                  <c:v>50466</c:v>
                </c:pt>
                <c:pt idx="270">
                  <c:v>50497</c:v>
                </c:pt>
                <c:pt idx="271">
                  <c:v>50528</c:v>
                </c:pt>
                <c:pt idx="272">
                  <c:v>50558</c:v>
                </c:pt>
                <c:pt idx="273">
                  <c:v>50588</c:v>
                </c:pt>
                <c:pt idx="274">
                  <c:v>50619</c:v>
                </c:pt>
                <c:pt idx="275">
                  <c:v>50650</c:v>
                </c:pt>
                <c:pt idx="276">
                  <c:v>50682</c:v>
                </c:pt>
                <c:pt idx="277">
                  <c:v>50711</c:v>
                </c:pt>
                <c:pt idx="278">
                  <c:v>50741</c:v>
                </c:pt>
                <c:pt idx="279">
                  <c:v>50773</c:v>
                </c:pt>
                <c:pt idx="280">
                  <c:v>50803</c:v>
                </c:pt>
                <c:pt idx="281">
                  <c:v>50831</c:v>
                </c:pt>
                <c:pt idx="282">
                  <c:v>50864</c:v>
                </c:pt>
                <c:pt idx="283">
                  <c:v>50892</c:v>
                </c:pt>
                <c:pt idx="284">
                  <c:v>50923</c:v>
                </c:pt>
                <c:pt idx="285">
                  <c:v>50955</c:v>
                </c:pt>
                <c:pt idx="286">
                  <c:v>50984</c:v>
                </c:pt>
                <c:pt idx="287">
                  <c:v>51015</c:v>
                </c:pt>
                <c:pt idx="288">
                  <c:v>51046</c:v>
                </c:pt>
                <c:pt idx="289">
                  <c:v>51076</c:v>
                </c:pt>
                <c:pt idx="290">
                  <c:v>51106</c:v>
                </c:pt>
                <c:pt idx="291">
                  <c:v>51137</c:v>
                </c:pt>
                <c:pt idx="292">
                  <c:v>51168</c:v>
                </c:pt>
                <c:pt idx="293">
                  <c:v>51197</c:v>
                </c:pt>
                <c:pt idx="294">
                  <c:v>51229</c:v>
                </c:pt>
                <c:pt idx="295">
                  <c:v>51258</c:v>
                </c:pt>
                <c:pt idx="296">
                  <c:v>51291</c:v>
                </c:pt>
                <c:pt idx="297">
                  <c:v>51319</c:v>
                </c:pt>
                <c:pt idx="298">
                  <c:v>51350</c:v>
                </c:pt>
                <c:pt idx="299">
                  <c:v>51382</c:v>
                </c:pt>
                <c:pt idx="300">
                  <c:v>51411</c:v>
                </c:pt>
                <c:pt idx="301">
                  <c:v>51442</c:v>
                </c:pt>
                <c:pt idx="302">
                  <c:v>51473</c:v>
                </c:pt>
                <c:pt idx="303">
                  <c:v>51503</c:v>
                </c:pt>
                <c:pt idx="304">
                  <c:v>51536</c:v>
                </c:pt>
                <c:pt idx="305">
                  <c:v>51564</c:v>
                </c:pt>
                <c:pt idx="306">
                  <c:v>51593</c:v>
                </c:pt>
                <c:pt idx="307">
                  <c:v>51623</c:v>
                </c:pt>
                <c:pt idx="308">
                  <c:v>51655</c:v>
                </c:pt>
                <c:pt idx="309">
                  <c:v>51684</c:v>
                </c:pt>
                <c:pt idx="310">
                  <c:v>51715</c:v>
                </c:pt>
                <c:pt idx="311">
                  <c:v>51746</c:v>
                </c:pt>
                <c:pt idx="312">
                  <c:v>51776</c:v>
                </c:pt>
                <c:pt idx="313">
                  <c:v>51809</c:v>
                </c:pt>
                <c:pt idx="314">
                  <c:v>51837</c:v>
                </c:pt>
                <c:pt idx="315">
                  <c:v>51868</c:v>
                </c:pt>
                <c:pt idx="316">
                  <c:v>51900</c:v>
                </c:pt>
                <c:pt idx="317">
                  <c:v>51928</c:v>
                </c:pt>
                <c:pt idx="318">
                  <c:v>51958</c:v>
                </c:pt>
                <c:pt idx="319">
                  <c:v>51988</c:v>
                </c:pt>
                <c:pt idx="320">
                  <c:v>52019</c:v>
                </c:pt>
                <c:pt idx="321">
                  <c:v>52049</c:v>
                </c:pt>
                <c:pt idx="322">
                  <c:v>52082</c:v>
                </c:pt>
                <c:pt idx="323">
                  <c:v>52111</c:v>
                </c:pt>
                <c:pt idx="324">
                  <c:v>52141</c:v>
                </c:pt>
                <c:pt idx="325">
                  <c:v>52173</c:v>
                </c:pt>
                <c:pt idx="326">
                  <c:v>52202</c:v>
                </c:pt>
                <c:pt idx="327">
                  <c:v>52233</c:v>
                </c:pt>
                <c:pt idx="328">
                  <c:v>52264</c:v>
                </c:pt>
                <c:pt idx="329">
                  <c:v>52292</c:v>
                </c:pt>
                <c:pt idx="330">
                  <c:v>52323</c:v>
                </c:pt>
                <c:pt idx="331">
                  <c:v>52355</c:v>
                </c:pt>
                <c:pt idx="332">
                  <c:v>52384</c:v>
                </c:pt>
                <c:pt idx="333">
                  <c:v>52414</c:v>
                </c:pt>
                <c:pt idx="334">
                  <c:v>52446</c:v>
                </c:pt>
                <c:pt idx="335">
                  <c:v>52476</c:v>
                </c:pt>
                <c:pt idx="336">
                  <c:v>52506</c:v>
                </c:pt>
                <c:pt idx="337">
                  <c:v>52537</c:v>
                </c:pt>
                <c:pt idx="338">
                  <c:v>52567</c:v>
                </c:pt>
                <c:pt idx="339">
                  <c:v>52600</c:v>
                </c:pt>
                <c:pt idx="340">
                  <c:v>52629</c:v>
                </c:pt>
                <c:pt idx="341">
                  <c:v>52658</c:v>
                </c:pt>
                <c:pt idx="342">
                  <c:v>52691</c:v>
                </c:pt>
                <c:pt idx="343">
                  <c:v>52719</c:v>
                </c:pt>
                <c:pt idx="344">
                  <c:v>52750</c:v>
                </c:pt>
                <c:pt idx="345">
                  <c:v>52782</c:v>
                </c:pt>
                <c:pt idx="346">
                  <c:v>52811</c:v>
                </c:pt>
                <c:pt idx="347">
                  <c:v>52842</c:v>
                </c:pt>
                <c:pt idx="348">
                  <c:v>52873</c:v>
                </c:pt>
                <c:pt idx="349">
                  <c:v>52903</c:v>
                </c:pt>
                <c:pt idx="350">
                  <c:v>52933</c:v>
                </c:pt>
                <c:pt idx="351">
                  <c:v>52964</c:v>
                </c:pt>
                <c:pt idx="352">
                  <c:v>52995</c:v>
                </c:pt>
                <c:pt idx="353">
                  <c:v>53023</c:v>
                </c:pt>
                <c:pt idx="354">
                  <c:v>53055</c:v>
                </c:pt>
                <c:pt idx="355">
                  <c:v>53084</c:v>
                </c:pt>
                <c:pt idx="356">
                  <c:v>53115</c:v>
                </c:pt>
                <c:pt idx="357">
                  <c:v>53146</c:v>
                </c:pt>
                <c:pt idx="358">
                  <c:v>53176</c:v>
                </c:pt>
                <c:pt idx="359">
                  <c:v>53209</c:v>
                </c:pt>
                <c:pt idx="360">
                  <c:v>53237</c:v>
                </c:pt>
                <c:pt idx="361">
                  <c:v>53268</c:v>
                </c:pt>
                <c:pt idx="362">
                  <c:v>53300</c:v>
                </c:pt>
                <c:pt idx="363">
                  <c:v>53329</c:v>
                </c:pt>
                <c:pt idx="364">
                  <c:v>53360</c:v>
                </c:pt>
                <c:pt idx="365">
                  <c:v>53388</c:v>
                </c:pt>
                <c:pt idx="366">
                  <c:v>53419</c:v>
                </c:pt>
                <c:pt idx="367">
                  <c:v>53449</c:v>
                </c:pt>
                <c:pt idx="368">
                  <c:v>53482</c:v>
                </c:pt>
                <c:pt idx="369">
                  <c:v>53510</c:v>
                </c:pt>
                <c:pt idx="370">
                  <c:v>53541</c:v>
                </c:pt>
                <c:pt idx="371">
                  <c:v>53573</c:v>
                </c:pt>
                <c:pt idx="372">
                  <c:v>53602</c:v>
                </c:pt>
                <c:pt idx="373">
                  <c:v>53633</c:v>
                </c:pt>
                <c:pt idx="374">
                  <c:v>53664</c:v>
                </c:pt>
                <c:pt idx="375">
                  <c:v>53694</c:v>
                </c:pt>
                <c:pt idx="376">
                  <c:v>53727</c:v>
                </c:pt>
                <c:pt idx="377">
                  <c:v>53755</c:v>
                </c:pt>
                <c:pt idx="378">
                  <c:v>53784</c:v>
                </c:pt>
                <c:pt idx="379">
                  <c:v>53814</c:v>
                </c:pt>
                <c:pt idx="380">
                  <c:v>53846</c:v>
                </c:pt>
                <c:pt idx="381">
                  <c:v>53875</c:v>
                </c:pt>
                <c:pt idx="382">
                  <c:v>53906</c:v>
                </c:pt>
                <c:pt idx="383">
                  <c:v>53937</c:v>
                </c:pt>
                <c:pt idx="384">
                  <c:v>53967</c:v>
                </c:pt>
                <c:pt idx="385">
                  <c:v>54000</c:v>
                </c:pt>
                <c:pt idx="386">
                  <c:v>54028</c:v>
                </c:pt>
                <c:pt idx="387">
                  <c:v>54059</c:v>
                </c:pt>
                <c:pt idx="388">
                  <c:v>54091</c:v>
                </c:pt>
                <c:pt idx="389">
                  <c:v>54119</c:v>
                </c:pt>
                <c:pt idx="390">
                  <c:v>54150</c:v>
                </c:pt>
                <c:pt idx="391">
                  <c:v>54182</c:v>
                </c:pt>
                <c:pt idx="392">
                  <c:v>54211</c:v>
                </c:pt>
                <c:pt idx="393">
                  <c:v>54241</c:v>
                </c:pt>
                <c:pt idx="394">
                  <c:v>54273</c:v>
                </c:pt>
                <c:pt idx="395">
                  <c:v>54303</c:v>
                </c:pt>
                <c:pt idx="396">
                  <c:v>54333</c:v>
                </c:pt>
                <c:pt idx="397">
                  <c:v>54364</c:v>
                </c:pt>
                <c:pt idx="398">
                  <c:v>54394</c:v>
                </c:pt>
                <c:pt idx="399">
                  <c:v>54427</c:v>
                </c:pt>
                <c:pt idx="400">
                  <c:v>54456</c:v>
                </c:pt>
                <c:pt idx="401">
                  <c:v>54484</c:v>
                </c:pt>
                <c:pt idx="402">
                  <c:v>54515</c:v>
                </c:pt>
                <c:pt idx="403">
                  <c:v>54546</c:v>
                </c:pt>
                <c:pt idx="404">
                  <c:v>54576</c:v>
                </c:pt>
                <c:pt idx="405">
                  <c:v>54606</c:v>
                </c:pt>
                <c:pt idx="406">
                  <c:v>54637</c:v>
                </c:pt>
                <c:pt idx="407">
                  <c:v>54668</c:v>
                </c:pt>
                <c:pt idx="408">
                  <c:v>54700</c:v>
                </c:pt>
                <c:pt idx="409">
                  <c:v>54729</c:v>
                </c:pt>
                <c:pt idx="410">
                  <c:v>54759</c:v>
                </c:pt>
                <c:pt idx="411">
                  <c:v>54791</c:v>
                </c:pt>
                <c:pt idx="412">
                  <c:v>54821</c:v>
                </c:pt>
                <c:pt idx="413">
                  <c:v>54849</c:v>
                </c:pt>
                <c:pt idx="414">
                  <c:v>54882</c:v>
                </c:pt>
                <c:pt idx="415">
                  <c:v>54910</c:v>
                </c:pt>
                <c:pt idx="416">
                  <c:v>54941</c:v>
                </c:pt>
                <c:pt idx="417">
                  <c:v>54973</c:v>
                </c:pt>
                <c:pt idx="418">
                  <c:v>55002</c:v>
                </c:pt>
                <c:pt idx="419">
                  <c:v>55033</c:v>
                </c:pt>
                <c:pt idx="420">
                  <c:v>55064</c:v>
                </c:pt>
                <c:pt idx="421">
                  <c:v>55094</c:v>
                </c:pt>
                <c:pt idx="422">
                  <c:v>55124</c:v>
                </c:pt>
                <c:pt idx="423">
                  <c:v>55155</c:v>
                </c:pt>
                <c:pt idx="424">
                  <c:v>55186</c:v>
                </c:pt>
                <c:pt idx="425">
                  <c:v>55214</c:v>
                </c:pt>
                <c:pt idx="426">
                  <c:v>55247</c:v>
                </c:pt>
                <c:pt idx="427">
                  <c:v>55275</c:v>
                </c:pt>
                <c:pt idx="428">
                  <c:v>55306</c:v>
                </c:pt>
                <c:pt idx="429">
                  <c:v>55337</c:v>
                </c:pt>
                <c:pt idx="430">
                  <c:v>55367</c:v>
                </c:pt>
                <c:pt idx="431">
                  <c:v>55400</c:v>
                </c:pt>
                <c:pt idx="432">
                  <c:v>55428</c:v>
                </c:pt>
                <c:pt idx="433">
                  <c:v>55459</c:v>
                </c:pt>
                <c:pt idx="434">
                  <c:v>55491</c:v>
                </c:pt>
                <c:pt idx="435">
                  <c:v>55520</c:v>
                </c:pt>
                <c:pt idx="436">
                  <c:v>55551</c:v>
                </c:pt>
                <c:pt idx="437">
                  <c:v>55582</c:v>
                </c:pt>
                <c:pt idx="438">
                  <c:v>55611</c:v>
                </c:pt>
                <c:pt idx="439">
                  <c:v>55641</c:v>
                </c:pt>
                <c:pt idx="440">
                  <c:v>55673</c:v>
                </c:pt>
                <c:pt idx="441">
                  <c:v>55702</c:v>
                </c:pt>
                <c:pt idx="442">
                  <c:v>55733</c:v>
                </c:pt>
                <c:pt idx="443">
                  <c:v>55764</c:v>
                </c:pt>
                <c:pt idx="444">
                  <c:v>55794</c:v>
                </c:pt>
                <c:pt idx="445">
                  <c:v>55827</c:v>
                </c:pt>
                <c:pt idx="446">
                  <c:v>55855</c:v>
                </c:pt>
                <c:pt idx="447">
                  <c:v>55886</c:v>
                </c:pt>
                <c:pt idx="448">
                  <c:v>55918</c:v>
                </c:pt>
                <c:pt idx="449">
                  <c:v>55946</c:v>
                </c:pt>
                <c:pt idx="450">
                  <c:v>55976</c:v>
                </c:pt>
                <c:pt idx="451">
                  <c:v>56006</c:v>
                </c:pt>
                <c:pt idx="452">
                  <c:v>56037</c:v>
                </c:pt>
                <c:pt idx="453">
                  <c:v>56067</c:v>
                </c:pt>
                <c:pt idx="454">
                  <c:v>56100</c:v>
                </c:pt>
                <c:pt idx="455">
                  <c:v>56129</c:v>
                </c:pt>
                <c:pt idx="456">
                  <c:v>56159</c:v>
                </c:pt>
                <c:pt idx="457">
                  <c:v>56191</c:v>
                </c:pt>
                <c:pt idx="458">
                  <c:v>56220</c:v>
                </c:pt>
                <c:pt idx="459">
                  <c:v>56251</c:v>
                </c:pt>
                <c:pt idx="460">
                  <c:v>56282</c:v>
                </c:pt>
                <c:pt idx="461">
                  <c:v>56310</c:v>
                </c:pt>
                <c:pt idx="462">
                  <c:v>56341</c:v>
                </c:pt>
                <c:pt idx="463">
                  <c:v>56373</c:v>
                </c:pt>
                <c:pt idx="464">
                  <c:v>56402</c:v>
                </c:pt>
                <c:pt idx="465">
                  <c:v>56432</c:v>
                </c:pt>
                <c:pt idx="466">
                  <c:v>56464</c:v>
                </c:pt>
                <c:pt idx="467">
                  <c:v>56494</c:v>
                </c:pt>
                <c:pt idx="468">
                  <c:v>56524</c:v>
                </c:pt>
                <c:pt idx="469">
                  <c:v>56555</c:v>
                </c:pt>
                <c:pt idx="470">
                  <c:v>56585</c:v>
                </c:pt>
                <c:pt idx="471">
                  <c:v>56618</c:v>
                </c:pt>
                <c:pt idx="472">
                  <c:v>56647</c:v>
                </c:pt>
                <c:pt idx="473">
                  <c:v>56675</c:v>
                </c:pt>
                <c:pt idx="474">
                  <c:v>56706</c:v>
                </c:pt>
                <c:pt idx="475">
                  <c:v>56737</c:v>
                </c:pt>
                <c:pt idx="476">
                  <c:v>56767</c:v>
                </c:pt>
                <c:pt idx="477">
                  <c:v>56797</c:v>
                </c:pt>
                <c:pt idx="478">
                  <c:v>56828</c:v>
                </c:pt>
                <c:pt idx="479">
                  <c:v>56859</c:v>
                </c:pt>
                <c:pt idx="480">
                  <c:v>56891</c:v>
                </c:pt>
                <c:pt idx="481">
                  <c:v>56920</c:v>
                </c:pt>
                <c:pt idx="482">
                  <c:v>56950</c:v>
                </c:pt>
                <c:pt idx="483">
                  <c:v>56982</c:v>
                </c:pt>
                <c:pt idx="484">
                  <c:v>57012</c:v>
                </c:pt>
                <c:pt idx="485">
                  <c:v>57041</c:v>
                </c:pt>
                <c:pt idx="486">
                  <c:v>57074</c:v>
                </c:pt>
                <c:pt idx="487">
                  <c:v>57102</c:v>
                </c:pt>
                <c:pt idx="488">
                  <c:v>57133</c:v>
                </c:pt>
                <c:pt idx="489">
                  <c:v>57164</c:v>
                </c:pt>
                <c:pt idx="490">
                  <c:v>57194</c:v>
                </c:pt>
                <c:pt idx="491">
                  <c:v>57227</c:v>
                </c:pt>
                <c:pt idx="492">
                  <c:v>57255</c:v>
                </c:pt>
                <c:pt idx="493">
                  <c:v>57286</c:v>
                </c:pt>
                <c:pt idx="494">
                  <c:v>57318</c:v>
                </c:pt>
                <c:pt idx="495">
                  <c:v>57347</c:v>
                </c:pt>
                <c:pt idx="496">
                  <c:v>57378</c:v>
                </c:pt>
                <c:pt idx="497">
                  <c:v>57406</c:v>
                </c:pt>
                <c:pt idx="498">
                  <c:v>57437</c:v>
                </c:pt>
                <c:pt idx="499">
                  <c:v>57467</c:v>
                </c:pt>
                <c:pt idx="500">
                  <c:v>57500</c:v>
                </c:pt>
                <c:pt idx="501">
                  <c:v>57528</c:v>
                </c:pt>
                <c:pt idx="502">
                  <c:v>57559</c:v>
                </c:pt>
                <c:pt idx="503">
                  <c:v>57591</c:v>
                </c:pt>
                <c:pt idx="504">
                  <c:v>57620</c:v>
                </c:pt>
                <c:pt idx="505">
                  <c:v>57651</c:v>
                </c:pt>
                <c:pt idx="506">
                  <c:v>57682</c:v>
                </c:pt>
                <c:pt idx="507">
                  <c:v>57712</c:v>
                </c:pt>
                <c:pt idx="508">
                  <c:v>57745</c:v>
                </c:pt>
                <c:pt idx="509">
                  <c:v>57773</c:v>
                </c:pt>
                <c:pt idx="510">
                  <c:v>57802</c:v>
                </c:pt>
                <c:pt idx="511">
                  <c:v>57832</c:v>
                </c:pt>
                <c:pt idx="512">
                  <c:v>57864</c:v>
                </c:pt>
                <c:pt idx="513">
                  <c:v>57893</c:v>
                </c:pt>
                <c:pt idx="514">
                  <c:v>57924</c:v>
                </c:pt>
                <c:pt idx="515">
                  <c:v>57955</c:v>
                </c:pt>
                <c:pt idx="516">
                  <c:v>57985</c:v>
                </c:pt>
                <c:pt idx="517">
                  <c:v>58018</c:v>
                </c:pt>
                <c:pt idx="518">
                  <c:v>58046</c:v>
                </c:pt>
                <c:pt idx="519">
                  <c:v>58077</c:v>
                </c:pt>
                <c:pt idx="520">
                  <c:v>58109</c:v>
                </c:pt>
                <c:pt idx="521">
                  <c:v>58137</c:v>
                </c:pt>
                <c:pt idx="522">
                  <c:v>58167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58320</c:v>
                </c:pt>
                <c:pt idx="528">
                  <c:v>58350</c:v>
                </c:pt>
                <c:pt idx="529">
                  <c:v>58382</c:v>
                </c:pt>
                <c:pt idx="530">
                  <c:v>58411</c:v>
                </c:pt>
                <c:pt idx="531">
                  <c:v>58442</c:v>
                </c:pt>
                <c:pt idx="532">
                  <c:v>58473</c:v>
                </c:pt>
                <c:pt idx="533">
                  <c:v>58502</c:v>
                </c:pt>
                <c:pt idx="534">
                  <c:v>58533</c:v>
                </c:pt>
                <c:pt idx="535">
                  <c:v>58564</c:v>
                </c:pt>
                <c:pt idx="536">
                  <c:v>58594</c:v>
                </c:pt>
                <c:pt idx="537">
                  <c:v>58624</c:v>
                </c:pt>
                <c:pt idx="538">
                  <c:v>58655</c:v>
                </c:pt>
                <c:pt idx="539">
                  <c:v>58686</c:v>
                </c:pt>
                <c:pt idx="540">
                  <c:v>58718</c:v>
                </c:pt>
                <c:pt idx="541">
                  <c:v>58747</c:v>
                </c:pt>
                <c:pt idx="542">
                  <c:v>58777</c:v>
                </c:pt>
                <c:pt idx="543">
                  <c:v>58809</c:v>
                </c:pt>
                <c:pt idx="544">
                  <c:v>58839</c:v>
                </c:pt>
                <c:pt idx="545">
                  <c:v>58867</c:v>
                </c:pt>
                <c:pt idx="546">
                  <c:v>58900</c:v>
                </c:pt>
                <c:pt idx="547">
                  <c:v>58928</c:v>
                </c:pt>
                <c:pt idx="548">
                  <c:v>58959</c:v>
                </c:pt>
                <c:pt idx="549">
                  <c:v>58991</c:v>
                </c:pt>
                <c:pt idx="550">
                  <c:v>59020</c:v>
                </c:pt>
                <c:pt idx="551">
                  <c:v>59051</c:v>
                </c:pt>
                <c:pt idx="552">
                  <c:v>59082</c:v>
                </c:pt>
                <c:pt idx="553">
                  <c:v>59112</c:v>
                </c:pt>
                <c:pt idx="554">
                  <c:v>59142</c:v>
                </c:pt>
                <c:pt idx="555">
                  <c:v>59173</c:v>
                </c:pt>
                <c:pt idx="556">
                  <c:v>59204</c:v>
                </c:pt>
                <c:pt idx="557">
                  <c:v>59232</c:v>
                </c:pt>
                <c:pt idx="558">
                  <c:v>59264</c:v>
                </c:pt>
                <c:pt idx="559">
                  <c:v>59293</c:v>
                </c:pt>
                <c:pt idx="560">
                  <c:v>59324</c:v>
                </c:pt>
                <c:pt idx="561">
                  <c:v>59355</c:v>
                </c:pt>
                <c:pt idx="562">
                  <c:v>59385</c:v>
                </c:pt>
                <c:pt idx="563">
                  <c:v>59418</c:v>
                </c:pt>
                <c:pt idx="564">
                  <c:v>59446</c:v>
                </c:pt>
                <c:pt idx="565">
                  <c:v>59477</c:v>
                </c:pt>
                <c:pt idx="566">
                  <c:v>59509</c:v>
                </c:pt>
                <c:pt idx="567">
                  <c:v>59538</c:v>
                </c:pt>
                <c:pt idx="568">
                  <c:v>59569</c:v>
                </c:pt>
                <c:pt idx="569">
                  <c:v>59597</c:v>
                </c:pt>
                <c:pt idx="570">
                  <c:v>59628</c:v>
                </c:pt>
                <c:pt idx="571">
                  <c:v>59658</c:v>
                </c:pt>
                <c:pt idx="572">
                  <c:v>59691</c:v>
                </c:pt>
                <c:pt idx="573">
                  <c:v>59719</c:v>
                </c:pt>
                <c:pt idx="574">
                  <c:v>59750</c:v>
                </c:pt>
                <c:pt idx="575">
                  <c:v>59782</c:v>
                </c:pt>
                <c:pt idx="576">
                  <c:v>59811</c:v>
                </c:pt>
                <c:pt idx="577">
                  <c:v>59842</c:v>
                </c:pt>
                <c:pt idx="578">
                  <c:v>59873</c:v>
                </c:pt>
                <c:pt idx="579">
                  <c:v>59903</c:v>
                </c:pt>
                <c:pt idx="580">
                  <c:v>59936</c:v>
                </c:pt>
                <c:pt idx="581">
                  <c:v>59964</c:v>
                </c:pt>
                <c:pt idx="582">
                  <c:v>59994</c:v>
                </c:pt>
                <c:pt idx="583">
                  <c:v>60024</c:v>
                </c:pt>
                <c:pt idx="584">
                  <c:v>60055</c:v>
                </c:pt>
                <c:pt idx="585">
                  <c:v>60085</c:v>
                </c:pt>
                <c:pt idx="586">
                  <c:v>60118</c:v>
                </c:pt>
                <c:pt idx="587">
                  <c:v>60147</c:v>
                </c:pt>
                <c:pt idx="588">
                  <c:v>60177</c:v>
                </c:pt>
                <c:pt idx="589">
                  <c:v>60209</c:v>
                </c:pt>
                <c:pt idx="590">
                  <c:v>60238</c:v>
                </c:pt>
                <c:pt idx="591">
                  <c:v>60269</c:v>
                </c:pt>
                <c:pt idx="592">
                  <c:v>60300</c:v>
                </c:pt>
                <c:pt idx="593">
                  <c:v>60328</c:v>
                </c:pt>
                <c:pt idx="594">
                  <c:v>60359</c:v>
                </c:pt>
                <c:pt idx="595">
                  <c:v>60391</c:v>
                </c:pt>
                <c:pt idx="596">
                  <c:v>60420</c:v>
                </c:pt>
                <c:pt idx="597">
                  <c:v>60450</c:v>
                </c:pt>
                <c:pt idx="598">
                  <c:v>60482</c:v>
                </c:pt>
                <c:pt idx="599">
                  <c:v>60512</c:v>
                </c:pt>
                <c:pt idx="600">
                  <c:v>60542</c:v>
                </c:pt>
                <c:pt idx="601">
                  <c:v>60573</c:v>
                </c:pt>
                <c:pt idx="602">
                  <c:v>60603</c:v>
                </c:pt>
                <c:pt idx="603">
                  <c:v>60636</c:v>
                </c:pt>
                <c:pt idx="604">
                  <c:v>60665</c:v>
                </c:pt>
                <c:pt idx="605">
                  <c:v>60693</c:v>
                </c:pt>
                <c:pt idx="606">
                  <c:v>60724</c:v>
                </c:pt>
                <c:pt idx="607">
                  <c:v>60755</c:v>
                </c:pt>
                <c:pt idx="608">
                  <c:v>60785</c:v>
                </c:pt>
                <c:pt idx="609">
                  <c:v>60815</c:v>
                </c:pt>
                <c:pt idx="610">
                  <c:v>60846</c:v>
                </c:pt>
                <c:pt idx="611">
                  <c:v>60877</c:v>
                </c:pt>
                <c:pt idx="612">
                  <c:v>60909</c:v>
                </c:pt>
                <c:pt idx="613">
                  <c:v>60938</c:v>
                </c:pt>
                <c:pt idx="614">
                  <c:v>60968</c:v>
                </c:pt>
                <c:pt idx="615">
                  <c:v>61000</c:v>
                </c:pt>
                <c:pt idx="616">
                  <c:v>61030</c:v>
                </c:pt>
                <c:pt idx="617">
                  <c:v>61058</c:v>
                </c:pt>
                <c:pt idx="618">
                  <c:v>61092</c:v>
                </c:pt>
                <c:pt idx="619">
                  <c:v>61119</c:v>
                </c:pt>
                <c:pt idx="620">
                  <c:v>61150</c:v>
                </c:pt>
                <c:pt idx="621">
                  <c:v>61182</c:v>
                </c:pt>
                <c:pt idx="622">
                  <c:v>61211</c:v>
                </c:pt>
                <c:pt idx="623">
                  <c:v>61242</c:v>
                </c:pt>
                <c:pt idx="624">
                  <c:v>61273</c:v>
                </c:pt>
                <c:pt idx="625">
                  <c:v>61303</c:v>
                </c:pt>
                <c:pt idx="626">
                  <c:v>61333</c:v>
                </c:pt>
                <c:pt idx="627">
                  <c:v>61364</c:v>
                </c:pt>
                <c:pt idx="628">
                  <c:v>61395</c:v>
                </c:pt>
                <c:pt idx="629">
                  <c:v>61424</c:v>
                </c:pt>
                <c:pt idx="630">
                  <c:v>61455</c:v>
                </c:pt>
                <c:pt idx="631">
                  <c:v>61485</c:v>
                </c:pt>
                <c:pt idx="632">
                  <c:v>61518</c:v>
                </c:pt>
                <c:pt idx="633">
                  <c:v>61546</c:v>
                </c:pt>
                <c:pt idx="634">
                  <c:v>61577</c:v>
                </c:pt>
                <c:pt idx="635">
                  <c:v>61609</c:v>
                </c:pt>
                <c:pt idx="636">
                  <c:v>61638</c:v>
                </c:pt>
                <c:pt idx="637">
                  <c:v>61669</c:v>
                </c:pt>
                <c:pt idx="638">
                  <c:v>61700</c:v>
                </c:pt>
                <c:pt idx="639">
                  <c:v>61730</c:v>
                </c:pt>
                <c:pt idx="640">
                  <c:v>61763</c:v>
                </c:pt>
                <c:pt idx="641">
                  <c:v>61791</c:v>
                </c:pt>
                <c:pt idx="642">
                  <c:v>61820</c:v>
                </c:pt>
                <c:pt idx="643">
                  <c:v>61850</c:v>
                </c:pt>
                <c:pt idx="644">
                  <c:v>61882</c:v>
                </c:pt>
                <c:pt idx="645">
                  <c:v>61911</c:v>
                </c:pt>
                <c:pt idx="646">
                  <c:v>61942</c:v>
                </c:pt>
                <c:pt idx="647">
                  <c:v>61973</c:v>
                </c:pt>
                <c:pt idx="648">
                  <c:v>62003</c:v>
                </c:pt>
                <c:pt idx="649">
                  <c:v>62036</c:v>
                </c:pt>
                <c:pt idx="650">
                  <c:v>62064</c:v>
                </c:pt>
                <c:pt idx="651">
                  <c:v>62095</c:v>
                </c:pt>
                <c:pt idx="652">
                  <c:v>62127</c:v>
                </c:pt>
                <c:pt idx="653">
                  <c:v>62155</c:v>
                </c:pt>
                <c:pt idx="654">
                  <c:v>62185</c:v>
                </c:pt>
                <c:pt idx="655">
                  <c:v>62215</c:v>
                </c:pt>
                <c:pt idx="656">
                  <c:v>62246</c:v>
                </c:pt>
                <c:pt idx="657">
                  <c:v>62276</c:v>
                </c:pt>
                <c:pt idx="658">
                  <c:v>62309</c:v>
                </c:pt>
                <c:pt idx="659">
                  <c:v>62338</c:v>
                </c:pt>
                <c:pt idx="660">
                  <c:v>62368</c:v>
                </c:pt>
                <c:pt idx="661">
                  <c:v>62400</c:v>
                </c:pt>
                <c:pt idx="662">
                  <c:v>62429</c:v>
                </c:pt>
                <c:pt idx="663">
                  <c:v>62460</c:v>
                </c:pt>
                <c:pt idx="664">
                  <c:v>62491</c:v>
                </c:pt>
                <c:pt idx="665">
                  <c:v>62519</c:v>
                </c:pt>
                <c:pt idx="666">
                  <c:v>62550</c:v>
                </c:pt>
                <c:pt idx="667">
                  <c:v>62582</c:v>
                </c:pt>
                <c:pt idx="668">
                  <c:v>62611</c:v>
                </c:pt>
                <c:pt idx="669">
                  <c:v>62641</c:v>
                </c:pt>
                <c:pt idx="670">
                  <c:v>62673</c:v>
                </c:pt>
                <c:pt idx="671">
                  <c:v>62703</c:v>
                </c:pt>
                <c:pt idx="672">
                  <c:v>62733</c:v>
                </c:pt>
                <c:pt idx="673">
                  <c:v>62764</c:v>
                </c:pt>
                <c:pt idx="674">
                  <c:v>62794</c:v>
                </c:pt>
                <c:pt idx="675">
                  <c:v>62827</c:v>
                </c:pt>
                <c:pt idx="676">
                  <c:v>62856</c:v>
                </c:pt>
                <c:pt idx="677">
                  <c:v>62885</c:v>
                </c:pt>
                <c:pt idx="678">
                  <c:v>62918</c:v>
                </c:pt>
                <c:pt idx="679">
                  <c:v>62946</c:v>
                </c:pt>
                <c:pt idx="680">
                  <c:v>62977</c:v>
                </c:pt>
                <c:pt idx="681">
                  <c:v>63009</c:v>
                </c:pt>
                <c:pt idx="682">
                  <c:v>63038</c:v>
                </c:pt>
                <c:pt idx="683">
                  <c:v>63069</c:v>
                </c:pt>
                <c:pt idx="684">
                  <c:v>63100</c:v>
                </c:pt>
                <c:pt idx="685">
                  <c:v>63130</c:v>
                </c:pt>
                <c:pt idx="686">
                  <c:v>63160</c:v>
                </c:pt>
                <c:pt idx="687">
                  <c:v>63191</c:v>
                </c:pt>
                <c:pt idx="688">
                  <c:v>63222</c:v>
                </c:pt>
                <c:pt idx="689">
                  <c:v>63250</c:v>
                </c:pt>
                <c:pt idx="690">
                  <c:v>63282</c:v>
                </c:pt>
                <c:pt idx="691">
                  <c:v>63311</c:v>
                </c:pt>
              </c:numCache>
            </c:numRef>
          </c:cat>
          <c:val>
            <c:numRef>
              <c:f>Eur6M!$AI$3:$AI$694</c:f>
              <c:numCache>
                <c:formatCode>0.0000%</c:formatCode>
                <c:ptCount val="692"/>
                <c:pt idx="0">
                  <c:v>2.4200000000026755E-4</c:v>
                </c:pt>
                <c:pt idx="1">
                  <c:v>2.5000000044194493E-4</c:v>
                </c:pt>
                <c:pt idx="2">
                  <c:v>2.300000000002619E-4</c:v>
                </c:pt>
                <c:pt idx="3">
                  <c:v>2.1999999999986012E-4</c:v>
                </c:pt>
                <c:pt idx="4">
                  <c:v>2.0999999999992636E-4</c:v>
                </c:pt>
                <c:pt idx="5">
                  <c:v>2.0000000000000695E-4</c:v>
                </c:pt>
                <c:pt idx="6">
                  <c:v>1.9999999946752959E-4</c:v>
                </c:pt>
                <c:pt idx="7">
                  <c:v>2.0999999999981179E-4</c:v>
                </c:pt>
                <c:pt idx="8">
                  <c:v>2.1000000000052398E-4</c:v>
                </c:pt>
                <c:pt idx="9">
                  <c:v>2.5000000087615565E-4</c:v>
                </c:pt>
                <c:pt idx="10">
                  <c:v>2.8999999999998835E-4</c:v>
                </c:pt>
                <c:pt idx="11">
                  <c:v>3.2999999999975497E-4</c:v>
                </c:pt>
                <c:pt idx="12">
                  <c:v>3.8999999937505692E-4</c:v>
                </c:pt>
                <c:pt idx="13">
                  <c:v>4.7999999999996483E-4</c:v>
                </c:pt>
                <c:pt idx="14">
                  <c:v>5.599999999998036E-4</c:v>
                </c:pt>
                <c:pt idx="15">
                  <c:v>6.600000009847264E-4</c:v>
                </c:pt>
                <c:pt idx="16">
                  <c:v>7.6999999999972273E-4</c:v>
                </c:pt>
                <c:pt idx="17">
                  <c:v>8.799999999996623E-4</c:v>
                </c:pt>
                <c:pt idx="18">
                  <c:v>9.9999999915433685E-4</c:v>
                </c:pt>
                <c:pt idx="19">
                  <c:v>1.0884226086589925E-3</c:v>
                </c:pt>
                <c:pt idx="20">
                  <c:v>1.2783071275171167E-3</c:v>
                </c:pt>
                <c:pt idx="21">
                  <c:v>1.4065882404919003E-3</c:v>
                </c:pt>
                <c:pt idx="22">
                  <c:v>1.5852988910615973E-3</c:v>
                </c:pt>
                <c:pt idx="23">
                  <c:v>1.8074920600329582E-3</c:v>
                </c:pt>
                <c:pt idx="24">
                  <c:v>2.0097930325112551E-3</c:v>
                </c:pt>
                <c:pt idx="25">
                  <c:v>2.2240486635991307E-3</c:v>
                </c:pt>
                <c:pt idx="26">
                  <c:v>2.4576864545374937E-3</c:v>
                </c:pt>
                <c:pt idx="27">
                  <c:v>2.663746576255671E-3</c:v>
                </c:pt>
                <c:pt idx="28">
                  <c:v>2.8892228057065565E-3</c:v>
                </c:pt>
                <c:pt idx="29">
                  <c:v>3.1088629992030935E-3</c:v>
                </c:pt>
                <c:pt idx="30">
                  <c:v>3.3369583234909945E-3</c:v>
                </c:pt>
                <c:pt idx="31">
                  <c:v>3.5554084081467837E-3</c:v>
                </c:pt>
                <c:pt idx="32">
                  <c:v>3.797543214300965E-3</c:v>
                </c:pt>
                <c:pt idx="33">
                  <c:v>4.0114006715873543E-3</c:v>
                </c:pt>
                <c:pt idx="34">
                  <c:v>4.2532997559030505E-3</c:v>
                </c:pt>
                <c:pt idx="35">
                  <c:v>4.4815086115984675E-3</c:v>
                </c:pt>
                <c:pt idx="36">
                  <c:v>4.7040395398420132E-3</c:v>
                </c:pt>
                <c:pt idx="37">
                  <c:v>4.9399239527529058E-3</c:v>
                </c:pt>
                <c:pt idx="38">
                  <c:v>5.1857479893530007E-3</c:v>
                </c:pt>
                <c:pt idx="39">
                  <c:v>5.4177407579345726E-3</c:v>
                </c:pt>
                <c:pt idx="40">
                  <c:v>5.683586064178057E-3</c:v>
                </c:pt>
                <c:pt idx="41">
                  <c:v>5.9157446493924952E-3</c:v>
                </c:pt>
                <c:pt idx="42">
                  <c:v>6.1454072044956473E-3</c:v>
                </c:pt>
                <c:pt idx="43">
                  <c:v>6.4014895876465892E-3</c:v>
                </c:pt>
                <c:pt idx="44">
                  <c:v>6.6503509805578356E-3</c:v>
                </c:pt>
                <c:pt idx="45">
                  <c:v>6.8921304167436706E-3</c:v>
                </c:pt>
                <c:pt idx="46">
                  <c:v>7.1505064134545901E-3</c:v>
                </c:pt>
                <c:pt idx="47">
                  <c:v>7.3919114762452118E-3</c:v>
                </c:pt>
                <c:pt idx="48">
                  <c:v>7.6408127639351854E-3</c:v>
                </c:pt>
                <c:pt idx="49">
                  <c:v>7.9043527238511716E-3</c:v>
                </c:pt>
                <c:pt idx="50">
                  <c:v>8.1341567435341145E-3</c:v>
                </c:pt>
                <c:pt idx="51">
                  <c:v>8.3784838705734232E-3</c:v>
                </c:pt>
                <c:pt idx="52">
                  <c:v>8.6332670941226351E-3</c:v>
                </c:pt>
                <c:pt idx="53">
                  <c:v>8.8628894979613394E-3</c:v>
                </c:pt>
                <c:pt idx="54">
                  <c:v>9.1026556676036298E-3</c:v>
                </c:pt>
                <c:pt idx="55">
                  <c:v>9.3567684483187724E-3</c:v>
                </c:pt>
                <c:pt idx="56">
                  <c:v>9.5784967879287142E-3</c:v>
                </c:pt>
                <c:pt idx="57">
                  <c:v>9.8236135065158988E-3</c:v>
                </c:pt>
                <c:pt idx="58">
                  <c:v>1.0064254899379831E-2</c:v>
                </c:pt>
                <c:pt idx="59">
                  <c:v>1.0285755973672189E-2</c:v>
                </c:pt>
                <c:pt idx="60">
                  <c:v>1.054095846310762E-2</c:v>
                </c:pt>
                <c:pt idx="61">
                  <c:v>1.0768630167225117E-2</c:v>
                </c:pt>
                <c:pt idx="62">
                  <c:v>1.1006431170060704E-2</c:v>
                </c:pt>
                <c:pt idx="63">
                  <c:v>1.1269813832383294E-2</c:v>
                </c:pt>
                <c:pt idx="64">
                  <c:v>1.1498591051995143E-2</c:v>
                </c:pt>
                <c:pt idx="65">
                  <c:v>1.1737738510803499E-2</c:v>
                </c:pt>
                <c:pt idx="66">
                  <c:v>1.2018375242225723E-2</c:v>
                </c:pt>
                <c:pt idx="67">
                  <c:v>1.2243763372003672E-2</c:v>
                </c:pt>
                <c:pt idx="68">
                  <c:v>1.2485433871310759E-2</c:v>
                </c:pt>
                <c:pt idx="69">
                  <c:v>1.2739215233698614E-2</c:v>
                </c:pt>
                <c:pt idx="70">
                  <c:v>1.2986279889942817E-2</c:v>
                </c:pt>
                <c:pt idx="71">
                  <c:v>1.3221874845565341E-2</c:v>
                </c:pt>
                <c:pt idx="72">
                  <c:v>1.3477254861888742E-2</c:v>
                </c:pt>
                <c:pt idx="73">
                  <c:v>1.3695707944267619E-2</c:v>
                </c:pt>
                <c:pt idx="74">
                  <c:v>1.3924230088775975E-2</c:v>
                </c:pt>
                <c:pt idx="75">
                  <c:v>1.4157587984798985E-2</c:v>
                </c:pt>
                <c:pt idx="76">
                  <c:v>1.4366870512387794E-2</c:v>
                </c:pt>
                <c:pt idx="77">
                  <c:v>1.4571508215466654E-2</c:v>
                </c:pt>
                <c:pt idx="78">
                  <c:v>1.4789835814558264E-2</c:v>
                </c:pt>
                <c:pt idx="79">
                  <c:v>1.4976311273693029E-2</c:v>
                </c:pt>
                <c:pt idx="80">
                  <c:v>1.5170124974510901E-2</c:v>
                </c:pt>
                <c:pt idx="81">
                  <c:v>1.5371461294220229E-2</c:v>
                </c:pt>
                <c:pt idx="82">
                  <c:v>1.5546290401796815E-2</c:v>
                </c:pt>
                <c:pt idx="83">
                  <c:v>1.5719136371927251E-2</c:v>
                </c:pt>
                <c:pt idx="84">
                  <c:v>1.5900537149524052E-2</c:v>
                </c:pt>
                <c:pt idx="85">
                  <c:v>1.6066106391321579E-2</c:v>
                </c:pt>
                <c:pt idx="86">
                  <c:v>1.6234122403720005E-2</c:v>
                </c:pt>
                <c:pt idx="87">
                  <c:v>1.6400668602174338E-2</c:v>
                </c:pt>
                <c:pt idx="88">
                  <c:v>1.6560349279381218E-2</c:v>
                </c:pt>
                <c:pt idx="89">
                  <c:v>1.6718127924837612E-2</c:v>
                </c:pt>
                <c:pt idx="90">
                  <c:v>1.6869498620910219E-2</c:v>
                </c:pt>
                <c:pt idx="91">
                  <c:v>1.7013527324469861E-2</c:v>
                </c:pt>
                <c:pt idx="92">
                  <c:v>1.7163298202324088E-2</c:v>
                </c:pt>
                <c:pt idx="93">
                  <c:v>1.730364039438111E-2</c:v>
                </c:pt>
                <c:pt idx="94">
                  <c:v>1.7438132739699096E-2</c:v>
                </c:pt>
                <c:pt idx="95">
                  <c:v>1.7576568875990833E-2</c:v>
                </c:pt>
                <c:pt idx="96">
                  <c:v>1.7697076283315273E-2</c:v>
                </c:pt>
                <c:pt idx="97">
                  <c:v>1.7821293391849097E-2</c:v>
                </c:pt>
                <c:pt idx="98">
                  <c:v>1.7949876703195523E-2</c:v>
                </c:pt>
                <c:pt idx="99">
                  <c:v>1.805806203163645E-2</c:v>
                </c:pt>
                <c:pt idx="100">
                  <c:v>1.8172050731000366E-2</c:v>
                </c:pt>
                <c:pt idx="101">
                  <c:v>1.8286026619061126E-2</c:v>
                </c:pt>
                <c:pt idx="102">
                  <c:v>1.8382610369968515E-2</c:v>
                </c:pt>
                <c:pt idx="103">
                  <c:v>1.8486973901773701E-2</c:v>
                </c:pt>
                <c:pt idx="104">
                  <c:v>1.8582213176857328E-2</c:v>
                </c:pt>
                <c:pt idx="105">
                  <c:v>1.8673559749477077E-2</c:v>
                </c:pt>
                <c:pt idx="106">
                  <c:v>1.8769309031171182E-2</c:v>
                </c:pt>
                <c:pt idx="107">
                  <c:v>1.8856119530717183E-2</c:v>
                </c:pt>
                <c:pt idx="108">
                  <c:v>1.8945691285818581E-2</c:v>
                </c:pt>
                <c:pt idx="109">
                  <c:v>1.9044754267424493E-2</c:v>
                </c:pt>
                <c:pt idx="110">
                  <c:v>1.9129360376270828E-2</c:v>
                </c:pt>
                <c:pt idx="111">
                  <c:v>1.9221576788429687E-2</c:v>
                </c:pt>
                <c:pt idx="112">
                  <c:v>1.9321579536411809E-2</c:v>
                </c:pt>
                <c:pt idx="113">
                  <c:v>1.9411987853245535E-2</c:v>
                </c:pt>
                <c:pt idx="114">
                  <c:v>1.9502905927610437E-2</c:v>
                </c:pt>
                <c:pt idx="115">
                  <c:v>1.9600587145316227E-2</c:v>
                </c:pt>
                <c:pt idx="116">
                  <c:v>1.9693029934201575E-2</c:v>
                </c:pt>
                <c:pt idx="117">
                  <c:v>1.9788089056834133E-2</c:v>
                </c:pt>
                <c:pt idx="118">
                  <c:v>1.9889092025579369E-2</c:v>
                </c:pt>
                <c:pt idx="119">
                  <c:v>1.9970214796760793E-2</c:v>
                </c:pt>
                <c:pt idx="120">
                  <c:v>2.0060242161201603E-2</c:v>
                </c:pt>
                <c:pt idx="121">
                  <c:v>2.0151218964307979E-2</c:v>
                </c:pt>
                <c:pt idx="122">
                  <c:v>2.0230974325562583E-2</c:v>
                </c:pt>
                <c:pt idx="123">
                  <c:v>2.0311567651997663E-2</c:v>
                </c:pt>
                <c:pt idx="124">
                  <c:v>2.039289738472003E-2</c:v>
                </c:pt>
                <c:pt idx="125">
                  <c:v>2.046568420555361E-2</c:v>
                </c:pt>
                <c:pt idx="126">
                  <c:v>2.0537822019332384E-2</c:v>
                </c:pt>
                <c:pt idx="127">
                  <c:v>2.0612681416809983E-2</c:v>
                </c:pt>
                <c:pt idx="128">
                  <c:v>2.0674663227937286E-2</c:v>
                </c:pt>
                <c:pt idx="129">
                  <c:v>2.0742534509493697E-2</c:v>
                </c:pt>
                <c:pt idx="130">
                  <c:v>2.0803664107086294E-2</c:v>
                </c:pt>
                <c:pt idx="131">
                  <c:v>2.085662141934698E-2</c:v>
                </c:pt>
                <c:pt idx="132">
                  <c:v>2.0912886725985545E-2</c:v>
                </c:pt>
                <c:pt idx="133">
                  <c:v>2.0966604367780941E-2</c:v>
                </c:pt>
                <c:pt idx="134">
                  <c:v>2.1015800553250068E-2</c:v>
                </c:pt>
                <c:pt idx="135">
                  <c:v>2.1066748047515203E-2</c:v>
                </c:pt>
                <c:pt idx="136">
                  <c:v>2.1107506348113911E-2</c:v>
                </c:pt>
                <c:pt idx="137">
                  <c:v>2.1149392917577382E-2</c:v>
                </c:pt>
                <c:pt idx="138">
                  <c:v>2.1189937749423213E-2</c:v>
                </c:pt>
                <c:pt idx="139">
                  <c:v>2.122521622171665E-2</c:v>
                </c:pt>
                <c:pt idx="140">
                  <c:v>2.1256811639932302E-2</c:v>
                </c:pt>
                <c:pt idx="141">
                  <c:v>2.1289372237088745E-2</c:v>
                </c:pt>
                <c:pt idx="142">
                  <c:v>2.1317447918251159E-2</c:v>
                </c:pt>
                <c:pt idx="143">
                  <c:v>2.1342507370324601E-2</c:v>
                </c:pt>
                <c:pt idx="144">
                  <c:v>2.1369643334295536E-2</c:v>
                </c:pt>
                <c:pt idx="145">
                  <c:v>2.1390833974637195E-2</c:v>
                </c:pt>
                <c:pt idx="146">
                  <c:v>2.141329117503836E-2</c:v>
                </c:pt>
                <c:pt idx="147">
                  <c:v>2.1433639828442493E-2</c:v>
                </c:pt>
                <c:pt idx="148">
                  <c:v>2.1452082929668062E-2</c:v>
                </c:pt>
                <c:pt idx="149">
                  <c:v>2.1472036747099139E-2</c:v>
                </c:pt>
                <c:pt idx="150">
                  <c:v>2.1485877887455259E-2</c:v>
                </c:pt>
                <c:pt idx="151">
                  <c:v>2.1500201872040485E-2</c:v>
                </c:pt>
                <c:pt idx="152">
                  <c:v>2.1513876530370384E-2</c:v>
                </c:pt>
                <c:pt idx="153">
                  <c:v>2.1524350980009467E-2</c:v>
                </c:pt>
                <c:pt idx="154">
                  <c:v>2.1533766039055335E-2</c:v>
                </c:pt>
                <c:pt idx="155">
                  <c:v>2.154094282448929E-2</c:v>
                </c:pt>
                <c:pt idx="156">
                  <c:v>2.1547632406471538E-2</c:v>
                </c:pt>
                <c:pt idx="157">
                  <c:v>2.155134537674434E-2</c:v>
                </c:pt>
                <c:pt idx="158">
                  <c:v>2.1555653497201347E-2</c:v>
                </c:pt>
                <c:pt idx="159">
                  <c:v>2.1556841549160974E-2</c:v>
                </c:pt>
                <c:pt idx="160">
                  <c:v>2.1557289311609971E-2</c:v>
                </c:pt>
                <c:pt idx="161">
                  <c:v>2.1558689785847861E-2</c:v>
                </c:pt>
                <c:pt idx="162">
                  <c:v>2.1554791247647791E-2</c:v>
                </c:pt>
                <c:pt idx="163">
                  <c:v>2.1551407049227554E-2</c:v>
                </c:pt>
                <c:pt idx="164">
                  <c:v>2.1544723521800476E-2</c:v>
                </c:pt>
                <c:pt idx="165">
                  <c:v>2.153859112474503E-2</c:v>
                </c:pt>
                <c:pt idx="166">
                  <c:v>2.1530652467942682E-2</c:v>
                </c:pt>
                <c:pt idx="167">
                  <c:v>2.1518061419403024E-2</c:v>
                </c:pt>
                <c:pt idx="168">
                  <c:v>2.1506865651770925E-2</c:v>
                </c:pt>
                <c:pt idx="169">
                  <c:v>2.1492984004206132E-2</c:v>
                </c:pt>
                <c:pt idx="170">
                  <c:v>2.1478290215053406E-2</c:v>
                </c:pt>
                <c:pt idx="171">
                  <c:v>2.1461861605660538E-2</c:v>
                </c:pt>
                <c:pt idx="172">
                  <c:v>2.1442778172114162E-2</c:v>
                </c:pt>
                <c:pt idx="173">
                  <c:v>2.1425457817863657E-2</c:v>
                </c:pt>
                <c:pt idx="174">
                  <c:v>2.1405278128430037E-2</c:v>
                </c:pt>
                <c:pt idx="175">
                  <c:v>2.1383941157300603E-2</c:v>
                </c:pt>
                <c:pt idx="176">
                  <c:v>2.1358255939414064E-2</c:v>
                </c:pt>
                <c:pt idx="177">
                  <c:v>2.1334558656353645E-2</c:v>
                </c:pt>
                <c:pt idx="178">
                  <c:v>2.1308001521511726E-2</c:v>
                </c:pt>
                <c:pt idx="179">
                  <c:v>2.1279695665813583E-2</c:v>
                </c:pt>
                <c:pt idx="180">
                  <c:v>2.1251872654010524E-2</c:v>
                </c:pt>
                <c:pt idx="181">
                  <c:v>2.1220322921614687E-2</c:v>
                </c:pt>
                <c:pt idx="182">
                  <c:v>2.1192794476282625E-2</c:v>
                </c:pt>
                <c:pt idx="183">
                  <c:v>2.1161408990497971E-2</c:v>
                </c:pt>
                <c:pt idx="184">
                  <c:v>2.1128308086189311E-2</c:v>
                </c:pt>
                <c:pt idx="185">
                  <c:v>2.1098643402318502E-2</c:v>
                </c:pt>
                <c:pt idx="186">
                  <c:v>2.1065870494898133E-2</c:v>
                </c:pt>
                <c:pt idx="187">
                  <c:v>2.1032428061777197E-2</c:v>
                </c:pt>
                <c:pt idx="188">
                  <c:v>2.0996895897641223E-2</c:v>
                </c:pt>
                <c:pt idx="189">
                  <c:v>2.0961763314467689E-2</c:v>
                </c:pt>
                <c:pt idx="190">
                  <c:v>2.0922174646212356E-2</c:v>
                </c:pt>
                <c:pt idx="191">
                  <c:v>2.0886645050011365E-2</c:v>
                </c:pt>
                <c:pt idx="192">
                  <c:v>2.0849028999930123E-2</c:v>
                </c:pt>
                <c:pt idx="193">
                  <c:v>2.0808116855653213E-2</c:v>
                </c:pt>
                <c:pt idx="194">
                  <c:v>2.077013743745567E-2</c:v>
                </c:pt>
                <c:pt idx="195">
                  <c:v>2.0728871094277387E-2</c:v>
                </c:pt>
                <c:pt idx="196">
                  <c:v>2.0686674800706906E-2</c:v>
                </c:pt>
                <c:pt idx="197">
                  <c:v>2.0646179910637944E-2</c:v>
                </c:pt>
                <c:pt idx="198">
                  <c:v>2.0602158451024113E-2</c:v>
                </c:pt>
                <c:pt idx="199">
                  <c:v>2.0557565590839849E-2</c:v>
                </c:pt>
                <c:pt idx="200">
                  <c:v>2.0513635069633784E-2</c:v>
                </c:pt>
                <c:pt idx="201">
                  <c:v>2.0468370994873152E-2</c:v>
                </c:pt>
                <c:pt idx="202">
                  <c:v>2.0421321438842583E-2</c:v>
                </c:pt>
                <c:pt idx="203">
                  <c:v>2.0373893214232816E-2</c:v>
                </c:pt>
                <c:pt idx="204">
                  <c:v>2.0323168741931043E-2</c:v>
                </c:pt>
                <c:pt idx="205">
                  <c:v>2.0276868043794295E-2</c:v>
                </c:pt>
                <c:pt idx="206">
                  <c:v>2.0227670030427053E-2</c:v>
                </c:pt>
                <c:pt idx="207">
                  <c:v>2.0174582030672138E-2</c:v>
                </c:pt>
                <c:pt idx="208">
                  <c:v>2.0124289444187982E-2</c:v>
                </c:pt>
                <c:pt idx="209">
                  <c:v>2.007540758977399E-2</c:v>
                </c:pt>
                <c:pt idx="210">
                  <c:v>2.0018311411784891E-2</c:v>
                </c:pt>
                <c:pt idx="211">
                  <c:v>1.9968486880315647E-2</c:v>
                </c:pt>
                <c:pt idx="212">
                  <c:v>1.9913253284824992E-2</c:v>
                </c:pt>
                <c:pt idx="213">
                  <c:v>1.98545954233003E-2</c:v>
                </c:pt>
                <c:pt idx="214">
                  <c:v>1.9800985923708145E-2</c:v>
                </c:pt>
                <c:pt idx="215">
                  <c:v>1.9744108342167558E-2</c:v>
                </c:pt>
                <c:pt idx="216">
                  <c:v>1.9684740874673562E-2</c:v>
                </c:pt>
                <c:pt idx="217">
                  <c:v>1.9627332306445869E-2</c:v>
                </c:pt>
                <c:pt idx="218">
                  <c:v>1.956822379490614E-2</c:v>
                </c:pt>
                <c:pt idx="219">
                  <c:v>1.950677282542922E-2</c:v>
                </c:pt>
                <c:pt idx="220">
                  <c:v>1.944497161030919E-2</c:v>
                </c:pt>
                <c:pt idx="221">
                  <c:v>1.9385392062948922E-2</c:v>
                </c:pt>
                <c:pt idx="222">
                  <c:v>1.9320928959815457E-2</c:v>
                </c:pt>
                <c:pt idx="223">
                  <c:v>1.9259764724267991E-2</c:v>
                </c:pt>
                <c:pt idx="224">
                  <c:v>1.9193561358507215E-2</c:v>
                </c:pt>
                <c:pt idx="225">
                  <c:v>1.9127645012780716E-2</c:v>
                </c:pt>
                <c:pt idx="226">
                  <c:v>1.9062493392360765E-2</c:v>
                </c:pt>
                <c:pt idx="227">
                  <c:v>1.8991147909438517E-2</c:v>
                </c:pt>
                <c:pt idx="228">
                  <c:v>1.8928833195983718E-2</c:v>
                </c:pt>
                <c:pt idx="229">
                  <c:v>1.8859685508928525E-2</c:v>
                </c:pt>
                <c:pt idx="230">
                  <c:v>1.8786086412243969E-2</c:v>
                </c:pt>
                <c:pt idx="231">
                  <c:v>1.871988411299786E-2</c:v>
                </c:pt>
                <c:pt idx="232">
                  <c:v>1.8647574930612889E-2</c:v>
                </c:pt>
                <c:pt idx="233">
                  <c:v>1.8578645499961043E-2</c:v>
                </c:pt>
                <c:pt idx="234">
                  <c:v>1.8506126365669177E-2</c:v>
                </c:pt>
                <c:pt idx="235">
                  <c:v>1.8433034528684038E-2</c:v>
                </c:pt>
                <c:pt idx="236">
                  <c:v>1.8353630101623872E-2</c:v>
                </c:pt>
                <c:pt idx="237">
                  <c:v>1.8284657870526178E-2</c:v>
                </c:pt>
                <c:pt idx="238">
                  <c:v>1.8207716686532531E-2</c:v>
                </c:pt>
                <c:pt idx="239">
                  <c:v>1.813320805601755E-2</c:v>
                </c:pt>
                <c:pt idx="240">
                  <c:v>1.8062884614821615E-2</c:v>
                </c:pt>
                <c:pt idx="241">
                  <c:v>1.7990128040488822E-2</c:v>
                </c:pt>
                <c:pt idx="242">
                  <c:v>1.7916938136390729E-2</c:v>
                </c:pt>
                <c:pt idx="243">
                  <c:v>1.7848433848180231E-2</c:v>
                </c:pt>
                <c:pt idx="244">
                  <c:v>1.7773382251576375E-2</c:v>
                </c:pt>
                <c:pt idx="245">
                  <c:v>1.7709256566332966E-2</c:v>
                </c:pt>
                <c:pt idx="246">
                  <c:v>1.7643547973660339E-2</c:v>
                </c:pt>
                <c:pt idx="247">
                  <c:v>1.7576827056077285E-2</c:v>
                </c:pt>
                <c:pt idx="248">
                  <c:v>1.7511457783078586E-2</c:v>
                </c:pt>
                <c:pt idx="249">
                  <c:v>1.7447291166820558E-2</c:v>
                </c:pt>
                <c:pt idx="250">
                  <c:v>1.7378470553062766E-2</c:v>
                </c:pt>
                <c:pt idx="251">
                  <c:v>1.7320685597872892E-2</c:v>
                </c:pt>
                <c:pt idx="252">
                  <c:v>1.725938169201657E-2</c:v>
                </c:pt>
                <c:pt idx="253">
                  <c:v>1.7195642924067667E-2</c:v>
                </c:pt>
                <c:pt idx="254">
                  <c:v>1.7138792691951062E-2</c:v>
                </c:pt>
                <c:pt idx="255">
                  <c:v>1.7079518898949361E-2</c:v>
                </c:pt>
                <c:pt idx="256">
                  <c:v>1.7020162447434085E-2</c:v>
                </c:pt>
                <c:pt idx="257">
                  <c:v>1.6966864587831278E-2</c:v>
                </c:pt>
                <c:pt idx="258">
                  <c:v>1.6910457597030942E-2</c:v>
                </c:pt>
                <c:pt idx="259">
                  <c:v>1.6852258814417292E-2</c:v>
                </c:pt>
                <c:pt idx="260">
                  <c:v>1.6801352052329754E-2</c:v>
                </c:pt>
                <c:pt idx="261">
                  <c:v>1.6747726548224703E-2</c:v>
                </c:pt>
                <c:pt idx="262">
                  <c:v>1.6693946986663283E-2</c:v>
                </c:pt>
                <c:pt idx="263">
                  <c:v>1.6644924323588117E-2</c:v>
                </c:pt>
                <c:pt idx="264">
                  <c:v>1.6595075823673353E-2</c:v>
                </c:pt>
                <c:pt idx="265">
                  <c:v>1.6544987379728329E-2</c:v>
                </c:pt>
                <c:pt idx="266">
                  <c:v>1.6497458277232407E-2</c:v>
                </c:pt>
                <c:pt idx="267">
                  <c:v>1.6446248159194876E-2</c:v>
                </c:pt>
                <c:pt idx="268">
                  <c:v>1.6402536630135679E-2</c:v>
                </c:pt>
                <c:pt idx="269">
                  <c:v>1.6359736255486427E-2</c:v>
                </c:pt>
                <c:pt idx="270">
                  <c:v>1.6314165233273767E-2</c:v>
                </c:pt>
                <c:pt idx="271">
                  <c:v>1.6270258999153929E-2</c:v>
                </c:pt>
                <c:pt idx="272">
                  <c:v>1.6228695982069233E-2</c:v>
                </c:pt>
                <c:pt idx="273">
                  <c:v>1.618714545684322E-2</c:v>
                </c:pt>
                <c:pt idx="274">
                  <c:v>1.6146106060585412E-2</c:v>
                </c:pt>
                <c:pt idx="275">
                  <c:v>1.6106565685310496E-2</c:v>
                </c:pt>
                <c:pt idx="276">
                  <c:v>1.606566070111741E-2</c:v>
                </c:pt>
                <c:pt idx="277">
                  <c:v>1.6029985649359473E-2</c:v>
                </c:pt>
                <c:pt idx="278">
                  <c:v>1.5993503323479583E-2</c:v>
                </c:pt>
                <c:pt idx="279">
                  <c:v>1.5955867384078556E-2</c:v>
                </c:pt>
                <c:pt idx="280">
                  <c:v>1.5921739660631842E-2</c:v>
                </c:pt>
                <c:pt idx="281">
                  <c:v>1.5889972846897287E-2</c:v>
                </c:pt>
                <c:pt idx="282">
                  <c:v>1.585443723325404E-2</c:v>
                </c:pt>
                <c:pt idx="283">
                  <c:v>1.5824853866813423E-2</c:v>
                </c:pt>
                <c:pt idx="284">
                  <c:v>1.5793370683689221E-2</c:v>
                </c:pt>
                <c:pt idx="285">
                  <c:v>1.5761623870593672E-2</c:v>
                </c:pt>
                <c:pt idx="286">
                  <c:v>1.5733892202595183E-2</c:v>
                </c:pt>
                <c:pt idx="287">
                  <c:v>1.5705401104997616E-2</c:v>
                </c:pt>
                <c:pt idx="288">
                  <c:v>1.5677592254723212E-2</c:v>
                </c:pt>
                <c:pt idx="289">
                  <c:v>1.5651786066263211E-2</c:v>
                </c:pt>
                <c:pt idx="290">
                  <c:v>1.5626661942037733E-2</c:v>
                </c:pt>
                <c:pt idx="291">
                  <c:v>1.5602003122178323E-2</c:v>
                </c:pt>
                <c:pt idx="292">
                  <c:v>1.5578172075228889E-2</c:v>
                </c:pt>
                <c:pt idx="293">
                  <c:v>1.555674405975779E-2</c:v>
                </c:pt>
                <c:pt idx="294">
                  <c:v>1.5534173217198508E-2</c:v>
                </c:pt>
                <c:pt idx="295">
                  <c:v>1.5514618390920693E-2</c:v>
                </c:pt>
                <c:pt idx="296">
                  <c:v>1.549330093168352E-2</c:v>
                </c:pt>
                <c:pt idx="297">
                  <c:v>1.5476019108399566E-2</c:v>
                </c:pt>
                <c:pt idx="298">
                  <c:v>1.5457683662888747E-2</c:v>
                </c:pt>
                <c:pt idx="299">
                  <c:v>1.5439166319456984E-2</c:v>
                </c:pt>
                <c:pt idx="300">
                  <c:v>1.5423142086398278E-2</c:v>
                </c:pt>
                <c:pt idx="301">
                  <c:v>1.5406484753486651E-2</c:v>
                </c:pt>
                <c:pt idx="302">
                  <c:v>1.5390529827886995E-2</c:v>
                </c:pt>
                <c:pt idx="303">
                  <c:v>1.5375453802632907E-2</c:v>
                </c:pt>
                <c:pt idx="304">
                  <c:v>1.5359659325241842E-2</c:v>
                </c:pt>
                <c:pt idx="305">
                  <c:v>1.5346887448123099E-2</c:v>
                </c:pt>
                <c:pt idx="306">
                  <c:v>1.5333813516444517E-2</c:v>
                </c:pt>
                <c:pt idx="307">
                  <c:v>1.5321279997705991E-2</c:v>
                </c:pt>
                <c:pt idx="308">
                  <c:v>1.5307716620546471E-2</c:v>
                </c:pt>
                <c:pt idx="309">
                  <c:v>1.5296409721712603E-2</c:v>
                </c:pt>
                <c:pt idx="310">
                  <c:v>1.5284866012991323E-2</c:v>
                </c:pt>
                <c:pt idx="311">
                  <c:v>1.5273265642653291E-2</c:v>
                </c:pt>
                <c:pt idx="312">
                  <c:v>1.5262996774186965E-2</c:v>
                </c:pt>
                <c:pt idx="313">
                  <c:v>1.5252299592361353E-2</c:v>
                </c:pt>
                <c:pt idx="314">
                  <c:v>1.5243714945721647E-2</c:v>
                </c:pt>
                <c:pt idx="315">
                  <c:v>1.5234547266440064E-2</c:v>
                </c:pt>
                <c:pt idx="316">
                  <c:v>1.5226050047039362E-2</c:v>
                </c:pt>
                <c:pt idx="317">
                  <c:v>1.5219345995140739E-2</c:v>
                </c:pt>
                <c:pt idx="318">
                  <c:v>1.5212022560668092E-2</c:v>
                </c:pt>
                <c:pt idx="319">
                  <c:v>1.5205871397670956E-2</c:v>
                </c:pt>
                <c:pt idx="320">
                  <c:v>1.5199150259381134E-2</c:v>
                </c:pt>
                <c:pt idx="321">
                  <c:v>1.519384616679534E-2</c:v>
                </c:pt>
                <c:pt idx="322">
                  <c:v>1.5188354830914979E-2</c:v>
                </c:pt>
                <c:pt idx="323">
                  <c:v>1.5183273296111721E-2</c:v>
                </c:pt>
                <c:pt idx="324">
                  <c:v>1.5179566954557869E-2</c:v>
                </c:pt>
                <c:pt idx="325">
                  <c:v>1.5175909870750216E-2</c:v>
                </c:pt>
                <c:pt idx="326">
                  <c:v>1.5173104892237898E-2</c:v>
                </c:pt>
                <c:pt idx="327">
                  <c:v>1.5170349709091731E-2</c:v>
                </c:pt>
                <c:pt idx="328">
                  <c:v>1.516873223208701E-2</c:v>
                </c:pt>
                <c:pt idx="329">
                  <c:v>1.5168101638518755E-2</c:v>
                </c:pt>
                <c:pt idx="330">
                  <c:v>1.5166944426909438E-2</c:v>
                </c:pt>
                <c:pt idx="331">
                  <c:v>1.5166977247703517E-2</c:v>
                </c:pt>
                <c:pt idx="332">
                  <c:v>1.5166891873188936E-2</c:v>
                </c:pt>
                <c:pt idx="333">
                  <c:v>1.5168686285198947E-2</c:v>
                </c:pt>
                <c:pt idx="334">
                  <c:v>1.516938771165283E-2</c:v>
                </c:pt>
                <c:pt idx="335">
                  <c:v>1.5170502523154154E-2</c:v>
                </c:pt>
                <c:pt idx="336">
                  <c:v>1.5173956879936251E-2</c:v>
                </c:pt>
                <c:pt idx="337">
                  <c:v>1.517580585529287E-2</c:v>
                </c:pt>
                <c:pt idx="338">
                  <c:v>1.5179588870913627E-2</c:v>
                </c:pt>
                <c:pt idx="339">
                  <c:v>1.5183531959100145E-2</c:v>
                </c:pt>
                <c:pt idx="340">
                  <c:v>1.5187856481284453E-2</c:v>
                </c:pt>
                <c:pt idx="341">
                  <c:v>1.5193496793436402E-2</c:v>
                </c:pt>
                <c:pt idx="342">
                  <c:v>1.5199151682080032E-2</c:v>
                </c:pt>
                <c:pt idx="343">
                  <c:v>1.5205228323393884E-2</c:v>
                </c:pt>
                <c:pt idx="344">
                  <c:v>1.5211568218071323E-2</c:v>
                </c:pt>
                <c:pt idx="345">
                  <c:v>1.5219593673436872E-2</c:v>
                </c:pt>
                <c:pt idx="346">
                  <c:v>1.5226974461249539E-2</c:v>
                </c:pt>
                <c:pt idx="347">
                  <c:v>1.5233988557424657E-2</c:v>
                </c:pt>
                <c:pt idx="348">
                  <c:v>1.5243418891672239E-2</c:v>
                </c:pt>
                <c:pt idx="349">
                  <c:v>1.5252128324435572E-2</c:v>
                </c:pt>
                <c:pt idx="350">
                  <c:v>1.5262333054794991E-2</c:v>
                </c:pt>
                <c:pt idx="351">
                  <c:v>1.5272917573952835E-2</c:v>
                </c:pt>
                <c:pt idx="352">
                  <c:v>1.5283539127086626E-2</c:v>
                </c:pt>
                <c:pt idx="353">
                  <c:v>1.5296692752083278E-2</c:v>
                </c:pt>
                <c:pt idx="354">
                  <c:v>1.5307719583760844E-2</c:v>
                </c:pt>
                <c:pt idx="355">
                  <c:v>1.5320167825748006E-2</c:v>
                </c:pt>
                <c:pt idx="356">
                  <c:v>1.5333823440529451E-2</c:v>
                </c:pt>
                <c:pt idx="357">
                  <c:v>1.5346622176217789E-2</c:v>
                </c:pt>
                <c:pt idx="358">
                  <c:v>1.5359603751338304E-2</c:v>
                </c:pt>
                <c:pt idx="359">
                  <c:v>1.537271546431809E-2</c:v>
                </c:pt>
                <c:pt idx="360">
                  <c:v>1.5384539246090659E-2</c:v>
                </c:pt>
                <c:pt idx="361">
                  <c:v>1.5396745573707543E-2</c:v>
                </c:pt>
                <c:pt idx="362">
                  <c:v>1.5409989768712339E-2</c:v>
                </c:pt>
                <c:pt idx="363">
                  <c:v>1.5420635081554833E-2</c:v>
                </c:pt>
                <c:pt idx="364">
                  <c:v>1.5432179712644606E-2</c:v>
                </c:pt>
                <c:pt idx="365">
                  <c:v>1.5444265616947275E-2</c:v>
                </c:pt>
                <c:pt idx="366">
                  <c:v>1.5454032215986228E-2</c:v>
                </c:pt>
                <c:pt idx="367">
                  <c:v>1.5464559638317148E-2</c:v>
                </c:pt>
                <c:pt idx="368">
                  <c:v>1.5474678403420893E-2</c:v>
                </c:pt>
                <c:pt idx="369">
                  <c:v>1.5483799065719681E-2</c:v>
                </c:pt>
                <c:pt idx="370">
                  <c:v>1.5493922050390704E-2</c:v>
                </c:pt>
                <c:pt idx="371">
                  <c:v>1.5501107058349254E-2</c:v>
                </c:pt>
                <c:pt idx="372">
                  <c:v>1.5508955920810762E-2</c:v>
                </c:pt>
                <c:pt idx="373">
                  <c:v>1.5516504282725644E-2</c:v>
                </c:pt>
                <c:pt idx="374">
                  <c:v>1.5524557108508528E-2</c:v>
                </c:pt>
                <c:pt idx="375">
                  <c:v>1.5531088287165103E-2</c:v>
                </c:pt>
                <c:pt idx="376">
                  <c:v>1.5538764076240882E-2</c:v>
                </c:pt>
                <c:pt idx="377">
                  <c:v>1.5545402914136497E-2</c:v>
                </c:pt>
                <c:pt idx="378">
                  <c:v>1.5550611254028363E-2</c:v>
                </c:pt>
                <c:pt idx="379">
                  <c:v>1.5557322165134231E-2</c:v>
                </c:pt>
                <c:pt idx="380">
                  <c:v>1.5561483212894217E-2</c:v>
                </c:pt>
                <c:pt idx="381">
                  <c:v>1.5566421231952265E-2</c:v>
                </c:pt>
                <c:pt idx="382">
                  <c:v>1.5571270442747682E-2</c:v>
                </c:pt>
                <c:pt idx="383">
                  <c:v>1.5574138409673473E-2</c:v>
                </c:pt>
                <c:pt idx="384">
                  <c:v>1.5578072772285565E-2</c:v>
                </c:pt>
                <c:pt idx="385">
                  <c:v>1.5581155939941126E-2</c:v>
                </c:pt>
                <c:pt idx="386">
                  <c:v>1.5584115541725367E-2</c:v>
                </c:pt>
                <c:pt idx="387">
                  <c:v>1.5586223424056092E-2</c:v>
                </c:pt>
                <c:pt idx="388">
                  <c:v>1.5588363234668747E-2</c:v>
                </c:pt>
                <c:pt idx="389">
                  <c:v>1.5590593315928431E-2</c:v>
                </c:pt>
                <c:pt idx="390">
                  <c:v>1.559153438481233E-2</c:v>
                </c:pt>
                <c:pt idx="391">
                  <c:v>1.5592791537661332E-2</c:v>
                </c:pt>
                <c:pt idx="392">
                  <c:v>1.559291044099936E-2</c:v>
                </c:pt>
                <c:pt idx="393">
                  <c:v>1.5594003157568249E-2</c:v>
                </c:pt>
                <c:pt idx="394">
                  <c:v>1.5593037311009092E-2</c:v>
                </c:pt>
                <c:pt idx="395">
                  <c:v>1.5591411141470599E-2</c:v>
                </c:pt>
                <c:pt idx="396">
                  <c:v>1.5590685991783747E-2</c:v>
                </c:pt>
                <c:pt idx="397">
                  <c:v>1.5589214613715131E-2</c:v>
                </c:pt>
                <c:pt idx="398">
                  <c:v>1.5587408197553422E-2</c:v>
                </c:pt>
                <c:pt idx="399">
                  <c:v>1.5584986593772186E-2</c:v>
                </c:pt>
                <c:pt idx="400">
                  <c:v>1.5582198821770147E-2</c:v>
                </c:pt>
                <c:pt idx="401">
                  <c:v>1.5580286996385416E-2</c:v>
                </c:pt>
                <c:pt idx="402">
                  <c:v>1.5577116435958931E-2</c:v>
                </c:pt>
                <c:pt idx="403">
                  <c:v>1.5573002354524818E-2</c:v>
                </c:pt>
                <c:pt idx="404">
                  <c:v>1.5568642679476207E-2</c:v>
                </c:pt>
                <c:pt idx="405">
                  <c:v>1.5564673924684655E-2</c:v>
                </c:pt>
                <c:pt idx="406">
                  <c:v>1.555940006075956E-2</c:v>
                </c:pt>
                <c:pt idx="407">
                  <c:v>1.5553261202886047E-2</c:v>
                </c:pt>
                <c:pt idx="408">
                  <c:v>1.5547492768279934E-2</c:v>
                </c:pt>
                <c:pt idx="409">
                  <c:v>1.55414543398664E-2</c:v>
                </c:pt>
                <c:pt idx="410">
                  <c:v>1.5535295658435172E-2</c:v>
                </c:pt>
                <c:pt idx="411">
                  <c:v>1.5528071665710278E-2</c:v>
                </c:pt>
                <c:pt idx="412">
                  <c:v>1.5520705484391535E-2</c:v>
                </c:pt>
                <c:pt idx="413">
                  <c:v>1.5514284384214053E-2</c:v>
                </c:pt>
                <c:pt idx="414">
                  <c:v>1.5505380522611047E-2</c:v>
                </c:pt>
                <c:pt idx="415">
                  <c:v>1.5497811823466875E-2</c:v>
                </c:pt>
                <c:pt idx="416">
                  <c:v>1.5488598048461869E-2</c:v>
                </c:pt>
                <c:pt idx="417">
                  <c:v>1.547887679470759E-2</c:v>
                </c:pt>
                <c:pt idx="418">
                  <c:v>1.5469350455195574E-2</c:v>
                </c:pt>
                <c:pt idx="419">
                  <c:v>1.5458098642844935E-2</c:v>
                </c:pt>
                <c:pt idx="420">
                  <c:v>1.5446810119364504E-2</c:v>
                </c:pt>
                <c:pt idx="421">
                  <c:v>1.5434632274722009E-2</c:v>
                </c:pt>
                <c:pt idx="422">
                  <c:v>1.5422043278148613E-2</c:v>
                </c:pt>
                <c:pt idx="423">
                  <c:v>1.5408120442919719E-2</c:v>
                </c:pt>
                <c:pt idx="424">
                  <c:v>1.5393314671203126E-2</c:v>
                </c:pt>
                <c:pt idx="425">
                  <c:v>1.5379613048560182E-2</c:v>
                </c:pt>
                <c:pt idx="426">
                  <c:v>1.5362067113161371E-2</c:v>
                </c:pt>
                <c:pt idx="427">
                  <c:v>1.5346637605054258E-2</c:v>
                </c:pt>
                <c:pt idx="428">
                  <c:v>1.5328751363353028E-2</c:v>
                </c:pt>
                <c:pt idx="429">
                  <c:v>1.5310019432472706E-2</c:v>
                </c:pt>
                <c:pt idx="430">
                  <c:v>1.5291135654382783E-2</c:v>
                </c:pt>
                <c:pt idx="431">
                  <c:v>1.5269535059269103E-2</c:v>
                </c:pt>
                <c:pt idx="432">
                  <c:v>1.525043248040601E-2</c:v>
                </c:pt>
                <c:pt idx="433">
                  <c:v>1.5228589343439765E-2</c:v>
                </c:pt>
                <c:pt idx="434">
                  <c:v>1.520508663268794E-2</c:v>
                </c:pt>
                <c:pt idx="435">
                  <c:v>1.5183165702524747E-2</c:v>
                </c:pt>
                <c:pt idx="436">
                  <c:v>1.5158877731931338E-2</c:v>
                </c:pt>
                <c:pt idx="437">
                  <c:v>1.5133564140859125E-2</c:v>
                </c:pt>
                <c:pt idx="438">
                  <c:v>1.5109443943848567E-2</c:v>
                </c:pt>
                <c:pt idx="439">
                  <c:v>1.5083229960717672E-2</c:v>
                </c:pt>
                <c:pt idx="440">
                  <c:v>1.5055265878026948E-2</c:v>
                </c:pt>
                <c:pt idx="441">
                  <c:v>1.5028648404226373E-2</c:v>
                </c:pt>
                <c:pt idx="442">
                  <c:v>1.4999392605855692E-2</c:v>
                </c:pt>
                <c:pt idx="443">
                  <c:v>1.4970061299251913E-2</c:v>
                </c:pt>
                <c:pt idx="444">
                  <c:v>1.4940391095738935E-2</c:v>
                </c:pt>
                <c:pt idx="445">
                  <c:v>1.4906876660932664E-2</c:v>
                </c:pt>
                <c:pt idx="446">
                  <c:v>1.4877719532597634E-2</c:v>
                </c:pt>
                <c:pt idx="447">
                  <c:v>1.4844913769335529E-2</c:v>
                </c:pt>
                <c:pt idx="448">
                  <c:v>1.4809697288126677E-2</c:v>
                </c:pt>
                <c:pt idx="449">
                  <c:v>1.4777839261276874E-2</c:v>
                </c:pt>
                <c:pt idx="450">
                  <c:v>1.4743823639566618E-2</c:v>
                </c:pt>
                <c:pt idx="451">
                  <c:v>1.4708165131551374E-2</c:v>
                </c:pt>
                <c:pt idx="452">
                  <c:v>1.4671756491289191E-2</c:v>
                </c:pt>
                <c:pt idx="453">
                  <c:v>1.4634829618712267E-2</c:v>
                </c:pt>
                <c:pt idx="454">
                  <c:v>1.4593683412861512E-2</c:v>
                </c:pt>
                <c:pt idx="455">
                  <c:v>1.4557850807182733E-2</c:v>
                </c:pt>
                <c:pt idx="456">
                  <c:v>1.4518581522439525E-2</c:v>
                </c:pt>
                <c:pt idx="457">
                  <c:v>1.4476242937771897E-2</c:v>
                </c:pt>
                <c:pt idx="458">
                  <c:v>1.4437127704566935E-2</c:v>
                </c:pt>
                <c:pt idx="459">
                  <c:v>1.4394949793688785E-2</c:v>
                </c:pt>
                <c:pt idx="460">
                  <c:v>1.4351123308936656E-2</c:v>
                </c:pt>
                <c:pt idx="461">
                  <c:v>1.4310324616184018E-2</c:v>
                </c:pt>
                <c:pt idx="462">
                  <c:v>1.4265808363701341E-2</c:v>
                </c:pt>
                <c:pt idx="463">
                  <c:v>1.4218065701874952E-2</c:v>
                </c:pt>
                <c:pt idx="464">
                  <c:v>1.4174964815563421E-2</c:v>
                </c:pt>
                <c:pt idx="465">
                  <c:v>1.4127616369510749E-2</c:v>
                </c:pt>
                <c:pt idx="466">
                  <c:v>1.4078895950928065E-2</c:v>
                </c:pt>
                <c:pt idx="467">
                  <c:v>1.4033094374753856E-2</c:v>
                </c:pt>
                <c:pt idx="468">
                  <c:v>1.398441914362252E-2</c:v>
                </c:pt>
                <c:pt idx="469">
                  <c:v>1.3933878316493837E-2</c:v>
                </c:pt>
                <c:pt idx="470">
                  <c:v>1.3884196858814601E-2</c:v>
                </c:pt>
                <c:pt idx="471">
                  <c:v>1.3828671440280351E-2</c:v>
                </c:pt>
                <c:pt idx="472">
                  <c:v>1.3779728994204389E-2</c:v>
                </c:pt>
                <c:pt idx="473">
                  <c:v>1.3729354715311816E-2</c:v>
                </c:pt>
                <c:pt idx="474">
                  <c:v>1.3674200243190883E-2</c:v>
                </c:pt>
                <c:pt idx="475">
                  <c:v>1.3619555891142133E-2</c:v>
                </c:pt>
                <c:pt idx="476">
                  <c:v>1.3566180986184156E-2</c:v>
                </c:pt>
                <c:pt idx="477">
                  <c:v>1.3510563975251836E-2</c:v>
                </c:pt>
                <c:pt idx="478">
                  <c:v>1.345506276459878E-2</c:v>
                </c:pt>
                <c:pt idx="479">
                  <c:v>1.3400412480785736E-2</c:v>
                </c:pt>
                <c:pt idx="480">
                  <c:v>1.3342543379211621E-2</c:v>
                </c:pt>
                <c:pt idx="481">
                  <c:v>1.3291957762563289E-2</c:v>
                </c:pt>
                <c:pt idx="482">
                  <c:v>1.3239068062863478E-2</c:v>
                </c:pt>
                <c:pt idx="483">
                  <c:v>1.3184700850392988E-2</c:v>
                </c:pt>
                <c:pt idx="484">
                  <c:v>1.3133897237828695E-2</c:v>
                </c:pt>
                <c:pt idx="485">
                  <c:v>1.3083147578171085E-2</c:v>
                </c:pt>
                <c:pt idx="486">
                  <c:v>1.3030596851439343E-2</c:v>
                </c:pt>
                <c:pt idx="487">
                  <c:v>1.2984651782571289E-2</c:v>
                </c:pt>
                <c:pt idx="488">
                  <c:v>1.2934590532207677E-2</c:v>
                </c:pt>
                <c:pt idx="489">
                  <c:v>1.2886388148270986E-2</c:v>
                </c:pt>
                <c:pt idx="490">
                  <c:v>1.2839935723924768E-2</c:v>
                </c:pt>
                <c:pt idx="491">
                  <c:v>1.2790695527673292E-2</c:v>
                </c:pt>
                <c:pt idx="492">
                  <c:v>1.2748697359768133E-2</c:v>
                </c:pt>
                <c:pt idx="493">
                  <c:v>1.2703421046670653E-2</c:v>
                </c:pt>
                <c:pt idx="494">
                  <c:v>1.2656474152192013E-2</c:v>
                </c:pt>
                <c:pt idx="495">
                  <c:v>1.2615555244842879E-2</c:v>
                </c:pt>
                <c:pt idx="496">
                  <c:v>1.2572032499362808E-2</c:v>
                </c:pt>
                <c:pt idx="497">
                  <c:v>1.2531557783212147E-2</c:v>
                </c:pt>
                <c:pt idx="498">
                  <c:v>1.2490415173834885E-2</c:v>
                </c:pt>
                <c:pt idx="499">
                  <c:v>1.2450012256377542E-2</c:v>
                </c:pt>
                <c:pt idx="500">
                  <c:v>1.2407302582493231E-2</c:v>
                </c:pt>
                <c:pt idx="501">
                  <c:v>1.2370961563866939E-2</c:v>
                </c:pt>
                <c:pt idx="502">
                  <c:v>1.2331117450381797E-2</c:v>
                </c:pt>
                <c:pt idx="503">
                  <c:v>1.2293193575088606E-2</c:v>
                </c:pt>
                <c:pt idx="504">
                  <c:v>1.2258073420287565E-2</c:v>
                </c:pt>
                <c:pt idx="505">
                  <c:v>1.222163658701352E-2</c:v>
                </c:pt>
                <c:pt idx="506">
                  <c:v>1.2185223909544182E-2</c:v>
                </c:pt>
                <c:pt idx="507">
                  <c:v>1.2151414180261284E-2</c:v>
                </c:pt>
                <c:pt idx="508">
                  <c:v>1.2114318638406594E-2</c:v>
                </c:pt>
                <c:pt idx="509">
                  <c:v>1.2083165249805463E-2</c:v>
                </c:pt>
                <c:pt idx="510">
                  <c:v>1.20525610352431E-2</c:v>
                </c:pt>
                <c:pt idx="511">
                  <c:v>1.2020358141486973E-2</c:v>
                </c:pt>
                <c:pt idx="512">
                  <c:v>1.1988672081718775E-2</c:v>
                </c:pt>
                <c:pt idx="513">
                  <c:v>1.1959552550751807E-2</c:v>
                </c:pt>
                <c:pt idx="514">
                  <c:v>1.1929203462898051E-2</c:v>
                </c:pt>
                <c:pt idx="515">
                  <c:v>1.1900671554035019E-2</c:v>
                </c:pt>
                <c:pt idx="516">
                  <c:v>1.1873001440792588E-2</c:v>
                </c:pt>
                <c:pt idx="517">
                  <c:v>1.1843387405183344E-2</c:v>
                </c:pt>
                <c:pt idx="518">
                  <c:v>1.1818936524677122E-2</c:v>
                </c:pt>
                <c:pt idx="519">
                  <c:v>1.1792804124114585E-2</c:v>
                </c:pt>
                <c:pt idx="520">
                  <c:v>1.1766191557915869E-2</c:v>
                </c:pt>
                <c:pt idx="521">
                  <c:v>1.1743374690934803E-2</c:v>
                </c:pt>
                <c:pt idx="522">
                  <c:v>1.1720230085912017E-2</c:v>
                </c:pt>
                <c:pt idx="523">
                  <c:v>1.1697268176265809E-2</c:v>
                </c:pt>
                <c:pt idx="524">
                  <c:v>1.1674977187522181E-2</c:v>
                </c:pt>
                <c:pt idx="525">
                  <c:v>1.1653655682297608E-2</c:v>
                </c:pt>
                <c:pt idx="526">
                  <c:v>1.163119839459946E-2</c:v>
                </c:pt>
                <c:pt idx="527">
                  <c:v>1.1612421743064053E-2</c:v>
                </c:pt>
                <c:pt idx="528">
                  <c:v>1.1593307879032448E-2</c:v>
                </c:pt>
                <c:pt idx="529">
                  <c:v>1.1573937027793657E-2</c:v>
                </c:pt>
                <c:pt idx="530">
                  <c:v>1.1556891104326721E-2</c:v>
                </c:pt>
                <c:pt idx="531">
                  <c:v>1.1539590488592329E-2</c:v>
                </c:pt>
                <c:pt idx="532">
                  <c:v>1.1522961077502418E-2</c:v>
                </c:pt>
                <c:pt idx="533">
                  <c:v>1.1507983503907708E-2</c:v>
                </c:pt>
                <c:pt idx="534">
                  <c:v>1.1492807033456254E-2</c:v>
                </c:pt>
                <c:pt idx="535">
                  <c:v>1.1478476323330955E-2</c:v>
                </c:pt>
                <c:pt idx="536">
                  <c:v>1.1465310386879599E-2</c:v>
                </c:pt>
                <c:pt idx="537">
                  <c:v>1.1452809619996703E-2</c:v>
                </c:pt>
                <c:pt idx="538">
                  <c:v>1.1440676650470487E-2</c:v>
                </c:pt>
                <c:pt idx="539">
                  <c:v>1.1429250088425219E-2</c:v>
                </c:pt>
                <c:pt idx="540">
                  <c:v>1.1418290808466087E-2</c:v>
                </c:pt>
                <c:pt idx="541">
                  <c:v>1.140900647597037E-2</c:v>
                </c:pt>
                <c:pt idx="542">
                  <c:v>1.1400180869021757E-2</c:v>
                </c:pt>
                <c:pt idx="543">
                  <c:v>1.1391510592538174E-2</c:v>
                </c:pt>
                <c:pt idx="544">
                  <c:v>1.1384043812771978E-2</c:v>
                </c:pt>
                <c:pt idx="545">
                  <c:v>1.1378031883056586E-2</c:v>
                </c:pt>
                <c:pt idx="546">
                  <c:v>1.1371380868160528E-2</c:v>
                </c:pt>
                <c:pt idx="547">
                  <c:v>1.1366595398281738E-2</c:v>
                </c:pt>
                <c:pt idx="548">
                  <c:v>1.1361790212343471E-2</c:v>
                </c:pt>
                <c:pt idx="549">
                  <c:v>1.1357874603716556E-2</c:v>
                </c:pt>
                <c:pt idx="550">
                  <c:v>1.1354915797087719E-2</c:v>
                </c:pt>
                <c:pt idx="551">
                  <c:v>1.135201667205084E-2</c:v>
                </c:pt>
                <c:pt idx="552">
                  <c:v>1.1350482735663222E-2</c:v>
                </c:pt>
                <c:pt idx="553">
                  <c:v>1.1349389024710905E-2</c:v>
                </c:pt>
                <c:pt idx="554">
                  <c:v>1.1349369695607495E-2</c:v>
                </c:pt>
                <c:pt idx="555">
                  <c:v>1.1349910596598305E-2</c:v>
                </c:pt>
                <c:pt idx="556">
                  <c:v>1.1350994229387268E-2</c:v>
                </c:pt>
                <c:pt idx="557">
                  <c:v>1.1353958308539658E-2</c:v>
                </c:pt>
                <c:pt idx="558">
                  <c:v>1.1356132055525202E-2</c:v>
                </c:pt>
                <c:pt idx="559">
                  <c:v>1.1359679532665465E-2</c:v>
                </c:pt>
                <c:pt idx="560">
                  <c:v>1.1364215083017862E-2</c:v>
                </c:pt>
                <c:pt idx="561">
                  <c:v>1.1368978481228802E-2</c:v>
                </c:pt>
                <c:pt idx="562">
                  <c:v>1.1374569910575288E-2</c:v>
                </c:pt>
                <c:pt idx="563">
                  <c:v>1.1380935793976966E-2</c:v>
                </c:pt>
                <c:pt idx="564">
                  <c:v>1.1387505539943112E-2</c:v>
                </c:pt>
                <c:pt idx="565">
                  <c:v>1.1395175777610527E-2</c:v>
                </c:pt>
                <c:pt idx="566">
                  <c:v>1.1404555551294455E-2</c:v>
                </c:pt>
                <c:pt idx="567">
                  <c:v>1.1413107804252002E-2</c:v>
                </c:pt>
                <c:pt idx="568">
                  <c:v>1.1423349103918437E-2</c:v>
                </c:pt>
                <c:pt idx="569">
                  <c:v>1.1434757257350669E-2</c:v>
                </c:pt>
                <c:pt idx="570">
                  <c:v>1.1445718292375907E-2</c:v>
                </c:pt>
                <c:pt idx="571">
                  <c:v>1.1458179399473236E-2</c:v>
                </c:pt>
                <c:pt idx="572">
                  <c:v>1.1471866859832789E-2</c:v>
                </c:pt>
                <c:pt idx="573">
                  <c:v>1.1484922740501894E-2</c:v>
                </c:pt>
                <c:pt idx="574">
                  <c:v>1.1500520691147102E-2</c:v>
                </c:pt>
                <c:pt idx="575">
                  <c:v>1.1514730379409227E-2</c:v>
                </c:pt>
                <c:pt idx="576">
                  <c:v>1.1530362909210695E-2</c:v>
                </c:pt>
                <c:pt idx="577">
                  <c:v>1.1546850187728237E-2</c:v>
                </c:pt>
                <c:pt idx="578">
                  <c:v>1.1565051052928127E-2</c:v>
                </c:pt>
                <c:pt idx="579">
                  <c:v>1.1582426079049008E-2</c:v>
                </c:pt>
                <c:pt idx="580">
                  <c:v>1.1602899607652897E-2</c:v>
                </c:pt>
                <c:pt idx="581">
                  <c:v>1.1622001628872228E-2</c:v>
                </c:pt>
                <c:pt idx="582">
                  <c:v>1.1641511825918565E-2</c:v>
                </c:pt>
                <c:pt idx="583">
                  <c:v>1.1663367197732873E-2</c:v>
                </c:pt>
                <c:pt idx="584">
                  <c:v>1.1684452050436977E-2</c:v>
                </c:pt>
                <c:pt idx="585">
                  <c:v>1.1707228831269421E-2</c:v>
                </c:pt>
                <c:pt idx="586">
                  <c:v>1.1732484180796759E-2</c:v>
                </c:pt>
                <c:pt idx="587">
                  <c:v>1.1753578292768633E-2</c:v>
                </c:pt>
                <c:pt idx="588">
                  <c:v>1.1778552931578564E-2</c:v>
                </c:pt>
                <c:pt idx="589">
                  <c:v>1.1805334061409715E-2</c:v>
                </c:pt>
                <c:pt idx="590">
                  <c:v>1.1830304746996673E-2</c:v>
                </c:pt>
                <c:pt idx="591">
                  <c:v>1.1857078596366534E-2</c:v>
                </c:pt>
                <c:pt idx="592">
                  <c:v>1.1885923945422467E-2</c:v>
                </c:pt>
                <c:pt idx="593">
                  <c:v>1.191340175865129E-2</c:v>
                </c:pt>
                <c:pt idx="594">
                  <c:v>1.1942372314273232E-2</c:v>
                </c:pt>
                <c:pt idx="595">
                  <c:v>1.1974451631587401E-2</c:v>
                </c:pt>
                <c:pt idx="596">
                  <c:v>1.2002718619029558E-2</c:v>
                </c:pt>
                <c:pt idx="597">
                  <c:v>1.20352098620844E-2</c:v>
                </c:pt>
                <c:pt idx="598">
                  <c:v>1.2066410615086278E-2</c:v>
                </c:pt>
                <c:pt idx="599">
                  <c:v>1.2094932717875042E-2</c:v>
                </c:pt>
                <c:pt idx="600">
                  <c:v>1.2126203777517714E-2</c:v>
                </c:pt>
                <c:pt idx="601">
                  <c:v>1.2157541676282475E-2</c:v>
                </c:pt>
                <c:pt idx="602">
                  <c:v>1.2187608252310045E-2</c:v>
                </c:pt>
                <c:pt idx="603">
                  <c:v>1.2220385614570461E-2</c:v>
                </c:pt>
                <c:pt idx="604">
                  <c:v>1.224824026025402E-2</c:v>
                </c:pt>
                <c:pt idx="605">
                  <c:v>1.2277652276704831E-2</c:v>
                </c:pt>
                <c:pt idx="606">
                  <c:v>1.2308338178287498E-2</c:v>
                </c:pt>
                <c:pt idx="607">
                  <c:v>1.233737611068882E-2</c:v>
                </c:pt>
                <c:pt idx="608">
                  <c:v>1.2365201298315842E-2</c:v>
                </c:pt>
                <c:pt idx="609">
                  <c:v>1.2394808535970745E-2</c:v>
                </c:pt>
                <c:pt idx="610">
                  <c:v>1.2423053273231243E-2</c:v>
                </c:pt>
                <c:pt idx="611">
                  <c:v>1.2449690177145527E-2</c:v>
                </c:pt>
                <c:pt idx="612">
                  <c:v>1.2480320099500819E-2</c:v>
                </c:pt>
                <c:pt idx="613">
                  <c:v>1.2505283875802721E-2</c:v>
                </c:pt>
                <c:pt idx="614">
                  <c:v>1.2532896770400693E-2</c:v>
                </c:pt>
                <c:pt idx="615">
                  <c:v>1.2561360019190693E-2</c:v>
                </c:pt>
                <c:pt idx="616">
                  <c:v>1.2587125962012693E-2</c:v>
                </c:pt>
                <c:pt idx="617">
                  <c:v>1.261350690058669E-2</c:v>
                </c:pt>
                <c:pt idx="618">
                  <c:v>1.2642213871220893E-2</c:v>
                </c:pt>
                <c:pt idx="619">
                  <c:v>1.2665935788934424E-2</c:v>
                </c:pt>
                <c:pt idx="620">
                  <c:v>1.2691533889777062E-2</c:v>
                </c:pt>
                <c:pt idx="621">
                  <c:v>1.2718971034665157E-2</c:v>
                </c:pt>
                <c:pt idx="622">
                  <c:v>1.2743004069969616E-2</c:v>
                </c:pt>
                <c:pt idx="623">
                  <c:v>1.2767170589558841E-2</c:v>
                </c:pt>
                <c:pt idx="624">
                  <c:v>1.2792955420206606E-2</c:v>
                </c:pt>
                <c:pt idx="625">
                  <c:v>1.2816415968848853E-2</c:v>
                </c:pt>
                <c:pt idx="626">
                  <c:v>1.2842103453072556E-2</c:v>
                </c:pt>
                <c:pt idx="627">
                  <c:v>1.2864601241872798E-2</c:v>
                </c:pt>
                <c:pt idx="628">
                  <c:v>1.2888682550032669E-2</c:v>
                </c:pt>
                <c:pt idx="629">
                  <c:v>1.2912788330936086E-2</c:v>
                </c:pt>
                <c:pt idx="630">
                  <c:v>1.2935118820852468E-2</c:v>
                </c:pt>
                <c:pt idx="631">
                  <c:v>1.2958247859265254E-2</c:v>
                </c:pt>
                <c:pt idx="632">
                  <c:v>1.2982130168941598E-2</c:v>
                </c:pt>
                <c:pt idx="633">
                  <c:v>1.3003255592779726E-2</c:v>
                </c:pt>
                <c:pt idx="634">
                  <c:v>1.3026903666110897E-2</c:v>
                </c:pt>
                <c:pt idx="635">
                  <c:v>1.3047451316321457E-2</c:v>
                </c:pt>
                <c:pt idx="636">
                  <c:v>1.3067962588992997E-2</c:v>
                </c:pt>
                <c:pt idx="637">
                  <c:v>1.3089043065045E-2</c:v>
                </c:pt>
                <c:pt idx="638">
                  <c:v>1.3111010263235814E-2</c:v>
                </c:pt>
                <c:pt idx="639">
                  <c:v>1.313087331706124E-2</c:v>
                </c:pt>
                <c:pt idx="640">
                  <c:v>1.3153629969309157E-2</c:v>
                </c:pt>
                <c:pt idx="641">
                  <c:v>1.3173340577264984E-2</c:v>
                </c:pt>
                <c:pt idx="642">
                  <c:v>1.3191778231722646E-2</c:v>
                </c:pt>
                <c:pt idx="643">
                  <c:v>1.3212860855785588E-2</c:v>
                </c:pt>
                <c:pt idx="644">
                  <c:v>1.3231602110385592E-2</c:v>
                </c:pt>
                <c:pt idx="645">
                  <c:v>1.3250404751309777E-2</c:v>
                </c:pt>
                <c:pt idx="646">
                  <c:v>1.3270193461316351E-2</c:v>
                </c:pt>
                <c:pt idx="647">
                  <c:v>1.3287524501860572E-2</c:v>
                </c:pt>
                <c:pt idx="648">
                  <c:v>1.330562598761309E-2</c:v>
                </c:pt>
                <c:pt idx="649">
                  <c:v>1.3325241251446076E-2</c:v>
                </c:pt>
                <c:pt idx="650">
                  <c:v>1.334164101615715E-2</c:v>
                </c:pt>
                <c:pt idx="651">
                  <c:v>1.3359007678952914E-2</c:v>
                </c:pt>
                <c:pt idx="652">
                  <c:v>1.3377723170739125E-2</c:v>
                </c:pt>
                <c:pt idx="653">
                  <c:v>1.3394440560803205E-2</c:v>
                </c:pt>
                <c:pt idx="654">
                  <c:v>1.3410459550718429E-2</c:v>
                </c:pt>
                <c:pt idx="655">
                  <c:v>1.3427773259805768E-2</c:v>
                </c:pt>
                <c:pt idx="656">
                  <c:v>1.3443301493319505E-2</c:v>
                </c:pt>
                <c:pt idx="657">
                  <c:v>1.3459571208600821E-2</c:v>
                </c:pt>
                <c:pt idx="658">
                  <c:v>1.3476609451394854E-2</c:v>
                </c:pt>
                <c:pt idx="659">
                  <c:v>1.3489827202992915E-2</c:v>
                </c:pt>
                <c:pt idx="660">
                  <c:v>1.3505305993521198E-2</c:v>
                </c:pt>
                <c:pt idx="661">
                  <c:v>1.3521000789812809E-2</c:v>
                </c:pt>
                <c:pt idx="662">
                  <c:v>1.3534971938854872E-2</c:v>
                </c:pt>
                <c:pt idx="663">
                  <c:v>1.3549156861350825E-2</c:v>
                </c:pt>
                <c:pt idx="664">
                  <c:v>1.3564036716719775E-2</c:v>
                </c:pt>
                <c:pt idx="665">
                  <c:v>1.3577757390730838E-2</c:v>
                </c:pt>
                <c:pt idx="666">
                  <c:v>1.3591150190206149E-2</c:v>
                </c:pt>
                <c:pt idx="667">
                  <c:v>1.3605648889686054E-2</c:v>
                </c:pt>
                <c:pt idx="668">
                  <c:v>1.3617641931912703E-2</c:v>
                </c:pt>
                <c:pt idx="669">
                  <c:v>1.3631665776339261E-2</c:v>
                </c:pt>
                <c:pt idx="670">
                  <c:v>1.3643937798450485E-2</c:v>
                </c:pt>
                <c:pt idx="671">
                  <c:v>1.3655135313925352E-2</c:v>
                </c:pt>
                <c:pt idx="672">
                  <c:v>1.366834072478613E-2</c:v>
                </c:pt>
                <c:pt idx="673">
                  <c:v>1.3678972514982778E-2</c:v>
                </c:pt>
                <c:pt idx="674">
                  <c:v>1.3690748444689732E-2</c:v>
                </c:pt>
                <c:pt idx="675">
                  <c:v>1.370247700304327E-2</c:v>
                </c:pt>
                <c:pt idx="676">
                  <c:v>1.3712915969520437E-2</c:v>
                </c:pt>
                <c:pt idx="677">
                  <c:v>1.3723975676582597E-2</c:v>
                </c:pt>
                <c:pt idx="678">
                  <c:v>1.3734855062852982E-2</c:v>
                </c:pt>
                <c:pt idx="679">
                  <c:v>1.374462988413121E-2</c:v>
                </c:pt>
                <c:pt idx="680">
                  <c:v>1.3754301084027504E-2</c:v>
                </c:pt>
                <c:pt idx="681">
                  <c:v>1.3764846826495328E-2</c:v>
                </c:pt>
                <c:pt idx="682">
                  <c:v>1.3773772414222068E-2</c:v>
                </c:pt>
                <c:pt idx="683">
                  <c:v>1.3781829086872996E-2</c:v>
                </c:pt>
                <c:pt idx="684">
                  <c:v>1.3791245275160787E-2</c:v>
                </c:pt>
                <c:pt idx="685">
                  <c:v>1.379930489813651E-2</c:v>
                </c:pt>
                <c:pt idx="686">
                  <c:v>1.3807904560789145E-2</c:v>
                </c:pt>
                <c:pt idx="687">
                  <c:v>1.3816109410046736E-2</c:v>
                </c:pt>
                <c:pt idx="688">
                  <c:v>1.382365383919395E-2</c:v>
                </c:pt>
                <c:pt idx="689">
                  <c:v>1.3832496711948633E-2</c:v>
                </c:pt>
                <c:pt idx="690">
                  <c:v>1.3838988884359724E-2</c:v>
                </c:pt>
                <c:pt idx="691">
                  <c:v>1.3846033451002854E-2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845712"/>
        <c:axId val="370847280"/>
      </c:lineChart>
      <c:dateAx>
        <c:axId val="3708457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it-IT"/>
          </a:p>
        </c:txPr>
        <c:crossAx val="370847280"/>
        <c:crosses val="autoZero"/>
        <c:auto val="1"/>
        <c:lblOffset val="100"/>
        <c:baseTimeUnit val="months"/>
      </c:dateAx>
      <c:valAx>
        <c:axId val="37084728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70845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Basis</c:v>
          </c:tx>
          <c:marker>
            <c:symbol val="none"/>
          </c:marker>
          <c:cat>
            <c:numRef>
              <c:f>Eur6M!$AD$3:$AD$694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42402</c:v>
                </c:pt>
                <c:pt idx="5">
                  <c:v>42431</c:v>
                </c:pt>
                <c:pt idx="6">
                  <c:v>42464</c:v>
                </c:pt>
                <c:pt idx="7">
                  <c:v>42492</c:v>
                </c:pt>
                <c:pt idx="8">
                  <c:v>42523</c:v>
                </c:pt>
                <c:pt idx="9">
                  <c:v>42555</c:v>
                </c:pt>
                <c:pt idx="10">
                  <c:v>42584</c:v>
                </c:pt>
                <c:pt idx="11">
                  <c:v>42615</c:v>
                </c:pt>
                <c:pt idx="12">
                  <c:v>42646</c:v>
                </c:pt>
                <c:pt idx="13">
                  <c:v>42676</c:v>
                </c:pt>
                <c:pt idx="14">
                  <c:v>42706</c:v>
                </c:pt>
                <c:pt idx="15">
                  <c:v>42737</c:v>
                </c:pt>
                <c:pt idx="16">
                  <c:v>42768</c:v>
                </c:pt>
                <c:pt idx="17">
                  <c:v>42796</c:v>
                </c:pt>
                <c:pt idx="18">
                  <c:v>42828</c:v>
                </c:pt>
                <c:pt idx="19">
                  <c:v>42857</c:v>
                </c:pt>
                <c:pt idx="20">
                  <c:v>42888</c:v>
                </c:pt>
                <c:pt idx="21">
                  <c:v>42919</c:v>
                </c:pt>
                <c:pt idx="22">
                  <c:v>42949</c:v>
                </c:pt>
                <c:pt idx="23">
                  <c:v>42982</c:v>
                </c:pt>
                <c:pt idx="24">
                  <c:v>43010</c:v>
                </c:pt>
                <c:pt idx="25">
                  <c:v>43041</c:v>
                </c:pt>
                <c:pt idx="26">
                  <c:v>43073</c:v>
                </c:pt>
                <c:pt idx="27">
                  <c:v>43102</c:v>
                </c:pt>
                <c:pt idx="28">
                  <c:v>43133</c:v>
                </c:pt>
                <c:pt idx="29">
                  <c:v>43161</c:v>
                </c:pt>
                <c:pt idx="30">
                  <c:v>43193</c:v>
                </c:pt>
                <c:pt idx="31">
                  <c:v>43222</c:v>
                </c:pt>
                <c:pt idx="32">
                  <c:v>43255</c:v>
                </c:pt>
                <c:pt idx="33">
                  <c:v>43283</c:v>
                </c:pt>
                <c:pt idx="34">
                  <c:v>43314</c:v>
                </c:pt>
                <c:pt idx="35">
                  <c:v>43346</c:v>
                </c:pt>
                <c:pt idx="36">
                  <c:v>43375</c:v>
                </c:pt>
                <c:pt idx="37">
                  <c:v>43406</c:v>
                </c:pt>
                <c:pt idx="38">
                  <c:v>43437</c:v>
                </c:pt>
                <c:pt idx="39">
                  <c:v>43467</c:v>
                </c:pt>
                <c:pt idx="40">
                  <c:v>43500</c:v>
                </c:pt>
                <c:pt idx="41">
                  <c:v>43528</c:v>
                </c:pt>
                <c:pt idx="42">
                  <c:v>43557</c:v>
                </c:pt>
                <c:pt idx="43">
                  <c:v>43587</c:v>
                </c:pt>
                <c:pt idx="44">
                  <c:v>43619</c:v>
                </c:pt>
                <c:pt idx="45">
                  <c:v>43648</c:v>
                </c:pt>
                <c:pt idx="46">
                  <c:v>43679</c:v>
                </c:pt>
                <c:pt idx="47">
                  <c:v>43710</c:v>
                </c:pt>
                <c:pt idx="48">
                  <c:v>43740</c:v>
                </c:pt>
                <c:pt idx="49">
                  <c:v>43773</c:v>
                </c:pt>
                <c:pt idx="50">
                  <c:v>43801</c:v>
                </c:pt>
                <c:pt idx="51">
                  <c:v>43832</c:v>
                </c:pt>
                <c:pt idx="52">
                  <c:v>43864</c:v>
                </c:pt>
                <c:pt idx="53">
                  <c:v>43892</c:v>
                </c:pt>
                <c:pt idx="54">
                  <c:v>43923</c:v>
                </c:pt>
                <c:pt idx="55">
                  <c:v>43955</c:v>
                </c:pt>
                <c:pt idx="56">
                  <c:v>43984</c:v>
                </c:pt>
                <c:pt idx="57">
                  <c:v>44014</c:v>
                </c:pt>
                <c:pt idx="58">
                  <c:v>44046</c:v>
                </c:pt>
                <c:pt idx="59">
                  <c:v>44076</c:v>
                </c:pt>
                <c:pt idx="60">
                  <c:v>44106</c:v>
                </c:pt>
                <c:pt idx="61">
                  <c:v>44137</c:v>
                </c:pt>
                <c:pt idx="62">
                  <c:v>44167</c:v>
                </c:pt>
                <c:pt idx="63">
                  <c:v>44200</c:v>
                </c:pt>
                <c:pt idx="64">
                  <c:v>44229</c:v>
                </c:pt>
                <c:pt idx="65">
                  <c:v>44257</c:v>
                </c:pt>
                <c:pt idx="66">
                  <c:v>44292</c:v>
                </c:pt>
                <c:pt idx="67">
                  <c:v>44319</c:v>
                </c:pt>
                <c:pt idx="68">
                  <c:v>44349</c:v>
                </c:pt>
                <c:pt idx="69">
                  <c:v>44379</c:v>
                </c:pt>
                <c:pt idx="70">
                  <c:v>44410</c:v>
                </c:pt>
                <c:pt idx="71">
                  <c:v>44441</c:v>
                </c:pt>
                <c:pt idx="72">
                  <c:v>44473</c:v>
                </c:pt>
                <c:pt idx="73">
                  <c:v>44502</c:v>
                </c:pt>
                <c:pt idx="74">
                  <c:v>44532</c:v>
                </c:pt>
                <c:pt idx="75">
                  <c:v>44564</c:v>
                </c:pt>
                <c:pt idx="76">
                  <c:v>44594</c:v>
                </c:pt>
                <c:pt idx="77">
                  <c:v>44622</c:v>
                </c:pt>
                <c:pt idx="78">
                  <c:v>44655</c:v>
                </c:pt>
                <c:pt idx="79">
                  <c:v>44683</c:v>
                </c:pt>
                <c:pt idx="80">
                  <c:v>44714</c:v>
                </c:pt>
                <c:pt idx="81">
                  <c:v>44746</c:v>
                </c:pt>
                <c:pt idx="82">
                  <c:v>44775</c:v>
                </c:pt>
                <c:pt idx="83">
                  <c:v>44806</c:v>
                </c:pt>
                <c:pt idx="84">
                  <c:v>44837</c:v>
                </c:pt>
                <c:pt idx="85">
                  <c:v>44867</c:v>
                </c:pt>
                <c:pt idx="86">
                  <c:v>44897</c:v>
                </c:pt>
                <c:pt idx="87">
                  <c:v>44928</c:v>
                </c:pt>
                <c:pt idx="88">
                  <c:v>44959</c:v>
                </c:pt>
                <c:pt idx="89">
                  <c:v>44987</c:v>
                </c:pt>
                <c:pt idx="90">
                  <c:v>45019</c:v>
                </c:pt>
                <c:pt idx="91">
                  <c:v>45048</c:v>
                </c:pt>
                <c:pt idx="92">
                  <c:v>45079</c:v>
                </c:pt>
                <c:pt idx="93">
                  <c:v>45110</c:v>
                </c:pt>
                <c:pt idx="94">
                  <c:v>45140</c:v>
                </c:pt>
                <c:pt idx="95">
                  <c:v>45173</c:v>
                </c:pt>
                <c:pt idx="96">
                  <c:v>45201</c:v>
                </c:pt>
                <c:pt idx="97">
                  <c:v>45232</c:v>
                </c:pt>
                <c:pt idx="98">
                  <c:v>45264</c:v>
                </c:pt>
                <c:pt idx="99">
                  <c:v>45293</c:v>
                </c:pt>
                <c:pt idx="100">
                  <c:v>45324</c:v>
                </c:pt>
                <c:pt idx="101">
                  <c:v>45355</c:v>
                </c:pt>
                <c:pt idx="102">
                  <c:v>45384</c:v>
                </c:pt>
                <c:pt idx="103">
                  <c:v>45414</c:v>
                </c:pt>
                <c:pt idx="104">
                  <c:v>45446</c:v>
                </c:pt>
                <c:pt idx="105">
                  <c:v>45475</c:v>
                </c:pt>
                <c:pt idx="106">
                  <c:v>45506</c:v>
                </c:pt>
                <c:pt idx="107">
                  <c:v>45537</c:v>
                </c:pt>
                <c:pt idx="108">
                  <c:v>45567</c:v>
                </c:pt>
                <c:pt idx="109">
                  <c:v>45600</c:v>
                </c:pt>
                <c:pt idx="110">
                  <c:v>45628</c:v>
                </c:pt>
                <c:pt idx="111">
                  <c:v>45659</c:v>
                </c:pt>
                <c:pt idx="112">
                  <c:v>45691</c:v>
                </c:pt>
                <c:pt idx="113">
                  <c:v>45719</c:v>
                </c:pt>
                <c:pt idx="114">
                  <c:v>45749</c:v>
                </c:pt>
                <c:pt idx="115">
                  <c:v>45779</c:v>
                </c:pt>
                <c:pt idx="116">
                  <c:v>45810</c:v>
                </c:pt>
                <c:pt idx="117">
                  <c:v>45840</c:v>
                </c:pt>
                <c:pt idx="118">
                  <c:v>45873</c:v>
                </c:pt>
                <c:pt idx="119">
                  <c:v>45902</c:v>
                </c:pt>
                <c:pt idx="120">
                  <c:v>45932</c:v>
                </c:pt>
                <c:pt idx="121">
                  <c:v>45964</c:v>
                </c:pt>
                <c:pt idx="122">
                  <c:v>45993</c:v>
                </c:pt>
                <c:pt idx="123">
                  <c:v>46024</c:v>
                </c:pt>
                <c:pt idx="124">
                  <c:v>46055</c:v>
                </c:pt>
                <c:pt idx="125">
                  <c:v>46083</c:v>
                </c:pt>
                <c:pt idx="126">
                  <c:v>46114</c:v>
                </c:pt>
                <c:pt idx="127">
                  <c:v>46146</c:v>
                </c:pt>
                <c:pt idx="128">
                  <c:v>46175</c:v>
                </c:pt>
                <c:pt idx="129">
                  <c:v>46205</c:v>
                </c:pt>
                <c:pt idx="130">
                  <c:v>46237</c:v>
                </c:pt>
                <c:pt idx="131">
                  <c:v>46267</c:v>
                </c:pt>
                <c:pt idx="132">
                  <c:v>46297</c:v>
                </c:pt>
                <c:pt idx="133">
                  <c:v>46328</c:v>
                </c:pt>
                <c:pt idx="134">
                  <c:v>46358</c:v>
                </c:pt>
                <c:pt idx="135">
                  <c:v>46391</c:v>
                </c:pt>
                <c:pt idx="136">
                  <c:v>46420</c:v>
                </c:pt>
                <c:pt idx="137">
                  <c:v>46448</c:v>
                </c:pt>
                <c:pt idx="138">
                  <c:v>46479</c:v>
                </c:pt>
                <c:pt idx="139">
                  <c:v>46510</c:v>
                </c:pt>
                <c:pt idx="140">
                  <c:v>46540</c:v>
                </c:pt>
                <c:pt idx="141">
                  <c:v>46570</c:v>
                </c:pt>
                <c:pt idx="142">
                  <c:v>46601</c:v>
                </c:pt>
                <c:pt idx="143">
                  <c:v>46632</c:v>
                </c:pt>
                <c:pt idx="144">
                  <c:v>46664</c:v>
                </c:pt>
                <c:pt idx="145">
                  <c:v>46693</c:v>
                </c:pt>
                <c:pt idx="146">
                  <c:v>46723</c:v>
                </c:pt>
                <c:pt idx="147">
                  <c:v>46755</c:v>
                </c:pt>
                <c:pt idx="148">
                  <c:v>46785</c:v>
                </c:pt>
                <c:pt idx="149">
                  <c:v>46814</c:v>
                </c:pt>
                <c:pt idx="150">
                  <c:v>46846</c:v>
                </c:pt>
                <c:pt idx="151">
                  <c:v>46875</c:v>
                </c:pt>
                <c:pt idx="152">
                  <c:v>46906</c:v>
                </c:pt>
                <c:pt idx="153">
                  <c:v>46937</c:v>
                </c:pt>
                <c:pt idx="154">
                  <c:v>46967</c:v>
                </c:pt>
                <c:pt idx="155">
                  <c:v>47000</c:v>
                </c:pt>
                <c:pt idx="156">
                  <c:v>47028</c:v>
                </c:pt>
                <c:pt idx="157">
                  <c:v>47059</c:v>
                </c:pt>
                <c:pt idx="158">
                  <c:v>47091</c:v>
                </c:pt>
                <c:pt idx="159">
                  <c:v>47120</c:v>
                </c:pt>
                <c:pt idx="160">
                  <c:v>47151</c:v>
                </c:pt>
                <c:pt idx="161">
                  <c:v>47179</c:v>
                </c:pt>
                <c:pt idx="162">
                  <c:v>47211</c:v>
                </c:pt>
                <c:pt idx="163">
                  <c:v>47240</c:v>
                </c:pt>
                <c:pt idx="164">
                  <c:v>47273</c:v>
                </c:pt>
                <c:pt idx="165">
                  <c:v>47301</c:v>
                </c:pt>
                <c:pt idx="166">
                  <c:v>47332</c:v>
                </c:pt>
                <c:pt idx="167">
                  <c:v>47364</c:v>
                </c:pt>
                <c:pt idx="168">
                  <c:v>47393</c:v>
                </c:pt>
                <c:pt idx="169">
                  <c:v>47424</c:v>
                </c:pt>
                <c:pt idx="170">
                  <c:v>47455</c:v>
                </c:pt>
                <c:pt idx="171">
                  <c:v>47485</c:v>
                </c:pt>
                <c:pt idx="172">
                  <c:v>47518</c:v>
                </c:pt>
                <c:pt idx="173">
                  <c:v>47546</c:v>
                </c:pt>
                <c:pt idx="174">
                  <c:v>47575</c:v>
                </c:pt>
                <c:pt idx="175">
                  <c:v>47605</c:v>
                </c:pt>
                <c:pt idx="176">
                  <c:v>47637</c:v>
                </c:pt>
                <c:pt idx="177">
                  <c:v>47666</c:v>
                </c:pt>
                <c:pt idx="178">
                  <c:v>47697</c:v>
                </c:pt>
                <c:pt idx="179">
                  <c:v>47728</c:v>
                </c:pt>
                <c:pt idx="180">
                  <c:v>47758</c:v>
                </c:pt>
                <c:pt idx="181">
                  <c:v>47791</c:v>
                </c:pt>
                <c:pt idx="182">
                  <c:v>47819</c:v>
                </c:pt>
                <c:pt idx="183">
                  <c:v>47850</c:v>
                </c:pt>
                <c:pt idx="184">
                  <c:v>47882</c:v>
                </c:pt>
                <c:pt idx="185">
                  <c:v>47910</c:v>
                </c:pt>
                <c:pt idx="186">
                  <c:v>47940</c:v>
                </c:pt>
                <c:pt idx="187">
                  <c:v>47970</c:v>
                </c:pt>
                <c:pt idx="188">
                  <c:v>48001</c:v>
                </c:pt>
                <c:pt idx="189">
                  <c:v>48031</c:v>
                </c:pt>
                <c:pt idx="190">
                  <c:v>48064</c:v>
                </c:pt>
                <c:pt idx="191">
                  <c:v>48093</c:v>
                </c:pt>
                <c:pt idx="192">
                  <c:v>48123</c:v>
                </c:pt>
                <c:pt idx="193">
                  <c:v>48155</c:v>
                </c:pt>
                <c:pt idx="194">
                  <c:v>48184</c:v>
                </c:pt>
                <c:pt idx="195">
                  <c:v>48215</c:v>
                </c:pt>
                <c:pt idx="196">
                  <c:v>48246</c:v>
                </c:pt>
                <c:pt idx="197">
                  <c:v>48275</c:v>
                </c:pt>
                <c:pt idx="198">
                  <c:v>48306</c:v>
                </c:pt>
                <c:pt idx="199">
                  <c:v>48337</c:v>
                </c:pt>
                <c:pt idx="200">
                  <c:v>48367</c:v>
                </c:pt>
                <c:pt idx="201">
                  <c:v>48397</c:v>
                </c:pt>
                <c:pt idx="202">
                  <c:v>48428</c:v>
                </c:pt>
                <c:pt idx="203">
                  <c:v>48459</c:v>
                </c:pt>
                <c:pt idx="204">
                  <c:v>48491</c:v>
                </c:pt>
                <c:pt idx="205">
                  <c:v>48520</c:v>
                </c:pt>
                <c:pt idx="206">
                  <c:v>48550</c:v>
                </c:pt>
                <c:pt idx="207">
                  <c:v>48582</c:v>
                </c:pt>
                <c:pt idx="208">
                  <c:v>48612</c:v>
                </c:pt>
                <c:pt idx="209">
                  <c:v>48640</c:v>
                </c:pt>
                <c:pt idx="210">
                  <c:v>48673</c:v>
                </c:pt>
                <c:pt idx="211">
                  <c:v>48701</c:v>
                </c:pt>
                <c:pt idx="212">
                  <c:v>48732</c:v>
                </c:pt>
                <c:pt idx="213">
                  <c:v>48764</c:v>
                </c:pt>
                <c:pt idx="214">
                  <c:v>48793</c:v>
                </c:pt>
                <c:pt idx="215">
                  <c:v>48824</c:v>
                </c:pt>
                <c:pt idx="216">
                  <c:v>48855</c:v>
                </c:pt>
                <c:pt idx="217">
                  <c:v>48885</c:v>
                </c:pt>
                <c:pt idx="218">
                  <c:v>48915</c:v>
                </c:pt>
                <c:pt idx="219">
                  <c:v>48946</c:v>
                </c:pt>
                <c:pt idx="220">
                  <c:v>48977</c:v>
                </c:pt>
                <c:pt idx="221">
                  <c:v>49005</c:v>
                </c:pt>
                <c:pt idx="222">
                  <c:v>49037</c:v>
                </c:pt>
                <c:pt idx="223">
                  <c:v>49066</c:v>
                </c:pt>
                <c:pt idx="224">
                  <c:v>49097</c:v>
                </c:pt>
                <c:pt idx="225">
                  <c:v>49128</c:v>
                </c:pt>
                <c:pt idx="226">
                  <c:v>49158</c:v>
                </c:pt>
                <c:pt idx="227">
                  <c:v>49191</c:v>
                </c:pt>
                <c:pt idx="228">
                  <c:v>49219</c:v>
                </c:pt>
                <c:pt idx="229">
                  <c:v>49250</c:v>
                </c:pt>
                <c:pt idx="230">
                  <c:v>49282</c:v>
                </c:pt>
                <c:pt idx="231">
                  <c:v>49311</c:v>
                </c:pt>
                <c:pt idx="232">
                  <c:v>49342</c:v>
                </c:pt>
                <c:pt idx="233">
                  <c:v>49370</c:v>
                </c:pt>
                <c:pt idx="234">
                  <c:v>49401</c:v>
                </c:pt>
                <c:pt idx="235">
                  <c:v>49431</c:v>
                </c:pt>
                <c:pt idx="236">
                  <c:v>49464</c:v>
                </c:pt>
                <c:pt idx="237">
                  <c:v>49492</c:v>
                </c:pt>
                <c:pt idx="238">
                  <c:v>49523</c:v>
                </c:pt>
                <c:pt idx="239">
                  <c:v>49555</c:v>
                </c:pt>
                <c:pt idx="240">
                  <c:v>49584</c:v>
                </c:pt>
                <c:pt idx="241">
                  <c:v>49615</c:v>
                </c:pt>
                <c:pt idx="242">
                  <c:v>49646</c:v>
                </c:pt>
                <c:pt idx="243">
                  <c:v>49676</c:v>
                </c:pt>
                <c:pt idx="244">
                  <c:v>49709</c:v>
                </c:pt>
                <c:pt idx="245">
                  <c:v>49737</c:v>
                </c:pt>
                <c:pt idx="246">
                  <c:v>49767</c:v>
                </c:pt>
                <c:pt idx="247">
                  <c:v>49797</c:v>
                </c:pt>
                <c:pt idx="248">
                  <c:v>49828</c:v>
                </c:pt>
                <c:pt idx="249">
                  <c:v>49858</c:v>
                </c:pt>
                <c:pt idx="250">
                  <c:v>49891</c:v>
                </c:pt>
                <c:pt idx="251">
                  <c:v>49920</c:v>
                </c:pt>
                <c:pt idx="252">
                  <c:v>49950</c:v>
                </c:pt>
                <c:pt idx="253">
                  <c:v>49982</c:v>
                </c:pt>
                <c:pt idx="254">
                  <c:v>50011</c:v>
                </c:pt>
                <c:pt idx="255">
                  <c:v>50042</c:v>
                </c:pt>
                <c:pt idx="256">
                  <c:v>50073</c:v>
                </c:pt>
                <c:pt idx="257">
                  <c:v>50101</c:v>
                </c:pt>
                <c:pt idx="258">
                  <c:v>50132</c:v>
                </c:pt>
                <c:pt idx="259">
                  <c:v>50164</c:v>
                </c:pt>
                <c:pt idx="260">
                  <c:v>50193</c:v>
                </c:pt>
                <c:pt idx="261">
                  <c:v>50223</c:v>
                </c:pt>
                <c:pt idx="262">
                  <c:v>50255</c:v>
                </c:pt>
                <c:pt idx="263">
                  <c:v>50285</c:v>
                </c:pt>
                <c:pt idx="264">
                  <c:v>50315</c:v>
                </c:pt>
                <c:pt idx="265">
                  <c:v>50346</c:v>
                </c:pt>
                <c:pt idx="266">
                  <c:v>50376</c:v>
                </c:pt>
                <c:pt idx="267">
                  <c:v>50409</c:v>
                </c:pt>
                <c:pt idx="268">
                  <c:v>50438</c:v>
                </c:pt>
                <c:pt idx="269">
                  <c:v>50466</c:v>
                </c:pt>
                <c:pt idx="270">
                  <c:v>50497</c:v>
                </c:pt>
                <c:pt idx="271">
                  <c:v>50528</c:v>
                </c:pt>
                <c:pt idx="272">
                  <c:v>50558</c:v>
                </c:pt>
                <c:pt idx="273">
                  <c:v>50588</c:v>
                </c:pt>
                <c:pt idx="274">
                  <c:v>50619</c:v>
                </c:pt>
                <c:pt idx="275">
                  <c:v>50650</c:v>
                </c:pt>
                <c:pt idx="276">
                  <c:v>50682</c:v>
                </c:pt>
                <c:pt idx="277">
                  <c:v>50711</c:v>
                </c:pt>
                <c:pt idx="278">
                  <c:v>50741</c:v>
                </c:pt>
                <c:pt idx="279">
                  <c:v>50773</c:v>
                </c:pt>
                <c:pt idx="280">
                  <c:v>50803</c:v>
                </c:pt>
                <c:pt idx="281">
                  <c:v>50831</c:v>
                </c:pt>
                <c:pt idx="282">
                  <c:v>50864</c:v>
                </c:pt>
                <c:pt idx="283">
                  <c:v>50892</c:v>
                </c:pt>
                <c:pt idx="284">
                  <c:v>50923</c:v>
                </c:pt>
                <c:pt idx="285">
                  <c:v>50955</c:v>
                </c:pt>
                <c:pt idx="286">
                  <c:v>50984</c:v>
                </c:pt>
                <c:pt idx="287">
                  <c:v>51015</c:v>
                </c:pt>
                <c:pt idx="288">
                  <c:v>51046</c:v>
                </c:pt>
                <c:pt idx="289">
                  <c:v>51076</c:v>
                </c:pt>
                <c:pt idx="290">
                  <c:v>51106</c:v>
                </c:pt>
                <c:pt idx="291">
                  <c:v>51137</c:v>
                </c:pt>
                <c:pt idx="292">
                  <c:v>51168</c:v>
                </c:pt>
                <c:pt idx="293">
                  <c:v>51197</c:v>
                </c:pt>
                <c:pt idx="294">
                  <c:v>51229</c:v>
                </c:pt>
                <c:pt idx="295">
                  <c:v>51258</c:v>
                </c:pt>
                <c:pt idx="296">
                  <c:v>51291</c:v>
                </c:pt>
                <c:pt idx="297">
                  <c:v>51319</c:v>
                </c:pt>
                <c:pt idx="298">
                  <c:v>51350</c:v>
                </c:pt>
                <c:pt idx="299">
                  <c:v>51382</c:v>
                </c:pt>
                <c:pt idx="300">
                  <c:v>51411</c:v>
                </c:pt>
                <c:pt idx="301">
                  <c:v>51442</c:v>
                </c:pt>
                <c:pt idx="302">
                  <c:v>51473</c:v>
                </c:pt>
                <c:pt idx="303">
                  <c:v>51503</c:v>
                </c:pt>
                <c:pt idx="304">
                  <c:v>51536</c:v>
                </c:pt>
                <c:pt idx="305">
                  <c:v>51564</c:v>
                </c:pt>
                <c:pt idx="306">
                  <c:v>51593</c:v>
                </c:pt>
                <c:pt idx="307">
                  <c:v>51623</c:v>
                </c:pt>
                <c:pt idx="308">
                  <c:v>51655</c:v>
                </c:pt>
                <c:pt idx="309">
                  <c:v>51684</c:v>
                </c:pt>
                <c:pt idx="310">
                  <c:v>51715</c:v>
                </c:pt>
                <c:pt idx="311">
                  <c:v>51746</c:v>
                </c:pt>
                <c:pt idx="312">
                  <c:v>51776</c:v>
                </c:pt>
                <c:pt idx="313">
                  <c:v>51809</c:v>
                </c:pt>
                <c:pt idx="314">
                  <c:v>51837</c:v>
                </c:pt>
                <c:pt idx="315">
                  <c:v>51868</c:v>
                </c:pt>
                <c:pt idx="316">
                  <c:v>51900</c:v>
                </c:pt>
                <c:pt idx="317">
                  <c:v>51928</c:v>
                </c:pt>
                <c:pt idx="318">
                  <c:v>51958</c:v>
                </c:pt>
                <c:pt idx="319">
                  <c:v>51988</c:v>
                </c:pt>
                <c:pt idx="320">
                  <c:v>52019</c:v>
                </c:pt>
                <c:pt idx="321">
                  <c:v>52049</c:v>
                </c:pt>
                <c:pt idx="322">
                  <c:v>52082</c:v>
                </c:pt>
                <c:pt idx="323">
                  <c:v>52111</c:v>
                </c:pt>
                <c:pt idx="324">
                  <c:v>52141</c:v>
                </c:pt>
                <c:pt idx="325">
                  <c:v>52173</c:v>
                </c:pt>
                <c:pt idx="326">
                  <c:v>52202</c:v>
                </c:pt>
                <c:pt idx="327">
                  <c:v>52233</c:v>
                </c:pt>
                <c:pt idx="328">
                  <c:v>52264</c:v>
                </c:pt>
                <c:pt idx="329">
                  <c:v>52292</c:v>
                </c:pt>
                <c:pt idx="330">
                  <c:v>52323</c:v>
                </c:pt>
                <c:pt idx="331">
                  <c:v>52355</c:v>
                </c:pt>
                <c:pt idx="332">
                  <c:v>52384</c:v>
                </c:pt>
                <c:pt idx="333">
                  <c:v>52414</c:v>
                </c:pt>
                <c:pt idx="334">
                  <c:v>52446</c:v>
                </c:pt>
                <c:pt idx="335">
                  <c:v>52476</c:v>
                </c:pt>
                <c:pt idx="336">
                  <c:v>52506</c:v>
                </c:pt>
                <c:pt idx="337">
                  <c:v>52537</c:v>
                </c:pt>
                <c:pt idx="338">
                  <c:v>52567</c:v>
                </c:pt>
                <c:pt idx="339">
                  <c:v>52600</c:v>
                </c:pt>
                <c:pt idx="340">
                  <c:v>52629</c:v>
                </c:pt>
                <c:pt idx="341">
                  <c:v>52658</c:v>
                </c:pt>
                <c:pt idx="342">
                  <c:v>52691</c:v>
                </c:pt>
                <c:pt idx="343">
                  <c:v>52719</c:v>
                </c:pt>
                <c:pt idx="344">
                  <c:v>52750</c:v>
                </c:pt>
                <c:pt idx="345">
                  <c:v>52782</c:v>
                </c:pt>
                <c:pt idx="346">
                  <c:v>52811</c:v>
                </c:pt>
                <c:pt idx="347">
                  <c:v>52842</c:v>
                </c:pt>
                <c:pt idx="348">
                  <c:v>52873</c:v>
                </c:pt>
                <c:pt idx="349">
                  <c:v>52903</c:v>
                </c:pt>
                <c:pt idx="350">
                  <c:v>52933</c:v>
                </c:pt>
                <c:pt idx="351">
                  <c:v>52964</c:v>
                </c:pt>
                <c:pt idx="352">
                  <c:v>52995</c:v>
                </c:pt>
                <c:pt idx="353">
                  <c:v>53023</c:v>
                </c:pt>
                <c:pt idx="354">
                  <c:v>53055</c:v>
                </c:pt>
                <c:pt idx="355">
                  <c:v>53084</c:v>
                </c:pt>
                <c:pt idx="356">
                  <c:v>53115</c:v>
                </c:pt>
                <c:pt idx="357">
                  <c:v>53146</c:v>
                </c:pt>
                <c:pt idx="358">
                  <c:v>53176</c:v>
                </c:pt>
                <c:pt idx="359">
                  <c:v>53209</c:v>
                </c:pt>
                <c:pt idx="360">
                  <c:v>53237</c:v>
                </c:pt>
                <c:pt idx="361">
                  <c:v>53268</c:v>
                </c:pt>
                <c:pt idx="362">
                  <c:v>53300</c:v>
                </c:pt>
                <c:pt idx="363">
                  <c:v>53329</c:v>
                </c:pt>
                <c:pt idx="364">
                  <c:v>53360</c:v>
                </c:pt>
                <c:pt idx="365">
                  <c:v>53388</c:v>
                </c:pt>
                <c:pt idx="366">
                  <c:v>53419</c:v>
                </c:pt>
                <c:pt idx="367">
                  <c:v>53449</c:v>
                </c:pt>
                <c:pt idx="368">
                  <c:v>53482</c:v>
                </c:pt>
                <c:pt idx="369">
                  <c:v>53510</c:v>
                </c:pt>
                <c:pt idx="370">
                  <c:v>53541</c:v>
                </c:pt>
                <c:pt idx="371">
                  <c:v>53573</c:v>
                </c:pt>
                <c:pt idx="372">
                  <c:v>53602</c:v>
                </c:pt>
                <c:pt idx="373">
                  <c:v>53633</c:v>
                </c:pt>
                <c:pt idx="374">
                  <c:v>53664</c:v>
                </c:pt>
                <c:pt idx="375">
                  <c:v>53694</c:v>
                </c:pt>
                <c:pt idx="376">
                  <c:v>53727</c:v>
                </c:pt>
                <c:pt idx="377">
                  <c:v>53755</c:v>
                </c:pt>
                <c:pt idx="378">
                  <c:v>53784</c:v>
                </c:pt>
                <c:pt idx="379">
                  <c:v>53814</c:v>
                </c:pt>
                <c:pt idx="380">
                  <c:v>53846</c:v>
                </c:pt>
                <c:pt idx="381">
                  <c:v>53875</c:v>
                </c:pt>
                <c:pt idx="382">
                  <c:v>53906</c:v>
                </c:pt>
                <c:pt idx="383">
                  <c:v>53937</c:v>
                </c:pt>
                <c:pt idx="384">
                  <c:v>53967</c:v>
                </c:pt>
                <c:pt idx="385">
                  <c:v>54000</c:v>
                </c:pt>
                <c:pt idx="386">
                  <c:v>54028</c:v>
                </c:pt>
                <c:pt idx="387">
                  <c:v>54059</c:v>
                </c:pt>
                <c:pt idx="388">
                  <c:v>54091</c:v>
                </c:pt>
                <c:pt idx="389">
                  <c:v>54119</c:v>
                </c:pt>
                <c:pt idx="390">
                  <c:v>54150</c:v>
                </c:pt>
                <c:pt idx="391">
                  <c:v>54182</c:v>
                </c:pt>
                <c:pt idx="392">
                  <c:v>54211</c:v>
                </c:pt>
                <c:pt idx="393">
                  <c:v>54241</c:v>
                </c:pt>
                <c:pt idx="394">
                  <c:v>54273</c:v>
                </c:pt>
                <c:pt idx="395">
                  <c:v>54303</c:v>
                </c:pt>
                <c:pt idx="396">
                  <c:v>54333</c:v>
                </c:pt>
                <c:pt idx="397">
                  <c:v>54364</c:v>
                </c:pt>
                <c:pt idx="398">
                  <c:v>54394</c:v>
                </c:pt>
                <c:pt idx="399">
                  <c:v>54427</c:v>
                </c:pt>
                <c:pt idx="400">
                  <c:v>54456</c:v>
                </c:pt>
                <c:pt idx="401">
                  <c:v>54484</c:v>
                </c:pt>
                <c:pt idx="402">
                  <c:v>54515</c:v>
                </c:pt>
                <c:pt idx="403">
                  <c:v>54546</c:v>
                </c:pt>
                <c:pt idx="404">
                  <c:v>54576</c:v>
                </c:pt>
                <c:pt idx="405">
                  <c:v>54606</c:v>
                </c:pt>
                <c:pt idx="406">
                  <c:v>54637</c:v>
                </c:pt>
                <c:pt idx="407">
                  <c:v>54668</c:v>
                </c:pt>
                <c:pt idx="408">
                  <c:v>54700</c:v>
                </c:pt>
                <c:pt idx="409">
                  <c:v>54729</c:v>
                </c:pt>
                <c:pt idx="410">
                  <c:v>54759</c:v>
                </c:pt>
                <c:pt idx="411">
                  <c:v>54791</c:v>
                </c:pt>
                <c:pt idx="412">
                  <c:v>54821</c:v>
                </c:pt>
                <c:pt idx="413">
                  <c:v>54849</c:v>
                </c:pt>
                <c:pt idx="414">
                  <c:v>54882</c:v>
                </c:pt>
                <c:pt idx="415">
                  <c:v>54910</c:v>
                </c:pt>
                <c:pt idx="416">
                  <c:v>54941</c:v>
                </c:pt>
                <c:pt idx="417">
                  <c:v>54973</c:v>
                </c:pt>
                <c:pt idx="418">
                  <c:v>55002</c:v>
                </c:pt>
                <c:pt idx="419">
                  <c:v>55033</c:v>
                </c:pt>
                <c:pt idx="420">
                  <c:v>55064</c:v>
                </c:pt>
                <c:pt idx="421">
                  <c:v>55094</c:v>
                </c:pt>
                <c:pt idx="422">
                  <c:v>55124</c:v>
                </c:pt>
                <c:pt idx="423">
                  <c:v>55155</c:v>
                </c:pt>
                <c:pt idx="424">
                  <c:v>55186</c:v>
                </c:pt>
                <c:pt idx="425">
                  <c:v>55214</c:v>
                </c:pt>
                <c:pt idx="426">
                  <c:v>55247</c:v>
                </c:pt>
                <c:pt idx="427">
                  <c:v>55275</c:v>
                </c:pt>
                <c:pt idx="428">
                  <c:v>55306</c:v>
                </c:pt>
                <c:pt idx="429">
                  <c:v>55337</c:v>
                </c:pt>
                <c:pt idx="430">
                  <c:v>55367</c:v>
                </c:pt>
                <c:pt idx="431">
                  <c:v>55400</c:v>
                </c:pt>
                <c:pt idx="432">
                  <c:v>55428</c:v>
                </c:pt>
                <c:pt idx="433">
                  <c:v>55459</c:v>
                </c:pt>
                <c:pt idx="434">
                  <c:v>55491</c:v>
                </c:pt>
                <c:pt idx="435">
                  <c:v>55520</c:v>
                </c:pt>
                <c:pt idx="436">
                  <c:v>55551</c:v>
                </c:pt>
                <c:pt idx="437">
                  <c:v>55582</c:v>
                </c:pt>
                <c:pt idx="438">
                  <c:v>55611</c:v>
                </c:pt>
                <c:pt idx="439">
                  <c:v>55641</c:v>
                </c:pt>
                <c:pt idx="440">
                  <c:v>55673</c:v>
                </c:pt>
                <c:pt idx="441">
                  <c:v>55702</c:v>
                </c:pt>
                <c:pt idx="442">
                  <c:v>55733</c:v>
                </c:pt>
                <c:pt idx="443">
                  <c:v>55764</c:v>
                </c:pt>
                <c:pt idx="444">
                  <c:v>55794</c:v>
                </c:pt>
                <c:pt idx="445">
                  <c:v>55827</c:v>
                </c:pt>
                <c:pt idx="446">
                  <c:v>55855</c:v>
                </c:pt>
                <c:pt idx="447">
                  <c:v>55886</c:v>
                </c:pt>
                <c:pt idx="448">
                  <c:v>55918</c:v>
                </c:pt>
                <c:pt idx="449">
                  <c:v>55946</c:v>
                </c:pt>
                <c:pt idx="450">
                  <c:v>55976</c:v>
                </c:pt>
                <c:pt idx="451">
                  <c:v>56006</c:v>
                </c:pt>
                <c:pt idx="452">
                  <c:v>56037</c:v>
                </c:pt>
                <c:pt idx="453">
                  <c:v>56067</c:v>
                </c:pt>
                <c:pt idx="454">
                  <c:v>56100</c:v>
                </c:pt>
                <c:pt idx="455">
                  <c:v>56129</c:v>
                </c:pt>
                <c:pt idx="456">
                  <c:v>56159</c:v>
                </c:pt>
                <c:pt idx="457">
                  <c:v>56191</c:v>
                </c:pt>
                <c:pt idx="458">
                  <c:v>56220</c:v>
                </c:pt>
                <c:pt idx="459">
                  <c:v>56251</c:v>
                </c:pt>
                <c:pt idx="460">
                  <c:v>56282</c:v>
                </c:pt>
                <c:pt idx="461">
                  <c:v>56310</c:v>
                </c:pt>
                <c:pt idx="462">
                  <c:v>56341</c:v>
                </c:pt>
                <c:pt idx="463">
                  <c:v>56373</c:v>
                </c:pt>
                <c:pt idx="464">
                  <c:v>56402</c:v>
                </c:pt>
                <c:pt idx="465">
                  <c:v>56432</c:v>
                </c:pt>
                <c:pt idx="466">
                  <c:v>56464</c:v>
                </c:pt>
                <c:pt idx="467">
                  <c:v>56494</c:v>
                </c:pt>
                <c:pt idx="468">
                  <c:v>56524</c:v>
                </c:pt>
                <c:pt idx="469">
                  <c:v>56555</c:v>
                </c:pt>
                <c:pt idx="470">
                  <c:v>56585</c:v>
                </c:pt>
                <c:pt idx="471">
                  <c:v>56618</c:v>
                </c:pt>
                <c:pt idx="472">
                  <c:v>56647</c:v>
                </c:pt>
                <c:pt idx="473">
                  <c:v>56675</c:v>
                </c:pt>
                <c:pt idx="474">
                  <c:v>56706</c:v>
                </c:pt>
                <c:pt idx="475">
                  <c:v>56737</c:v>
                </c:pt>
                <c:pt idx="476">
                  <c:v>56767</c:v>
                </c:pt>
                <c:pt idx="477">
                  <c:v>56797</c:v>
                </c:pt>
                <c:pt idx="478">
                  <c:v>56828</c:v>
                </c:pt>
                <c:pt idx="479">
                  <c:v>56859</c:v>
                </c:pt>
                <c:pt idx="480">
                  <c:v>56891</c:v>
                </c:pt>
                <c:pt idx="481">
                  <c:v>56920</c:v>
                </c:pt>
                <c:pt idx="482">
                  <c:v>56950</c:v>
                </c:pt>
                <c:pt idx="483">
                  <c:v>56982</c:v>
                </c:pt>
                <c:pt idx="484">
                  <c:v>57012</c:v>
                </c:pt>
                <c:pt idx="485">
                  <c:v>57041</c:v>
                </c:pt>
                <c:pt idx="486">
                  <c:v>57074</c:v>
                </c:pt>
                <c:pt idx="487">
                  <c:v>57102</c:v>
                </c:pt>
                <c:pt idx="488">
                  <c:v>57133</c:v>
                </c:pt>
                <c:pt idx="489">
                  <c:v>57164</c:v>
                </c:pt>
                <c:pt idx="490">
                  <c:v>57194</c:v>
                </c:pt>
                <c:pt idx="491">
                  <c:v>57227</c:v>
                </c:pt>
                <c:pt idx="492">
                  <c:v>57255</c:v>
                </c:pt>
                <c:pt idx="493">
                  <c:v>57286</c:v>
                </c:pt>
                <c:pt idx="494">
                  <c:v>57318</c:v>
                </c:pt>
                <c:pt idx="495">
                  <c:v>57347</c:v>
                </c:pt>
                <c:pt idx="496">
                  <c:v>57378</c:v>
                </c:pt>
                <c:pt idx="497">
                  <c:v>57406</c:v>
                </c:pt>
                <c:pt idx="498">
                  <c:v>57437</c:v>
                </c:pt>
                <c:pt idx="499">
                  <c:v>57467</c:v>
                </c:pt>
                <c:pt idx="500">
                  <c:v>57500</c:v>
                </c:pt>
                <c:pt idx="501">
                  <c:v>57528</c:v>
                </c:pt>
                <c:pt idx="502">
                  <c:v>57559</c:v>
                </c:pt>
                <c:pt idx="503">
                  <c:v>57591</c:v>
                </c:pt>
                <c:pt idx="504">
                  <c:v>57620</c:v>
                </c:pt>
                <c:pt idx="505">
                  <c:v>57651</c:v>
                </c:pt>
                <c:pt idx="506">
                  <c:v>57682</c:v>
                </c:pt>
                <c:pt idx="507">
                  <c:v>57712</c:v>
                </c:pt>
                <c:pt idx="508">
                  <c:v>57745</c:v>
                </c:pt>
                <c:pt idx="509">
                  <c:v>57773</c:v>
                </c:pt>
                <c:pt idx="510">
                  <c:v>57802</c:v>
                </c:pt>
                <c:pt idx="511">
                  <c:v>57832</c:v>
                </c:pt>
                <c:pt idx="512">
                  <c:v>57864</c:v>
                </c:pt>
                <c:pt idx="513">
                  <c:v>57893</c:v>
                </c:pt>
                <c:pt idx="514">
                  <c:v>57924</c:v>
                </c:pt>
                <c:pt idx="515">
                  <c:v>57955</c:v>
                </c:pt>
                <c:pt idx="516">
                  <c:v>57985</c:v>
                </c:pt>
                <c:pt idx="517">
                  <c:v>58018</c:v>
                </c:pt>
                <c:pt idx="518">
                  <c:v>58046</c:v>
                </c:pt>
                <c:pt idx="519">
                  <c:v>58077</c:v>
                </c:pt>
                <c:pt idx="520">
                  <c:v>58109</c:v>
                </c:pt>
                <c:pt idx="521">
                  <c:v>58137</c:v>
                </c:pt>
                <c:pt idx="522">
                  <c:v>58167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58320</c:v>
                </c:pt>
                <c:pt idx="528">
                  <c:v>58350</c:v>
                </c:pt>
                <c:pt idx="529">
                  <c:v>58382</c:v>
                </c:pt>
                <c:pt idx="530">
                  <c:v>58411</c:v>
                </c:pt>
                <c:pt idx="531">
                  <c:v>58442</c:v>
                </c:pt>
                <c:pt idx="532">
                  <c:v>58473</c:v>
                </c:pt>
                <c:pt idx="533">
                  <c:v>58502</c:v>
                </c:pt>
                <c:pt idx="534">
                  <c:v>58533</c:v>
                </c:pt>
                <c:pt idx="535">
                  <c:v>58564</c:v>
                </c:pt>
                <c:pt idx="536">
                  <c:v>58594</c:v>
                </c:pt>
                <c:pt idx="537">
                  <c:v>58624</c:v>
                </c:pt>
                <c:pt idx="538">
                  <c:v>58655</c:v>
                </c:pt>
                <c:pt idx="539">
                  <c:v>58686</c:v>
                </c:pt>
                <c:pt idx="540">
                  <c:v>58718</c:v>
                </c:pt>
                <c:pt idx="541">
                  <c:v>58747</c:v>
                </c:pt>
                <c:pt idx="542">
                  <c:v>58777</c:v>
                </c:pt>
                <c:pt idx="543">
                  <c:v>58809</c:v>
                </c:pt>
                <c:pt idx="544">
                  <c:v>58839</c:v>
                </c:pt>
                <c:pt idx="545">
                  <c:v>58867</c:v>
                </c:pt>
                <c:pt idx="546">
                  <c:v>58900</c:v>
                </c:pt>
                <c:pt idx="547">
                  <c:v>58928</c:v>
                </c:pt>
                <c:pt idx="548">
                  <c:v>58959</c:v>
                </c:pt>
                <c:pt idx="549">
                  <c:v>58991</c:v>
                </c:pt>
                <c:pt idx="550">
                  <c:v>59020</c:v>
                </c:pt>
                <c:pt idx="551">
                  <c:v>59051</c:v>
                </c:pt>
                <c:pt idx="552">
                  <c:v>59082</c:v>
                </c:pt>
                <c:pt idx="553">
                  <c:v>59112</c:v>
                </c:pt>
                <c:pt idx="554">
                  <c:v>59142</c:v>
                </c:pt>
                <c:pt idx="555">
                  <c:v>59173</c:v>
                </c:pt>
                <c:pt idx="556">
                  <c:v>59204</c:v>
                </c:pt>
                <c:pt idx="557">
                  <c:v>59232</c:v>
                </c:pt>
                <c:pt idx="558">
                  <c:v>59264</c:v>
                </c:pt>
                <c:pt idx="559">
                  <c:v>59293</c:v>
                </c:pt>
                <c:pt idx="560">
                  <c:v>59324</c:v>
                </c:pt>
                <c:pt idx="561">
                  <c:v>59355</c:v>
                </c:pt>
                <c:pt idx="562">
                  <c:v>59385</c:v>
                </c:pt>
                <c:pt idx="563">
                  <c:v>59418</c:v>
                </c:pt>
                <c:pt idx="564">
                  <c:v>59446</c:v>
                </c:pt>
                <c:pt idx="565">
                  <c:v>59477</c:v>
                </c:pt>
                <c:pt idx="566">
                  <c:v>59509</c:v>
                </c:pt>
                <c:pt idx="567">
                  <c:v>59538</c:v>
                </c:pt>
                <c:pt idx="568">
                  <c:v>59569</c:v>
                </c:pt>
                <c:pt idx="569">
                  <c:v>59597</c:v>
                </c:pt>
                <c:pt idx="570">
                  <c:v>59628</c:v>
                </c:pt>
                <c:pt idx="571">
                  <c:v>59658</c:v>
                </c:pt>
                <c:pt idx="572">
                  <c:v>59691</c:v>
                </c:pt>
                <c:pt idx="573">
                  <c:v>59719</c:v>
                </c:pt>
                <c:pt idx="574">
                  <c:v>59750</c:v>
                </c:pt>
                <c:pt idx="575">
                  <c:v>59782</c:v>
                </c:pt>
                <c:pt idx="576">
                  <c:v>59811</c:v>
                </c:pt>
                <c:pt idx="577">
                  <c:v>59842</c:v>
                </c:pt>
                <c:pt idx="578">
                  <c:v>59873</c:v>
                </c:pt>
                <c:pt idx="579">
                  <c:v>59903</c:v>
                </c:pt>
                <c:pt idx="580">
                  <c:v>59936</c:v>
                </c:pt>
                <c:pt idx="581">
                  <c:v>59964</c:v>
                </c:pt>
                <c:pt idx="582">
                  <c:v>59994</c:v>
                </c:pt>
                <c:pt idx="583">
                  <c:v>60024</c:v>
                </c:pt>
                <c:pt idx="584">
                  <c:v>60055</c:v>
                </c:pt>
                <c:pt idx="585">
                  <c:v>60085</c:v>
                </c:pt>
                <c:pt idx="586">
                  <c:v>60118</c:v>
                </c:pt>
                <c:pt idx="587">
                  <c:v>60147</c:v>
                </c:pt>
                <c:pt idx="588">
                  <c:v>60177</c:v>
                </c:pt>
                <c:pt idx="589">
                  <c:v>60209</c:v>
                </c:pt>
                <c:pt idx="590">
                  <c:v>60238</c:v>
                </c:pt>
                <c:pt idx="591">
                  <c:v>60269</c:v>
                </c:pt>
                <c:pt idx="592">
                  <c:v>60300</c:v>
                </c:pt>
                <c:pt idx="593">
                  <c:v>60328</c:v>
                </c:pt>
                <c:pt idx="594">
                  <c:v>60359</c:v>
                </c:pt>
                <c:pt idx="595">
                  <c:v>60391</c:v>
                </c:pt>
                <c:pt idx="596">
                  <c:v>60420</c:v>
                </c:pt>
                <c:pt idx="597">
                  <c:v>60450</c:v>
                </c:pt>
                <c:pt idx="598">
                  <c:v>60482</c:v>
                </c:pt>
                <c:pt idx="599">
                  <c:v>60512</c:v>
                </c:pt>
                <c:pt idx="600">
                  <c:v>60542</c:v>
                </c:pt>
                <c:pt idx="601">
                  <c:v>60573</c:v>
                </c:pt>
                <c:pt idx="602">
                  <c:v>60603</c:v>
                </c:pt>
                <c:pt idx="603">
                  <c:v>60636</c:v>
                </c:pt>
                <c:pt idx="604">
                  <c:v>60665</c:v>
                </c:pt>
                <c:pt idx="605">
                  <c:v>60693</c:v>
                </c:pt>
                <c:pt idx="606">
                  <c:v>60724</c:v>
                </c:pt>
                <c:pt idx="607">
                  <c:v>60755</c:v>
                </c:pt>
                <c:pt idx="608">
                  <c:v>60785</c:v>
                </c:pt>
                <c:pt idx="609">
                  <c:v>60815</c:v>
                </c:pt>
                <c:pt idx="610">
                  <c:v>60846</c:v>
                </c:pt>
                <c:pt idx="611">
                  <c:v>60877</c:v>
                </c:pt>
                <c:pt idx="612">
                  <c:v>60909</c:v>
                </c:pt>
                <c:pt idx="613">
                  <c:v>60938</c:v>
                </c:pt>
                <c:pt idx="614">
                  <c:v>60968</c:v>
                </c:pt>
                <c:pt idx="615">
                  <c:v>61000</c:v>
                </c:pt>
                <c:pt idx="616">
                  <c:v>61030</c:v>
                </c:pt>
                <c:pt idx="617">
                  <c:v>61058</c:v>
                </c:pt>
                <c:pt idx="618">
                  <c:v>61092</c:v>
                </c:pt>
                <c:pt idx="619">
                  <c:v>61119</c:v>
                </c:pt>
                <c:pt idx="620">
                  <c:v>61150</c:v>
                </c:pt>
                <c:pt idx="621">
                  <c:v>61182</c:v>
                </c:pt>
                <c:pt idx="622">
                  <c:v>61211</c:v>
                </c:pt>
                <c:pt idx="623">
                  <c:v>61242</c:v>
                </c:pt>
                <c:pt idx="624">
                  <c:v>61273</c:v>
                </c:pt>
                <c:pt idx="625">
                  <c:v>61303</c:v>
                </c:pt>
                <c:pt idx="626">
                  <c:v>61333</c:v>
                </c:pt>
                <c:pt idx="627">
                  <c:v>61364</c:v>
                </c:pt>
                <c:pt idx="628">
                  <c:v>61395</c:v>
                </c:pt>
                <c:pt idx="629">
                  <c:v>61424</c:v>
                </c:pt>
                <c:pt idx="630">
                  <c:v>61455</c:v>
                </c:pt>
                <c:pt idx="631">
                  <c:v>61485</c:v>
                </c:pt>
                <c:pt idx="632">
                  <c:v>61518</c:v>
                </c:pt>
                <c:pt idx="633">
                  <c:v>61546</c:v>
                </c:pt>
                <c:pt idx="634">
                  <c:v>61577</c:v>
                </c:pt>
                <c:pt idx="635">
                  <c:v>61609</c:v>
                </c:pt>
                <c:pt idx="636">
                  <c:v>61638</c:v>
                </c:pt>
                <c:pt idx="637">
                  <c:v>61669</c:v>
                </c:pt>
                <c:pt idx="638">
                  <c:v>61700</c:v>
                </c:pt>
                <c:pt idx="639">
                  <c:v>61730</c:v>
                </c:pt>
                <c:pt idx="640">
                  <c:v>61763</c:v>
                </c:pt>
                <c:pt idx="641">
                  <c:v>61791</c:v>
                </c:pt>
                <c:pt idx="642">
                  <c:v>61820</c:v>
                </c:pt>
                <c:pt idx="643">
                  <c:v>61850</c:v>
                </c:pt>
                <c:pt idx="644">
                  <c:v>61882</c:v>
                </c:pt>
                <c:pt idx="645">
                  <c:v>61911</c:v>
                </c:pt>
                <c:pt idx="646">
                  <c:v>61942</c:v>
                </c:pt>
                <c:pt idx="647">
                  <c:v>61973</c:v>
                </c:pt>
                <c:pt idx="648">
                  <c:v>62003</c:v>
                </c:pt>
                <c:pt idx="649">
                  <c:v>62036</c:v>
                </c:pt>
                <c:pt idx="650">
                  <c:v>62064</c:v>
                </c:pt>
                <c:pt idx="651">
                  <c:v>62095</c:v>
                </c:pt>
                <c:pt idx="652">
                  <c:v>62127</c:v>
                </c:pt>
                <c:pt idx="653">
                  <c:v>62155</c:v>
                </c:pt>
                <c:pt idx="654">
                  <c:v>62185</c:v>
                </c:pt>
                <c:pt idx="655">
                  <c:v>62215</c:v>
                </c:pt>
                <c:pt idx="656">
                  <c:v>62246</c:v>
                </c:pt>
                <c:pt idx="657">
                  <c:v>62276</c:v>
                </c:pt>
                <c:pt idx="658">
                  <c:v>62309</c:v>
                </c:pt>
                <c:pt idx="659">
                  <c:v>62338</c:v>
                </c:pt>
                <c:pt idx="660">
                  <c:v>62368</c:v>
                </c:pt>
                <c:pt idx="661">
                  <c:v>62400</c:v>
                </c:pt>
                <c:pt idx="662">
                  <c:v>62429</c:v>
                </c:pt>
                <c:pt idx="663">
                  <c:v>62460</c:v>
                </c:pt>
                <c:pt idx="664">
                  <c:v>62491</c:v>
                </c:pt>
                <c:pt idx="665">
                  <c:v>62519</c:v>
                </c:pt>
                <c:pt idx="666">
                  <c:v>62550</c:v>
                </c:pt>
                <c:pt idx="667">
                  <c:v>62582</c:v>
                </c:pt>
                <c:pt idx="668">
                  <c:v>62611</c:v>
                </c:pt>
                <c:pt idx="669">
                  <c:v>62641</c:v>
                </c:pt>
                <c:pt idx="670">
                  <c:v>62673</c:v>
                </c:pt>
                <c:pt idx="671">
                  <c:v>62703</c:v>
                </c:pt>
                <c:pt idx="672">
                  <c:v>62733</c:v>
                </c:pt>
                <c:pt idx="673">
                  <c:v>62764</c:v>
                </c:pt>
                <c:pt idx="674">
                  <c:v>62794</c:v>
                </c:pt>
                <c:pt idx="675">
                  <c:v>62827</c:v>
                </c:pt>
                <c:pt idx="676">
                  <c:v>62856</c:v>
                </c:pt>
                <c:pt idx="677">
                  <c:v>62885</c:v>
                </c:pt>
                <c:pt idx="678">
                  <c:v>62918</c:v>
                </c:pt>
                <c:pt idx="679">
                  <c:v>62946</c:v>
                </c:pt>
                <c:pt idx="680">
                  <c:v>62977</c:v>
                </c:pt>
                <c:pt idx="681">
                  <c:v>63009</c:v>
                </c:pt>
                <c:pt idx="682">
                  <c:v>63038</c:v>
                </c:pt>
                <c:pt idx="683">
                  <c:v>63069</c:v>
                </c:pt>
                <c:pt idx="684">
                  <c:v>63100</c:v>
                </c:pt>
                <c:pt idx="685">
                  <c:v>63130</c:v>
                </c:pt>
                <c:pt idx="686">
                  <c:v>63160</c:v>
                </c:pt>
                <c:pt idx="687">
                  <c:v>63191</c:v>
                </c:pt>
                <c:pt idx="688">
                  <c:v>63222</c:v>
                </c:pt>
                <c:pt idx="689">
                  <c:v>63250</c:v>
                </c:pt>
                <c:pt idx="690">
                  <c:v>63282</c:v>
                </c:pt>
                <c:pt idx="691">
                  <c:v>63311</c:v>
                </c:pt>
              </c:numCache>
            </c:numRef>
          </c:cat>
          <c:val>
            <c:numRef>
              <c:f>Eur6M!$AF$3:$AF$694</c:f>
              <c:numCache>
                <c:formatCode>0.0000%</c:formatCode>
                <c:ptCount val="692"/>
                <c:pt idx="0">
                  <c:v>1.8167928488711511E-3</c:v>
                </c:pt>
                <c:pt idx="1">
                  <c:v>1.8758238276850166E-3</c:v>
                </c:pt>
                <c:pt idx="2">
                  <c:v>1.9306836680406138E-3</c:v>
                </c:pt>
                <c:pt idx="3">
                  <c:v>1.9885222564076824E-3</c:v>
                </c:pt>
                <c:pt idx="4">
                  <c:v>2.0372381257828579E-3</c:v>
                </c:pt>
                <c:pt idx="5">
                  <c:v>2.0840292843024529E-3</c:v>
                </c:pt>
                <c:pt idx="6">
                  <c:v>2.1349938086519618E-3</c:v>
                </c:pt>
                <c:pt idx="7">
                  <c:v>2.176381585312435E-3</c:v>
                </c:pt>
                <c:pt idx="8">
                  <c:v>2.2202699435966296E-3</c:v>
                </c:pt>
                <c:pt idx="9">
                  <c:v>2.2634983774074903E-3</c:v>
                </c:pt>
                <c:pt idx="10">
                  <c:v>2.3009012427891375E-3</c:v>
                </c:pt>
                <c:pt idx="11">
                  <c:v>2.3390693149901503E-3</c:v>
                </c:pt>
                <c:pt idx="12">
                  <c:v>2.3754123574750664E-3</c:v>
                </c:pt>
                <c:pt idx="13">
                  <c:v>2.4088921887921297E-3</c:v>
                </c:pt>
                <c:pt idx="14">
                  <c:v>2.4407534035230543E-3</c:v>
                </c:pt>
                <c:pt idx="15">
                  <c:v>2.4720219237849713E-3</c:v>
                </c:pt>
                <c:pt idx="16">
                  <c:v>2.5016544889596318E-3</c:v>
                </c:pt>
                <c:pt idx="17">
                  <c:v>2.5270509855011892E-3</c:v>
                </c:pt>
                <c:pt idx="18">
                  <c:v>2.5545284968115198E-3</c:v>
                </c:pt>
                <c:pt idx="19">
                  <c:v>2.5780427801081651E-3</c:v>
                </c:pt>
                <c:pt idx="20">
                  <c:v>2.6017607261323134E-3</c:v>
                </c:pt>
                <c:pt idx="21">
                  <c:v>2.6240538923309729E-3</c:v>
                </c:pt>
                <c:pt idx="22">
                  <c:v>2.6443094413804527E-3</c:v>
                </c:pt>
                <c:pt idx="23">
                  <c:v>2.6651358433943517E-3</c:v>
                </c:pt>
                <c:pt idx="24">
                  <c:v>2.6816451731788921E-3</c:v>
                </c:pt>
                <c:pt idx="25">
                  <c:v>2.6987149998379842E-3</c:v>
                </c:pt>
                <c:pt idx="26">
                  <c:v>2.715041340103223E-3</c:v>
                </c:pt>
                <c:pt idx="27">
                  <c:v>2.7287342661472813E-3</c:v>
                </c:pt>
                <c:pt idx="28">
                  <c:v>2.7422456096562221E-3</c:v>
                </c:pt>
                <c:pt idx="29">
                  <c:v>2.7534773057163362E-3</c:v>
                </c:pt>
                <c:pt idx="30">
                  <c:v>2.7652165096646334E-3</c:v>
                </c:pt>
                <c:pt idx="31">
                  <c:v>2.7748732770323504E-3</c:v>
                </c:pt>
                <c:pt idx="32">
                  <c:v>2.7847608024537422E-3</c:v>
                </c:pt>
                <c:pt idx="33">
                  <c:v>2.7922577975312314E-3</c:v>
                </c:pt>
                <c:pt idx="34">
                  <c:v>2.7996311249355518E-3</c:v>
                </c:pt>
                <c:pt idx="35">
                  <c:v>2.8062511816548726E-3</c:v>
                </c:pt>
                <c:pt idx="36">
                  <c:v>2.8114074053308489E-3</c:v>
                </c:pt>
                <c:pt idx="37">
                  <c:v>2.8160598343316542E-3</c:v>
                </c:pt>
                <c:pt idx="38">
                  <c:v>2.8198513374095117E-3</c:v>
                </c:pt>
                <c:pt idx="39">
                  <c:v>2.822726303413522E-3</c:v>
                </c:pt>
                <c:pt idx="40">
                  <c:v>2.8250153268955013E-3</c:v>
                </c:pt>
                <c:pt idx="41">
                  <c:v>2.8262623581495122E-3</c:v>
                </c:pt>
                <c:pt idx="42">
                  <c:v>2.826902077257434E-3</c:v>
                </c:pt>
                <c:pt idx="43">
                  <c:v>2.8268870257675258E-3</c:v>
                </c:pt>
                <c:pt idx="44">
                  <c:v>2.826136530990904E-3</c:v>
                </c:pt>
                <c:pt idx="45">
                  <c:v>2.8248226266201315E-3</c:v>
                </c:pt>
                <c:pt idx="46">
                  <c:v>2.8227736042559242E-3</c:v>
                </c:pt>
                <c:pt idx="47">
                  <c:v>2.8200803960391199E-3</c:v>
                </c:pt>
                <c:pt idx="48">
                  <c:v>2.8168811928200059E-3</c:v>
                </c:pt>
                <c:pt idx="49">
                  <c:v>2.812711701321653E-3</c:v>
                </c:pt>
                <c:pt idx="50">
                  <c:v>2.8086576206426649E-3</c:v>
                </c:pt>
                <c:pt idx="51">
                  <c:v>2.8036352501726682E-3</c:v>
                </c:pt>
                <c:pt idx="52">
                  <c:v>2.7978825334321923E-3</c:v>
                </c:pt>
                <c:pt idx="53">
                  <c:v>2.7923917038088879E-3</c:v>
                </c:pt>
                <c:pt idx="54">
                  <c:v>2.7858322400373895E-3</c:v>
                </c:pt>
                <c:pt idx="55">
                  <c:v>2.7785504596741328E-3</c:v>
                </c:pt>
                <c:pt idx="56">
                  <c:v>2.7715193971120677E-3</c:v>
                </c:pt>
                <c:pt idx="57">
                  <c:v>2.7638293202049318E-3</c:v>
                </c:pt>
                <c:pt idx="58">
                  <c:v>2.7551767181085954E-3</c:v>
                </c:pt>
                <c:pt idx="59">
                  <c:v>2.7466589444382953E-3</c:v>
                </c:pt>
                <c:pt idx="60">
                  <c:v>2.7377631897062683E-3</c:v>
                </c:pt>
                <c:pt idx="61">
                  <c:v>2.728188888686812E-3</c:v>
                </c:pt>
                <c:pt idx="62">
                  <c:v>2.718567952291849E-3</c:v>
                </c:pt>
                <c:pt idx="63">
                  <c:v>2.7075973161890068E-3</c:v>
                </c:pt>
                <c:pt idx="64">
                  <c:v>2.6976346332986583E-3</c:v>
                </c:pt>
                <c:pt idx="65">
                  <c:v>2.6877411634218733E-3</c:v>
                </c:pt>
                <c:pt idx="66">
                  <c:v>2.6750109081085946E-3</c:v>
                </c:pt>
                <c:pt idx="67">
                  <c:v>2.664925807731373E-3</c:v>
                </c:pt>
                <c:pt idx="68">
                  <c:v>2.653461312235878E-3</c:v>
                </c:pt>
                <c:pt idx="69">
                  <c:v>2.6417354942619639E-3</c:v>
                </c:pt>
                <c:pt idx="70">
                  <c:v>2.6293561998741144E-3</c:v>
                </c:pt>
                <c:pt idx="71">
                  <c:v>2.6167219081481711E-3</c:v>
                </c:pt>
                <c:pt idx="72">
                  <c:v>2.6034250250684078E-3</c:v>
                </c:pt>
                <c:pt idx="73">
                  <c:v>2.591161331070008E-3</c:v>
                </c:pt>
                <c:pt idx="74">
                  <c:v>2.5782712481921244E-3</c:v>
                </c:pt>
                <c:pt idx="75">
                  <c:v>2.5643046379394351E-3</c:v>
                </c:pt>
                <c:pt idx="76">
                  <c:v>2.5510173990215637E-3</c:v>
                </c:pt>
                <c:pt idx="77">
                  <c:v>2.5384553655040166E-3</c:v>
                </c:pt>
                <c:pt idx="78">
                  <c:v>2.5234612381140552E-3</c:v>
                </c:pt>
                <c:pt idx="79">
                  <c:v>2.5105869375369868E-3</c:v>
                </c:pt>
                <c:pt idx="80">
                  <c:v>2.4961793494709841E-3</c:v>
                </c:pt>
                <c:pt idx="81">
                  <c:v>2.4811467797120719E-3</c:v>
                </c:pt>
                <c:pt idx="82">
                  <c:v>2.4673910452861925E-3</c:v>
                </c:pt>
                <c:pt idx="83">
                  <c:v>2.4525556580266934E-3</c:v>
                </c:pt>
                <c:pt idx="84">
                  <c:v>2.4375931686386417E-3</c:v>
                </c:pt>
                <c:pt idx="85">
                  <c:v>2.4230000379564689E-3</c:v>
                </c:pt>
                <c:pt idx="86">
                  <c:v>2.4083027574418893E-3</c:v>
                </c:pt>
                <c:pt idx="87">
                  <c:v>2.3930135986989184E-3</c:v>
                </c:pt>
                <c:pt idx="88">
                  <c:v>2.3776282327046374E-3</c:v>
                </c:pt>
                <c:pt idx="89">
                  <c:v>2.3636551546282001E-3</c:v>
                </c:pt>
                <c:pt idx="90">
                  <c:v>2.3476038060153102E-3</c:v>
                </c:pt>
                <c:pt idx="91">
                  <c:v>2.3329876807168175E-3</c:v>
                </c:pt>
                <c:pt idx="92">
                  <c:v>2.3172967819872934E-3</c:v>
                </c:pt>
                <c:pt idx="93">
                  <c:v>2.301543246494018E-3</c:v>
                </c:pt>
                <c:pt idx="94">
                  <c:v>2.2862441877596995E-3</c:v>
                </c:pt>
                <c:pt idx="95">
                  <c:v>2.269360895807794E-3</c:v>
                </c:pt>
                <c:pt idx="96">
                  <c:v>2.2549962008209063E-3</c:v>
                </c:pt>
                <c:pt idx="97">
                  <c:v>2.239055569936563E-3</c:v>
                </c:pt>
                <c:pt idx="98">
                  <c:v>2.2225658146477522E-3</c:v>
                </c:pt>
                <c:pt idx="99">
                  <c:v>2.2075962624298843E-3</c:v>
                </c:pt>
                <c:pt idx="100">
                  <c:v>2.1915723078833249E-3</c:v>
                </c:pt>
                <c:pt idx="101">
                  <c:v>2.1755305656148884E-3</c:v>
                </c:pt>
                <c:pt idx="102">
                  <c:v>2.1605120287402826E-3</c:v>
                </c:pt>
                <c:pt idx="103">
                  <c:v>2.1449679105711382E-3</c:v>
                </c:pt>
                <c:pt idx="104">
                  <c:v>2.1283835478059605E-3</c:v>
                </c:pt>
                <c:pt idx="105">
                  <c:v>2.1133544554082992E-3</c:v>
                </c:pt>
                <c:pt idx="106">
                  <c:v>2.0972935275793201E-3</c:v>
                </c:pt>
                <c:pt idx="107">
                  <c:v>2.0812415041993192E-3</c:v>
                </c:pt>
                <c:pt idx="108">
                  <c:v>2.0657195809565521E-3</c:v>
                </c:pt>
                <c:pt idx="109">
                  <c:v>2.048663709544196E-3</c:v>
                </c:pt>
                <c:pt idx="110">
                  <c:v>2.0342103392896279E-3</c:v>
                </c:pt>
                <c:pt idx="111">
                  <c:v>2.018231408811016E-3</c:v>
                </c:pt>
                <c:pt idx="112">
                  <c:v>2.0017660208733121E-3</c:v>
                </c:pt>
                <c:pt idx="113">
                  <c:v>1.9873858853462286E-3</c:v>
                </c:pt>
                <c:pt idx="114">
                  <c:v>1.9720095309616781E-3</c:v>
                </c:pt>
                <c:pt idx="115">
                  <c:v>1.956667997621024E-3</c:v>
                </c:pt>
                <c:pt idx="116">
                  <c:v>1.9408546203311069E-3</c:v>
                </c:pt>
                <c:pt idx="117">
                  <c:v>1.9255923795350606E-3</c:v>
                </c:pt>
                <c:pt idx="118">
                  <c:v>1.9088536480984281E-3</c:v>
                </c:pt>
                <c:pt idx="119">
                  <c:v>1.894189412073024E-3</c:v>
                </c:pt>
                <c:pt idx="120">
                  <c:v>1.8790667764486504E-3</c:v>
                </c:pt>
                <c:pt idx="121">
                  <c:v>1.8629915193292942E-3</c:v>
                </c:pt>
                <c:pt idx="122">
                  <c:v>1.8484750632843598E-3</c:v>
                </c:pt>
                <c:pt idx="123">
                  <c:v>1.8330141412348062E-3</c:v>
                </c:pt>
                <c:pt idx="124">
                  <c:v>1.817613998172325E-3</c:v>
                </c:pt>
                <c:pt idx="125">
                  <c:v>1.8037582482386234E-3</c:v>
                </c:pt>
                <c:pt idx="126">
                  <c:v>1.7884797332943245E-3</c:v>
                </c:pt>
                <c:pt idx="127">
                  <c:v>1.772778524533855E-3</c:v>
                </c:pt>
                <c:pt idx="128">
                  <c:v>1.7586126279136979E-3</c:v>
                </c:pt>
                <c:pt idx="129">
                  <c:v>1.7440232797179972E-3</c:v>
                </c:pt>
                <c:pt idx="130">
                  <c:v>1.7285359880761214E-3</c:v>
                </c:pt>
                <c:pt idx="131">
                  <c:v>1.7140882887717423E-3</c:v>
                </c:pt>
                <c:pt idx="132">
                  <c:v>1.6997114184505498E-3</c:v>
                </c:pt>
                <c:pt idx="133">
                  <c:v>1.6849312208943774E-3</c:v>
                </c:pt>
                <c:pt idx="134">
                  <c:v>1.6707026361668107E-3</c:v>
                </c:pt>
                <c:pt idx="135">
                  <c:v>1.655137749529222E-3</c:v>
                </c:pt>
                <c:pt idx="136">
                  <c:v>1.6415356165811574E-3</c:v>
                </c:pt>
                <c:pt idx="137">
                  <c:v>1.6284711021706413E-3</c:v>
                </c:pt>
                <c:pt idx="138">
                  <c:v>1.6140865057765793E-3</c:v>
                </c:pt>
                <c:pt idx="139">
                  <c:v>1.5997867687201747E-3</c:v>
                </c:pt>
                <c:pt idx="140">
                  <c:v>1.586030145661093E-3</c:v>
                </c:pt>
                <c:pt idx="141">
                  <c:v>1.5723549667176768E-3</c:v>
                </c:pt>
                <c:pt idx="142">
                  <c:v>1.5583104572945376E-3</c:v>
                </c:pt>
                <c:pt idx="143">
                  <c:v>1.5443547938484351E-3</c:v>
                </c:pt>
                <c:pt idx="144">
                  <c:v>1.5300430662159308E-3</c:v>
                </c:pt>
                <c:pt idx="145">
                  <c:v>1.5171563988672042E-3</c:v>
                </c:pt>
                <c:pt idx="146">
                  <c:v>1.5039094420908571E-3</c:v>
                </c:pt>
                <c:pt idx="147">
                  <c:v>1.4898743283059286E-3</c:v>
                </c:pt>
                <c:pt idx="148">
                  <c:v>1.4768060930136341E-3</c:v>
                </c:pt>
                <c:pt idx="149">
                  <c:v>1.4642565131078181E-3</c:v>
                </c:pt>
                <c:pt idx="150">
                  <c:v>1.4505040259764053E-3</c:v>
                </c:pt>
                <c:pt idx="151">
                  <c:v>1.4381277046063034E-3</c:v>
                </c:pt>
                <c:pt idx="152">
                  <c:v>1.4249896600081839E-3</c:v>
                </c:pt>
                <c:pt idx="153">
                  <c:v>1.4119469393491582E-3</c:v>
                </c:pt>
                <c:pt idx="154">
                  <c:v>1.3994161057992983E-3</c:v>
                </c:pt>
                <c:pt idx="155">
                  <c:v>1.3857361588044002E-3</c:v>
                </c:pt>
                <c:pt idx="156">
                  <c:v>1.3742146429267508E-3</c:v>
                </c:pt>
                <c:pt idx="157">
                  <c:v>1.3615507483951991E-3</c:v>
                </c:pt>
                <c:pt idx="158">
                  <c:v>1.3485800982293915E-3</c:v>
                </c:pt>
                <c:pt idx="159">
                  <c:v>1.3369149488658245E-3</c:v>
                </c:pt>
                <c:pt idx="160">
                  <c:v>1.3245396041796482E-3</c:v>
                </c:pt>
                <c:pt idx="161">
                  <c:v>1.3134457627091316E-3</c:v>
                </c:pt>
                <c:pt idx="162">
                  <c:v>1.3008647191241056E-3</c:v>
                </c:pt>
                <c:pt idx="163">
                  <c:v>1.2895531967963118E-3</c:v>
                </c:pt>
                <c:pt idx="164">
                  <c:v>1.2767856968446502E-3</c:v>
                </c:pt>
                <c:pt idx="165">
                  <c:v>1.2660397220093996E-3</c:v>
                </c:pt>
                <c:pt idx="166">
                  <c:v>1.2542356359228595E-3</c:v>
                </c:pt>
                <c:pt idx="167">
                  <c:v>1.2421535438284148E-3</c:v>
                </c:pt>
                <c:pt idx="168">
                  <c:v>1.2312942992133888E-3</c:v>
                </c:pt>
                <c:pt idx="169">
                  <c:v>1.2197808762671001E-3</c:v>
                </c:pt>
                <c:pt idx="170">
                  <c:v>1.2083652673730331E-3</c:v>
                </c:pt>
                <c:pt idx="171">
                  <c:v>1.1974109381150606E-3</c:v>
                </c:pt>
                <c:pt idx="172">
                  <c:v>1.1854667299536173E-3</c:v>
                </c:pt>
                <c:pt idx="173">
                  <c:v>1.17541883856873E-3</c:v>
                </c:pt>
                <c:pt idx="174">
                  <c:v>1.1650957526394424E-3</c:v>
                </c:pt>
                <c:pt idx="175">
                  <c:v>1.1545061147842483E-3</c:v>
                </c:pt>
                <c:pt idx="176">
                  <c:v>1.1433105172286762E-3</c:v>
                </c:pt>
                <c:pt idx="177">
                  <c:v>1.1332534794396356E-3</c:v>
                </c:pt>
                <c:pt idx="178">
                  <c:v>1.1225961664480524E-3</c:v>
                </c:pt>
                <c:pt idx="179">
                  <c:v>1.1120350190393171E-3</c:v>
                </c:pt>
                <c:pt idx="180">
                  <c:v>1.101905851455568E-3</c:v>
                </c:pt>
                <c:pt idx="181">
                  <c:v>1.0908671614112215E-3</c:v>
                </c:pt>
                <c:pt idx="182">
                  <c:v>1.0815856706924308E-3</c:v>
                </c:pt>
                <c:pt idx="183">
                  <c:v>1.0714000935332217E-3</c:v>
                </c:pt>
                <c:pt idx="184">
                  <c:v>1.0609851936612439E-3</c:v>
                </c:pt>
                <c:pt idx="185">
                  <c:v>1.0519545537635165E-3</c:v>
                </c:pt>
                <c:pt idx="186">
                  <c:v>1.0423638830659898E-3</c:v>
                </c:pt>
                <c:pt idx="187">
                  <c:v>1.032860818341659E-3</c:v>
                </c:pt>
                <c:pt idx="188">
                  <c:v>1.0231326380556011E-3</c:v>
                </c:pt>
                <c:pt idx="189">
                  <c:v>1.0138065862319249E-3</c:v>
                </c:pt>
                <c:pt idx="190">
                  <c:v>1.0036478028318141E-3</c:v>
                </c:pt>
                <c:pt idx="191">
                  <c:v>9.9480636251721068E-4</c:v>
                </c:pt>
                <c:pt idx="192">
                  <c:v>9.8574427884492543E-4</c:v>
                </c:pt>
                <c:pt idx="193">
                  <c:v>9.7617201755222224E-4</c:v>
                </c:pt>
                <c:pt idx="194">
                  <c:v>9.6758051884418333E-4</c:v>
                </c:pt>
                <c:pt idx="195">
                  <c:v>9.5848370340985943E-4</c:v>
                </c:pt>
                <c:pt idx="196">
                  <c:v>9.494765253984063E-4</c:v>
                </c:pt>
                <c:pt idx="197">
                  <c:v>9.4113117246461897E-4</c:v>
                </c:pt>
                <c:pt idx="198">
                  <c:v>9.3229609142686499E-4</c:v>
                </c:pt>
                <c:pt idx="199">
                  <c:v>9.2354919113620437E-4</c:v>
                </c:pt>
                <c:pt idx="200">
                  <c:v>9.1516792719981469E-4</c:v>
                </c:pt>
                <c:pt idx="201">
                  <c:v>9.0686829821375395E-4</c:v>
                </c:pt>
                <c:pt idx="202">
                  <c:v>8.9837727182465361E-4</c:v>
                </c:pt>
                <c:pt idx="203">
                  <c:v>8.8997237476484171E-4</c:v>
                </c:pt>
                <c:pt idx="204">
                  <c:v>8.8138612447425995E-4</c:v>
                </c:pt>
                <c:pt idx="205">
                  <c:v>8.7368311479193018E-4</c:v>
                </c:pt>
                <c:pt idx="206">
                  <c:v>8.6579231444353782E-4</c:v>
                </c:pt>
                <c:pt idx="207">
                  <c:v>8.5746214289237439E-4</c:v>
                </c:pt>
                <c:pt idx="208">
                  <c:v>8.497333381486229E-4</c:v>
                </c:pt>
                <c:pt idx="209">
                  <c:v>8.4258981574514172E-4</c:v>
                </c:pt>
                <c:pt idx="210">
                  <c:v>8.3425688759671511E-4</c:v>
                </c:pt>
                <c:pt idx="211">
                  <c:v>8.2725919940085748E-4</c:v>
                </c:pt>
                <c:pt idx="212">
                  <c:v>8.1958904346970062E-4</c:v>
                </c:pt>
                <c:pt idx="213">
                  <c:v>8.1175605836978737E-4</c:v>
                </c:pt>
                <c:pt idx="214">
                  <c:v>8.0473111924352211E-4</c:v>
                </c:pt>
                <c:pt idx="215">
                  <c:v>7.9729863985586783E-4</c:v>
                </c:pt>
                <c:pt idx="216">
                  <c:v>7.8994509187450259E-4</c:v>
                </c:pt>
                <c:pt idx="217">
                  <c:v>7.8290335610005997E-4</c:v>
                </c:pt>
                <c:pt idx="218">
                  <c:v>7.7593445920814659E-4</c:v>
                </c:pt>
                <c:pt idx="219">
                  <c:v>7.6880921891607523E-4</c:v>
                </c:pt>
                <c:pt idx="220">
                  <c:v>7.6176059155332022E-4</c:v>
                </c:pt>
                <c:pt idx="221">
                  <c:v>7.5545944652866343E-4</c:v>
                </c:pt>
                <c:pt idx="222">
                  <c:v>7.4833351685766832E-4</c:v>
                </c:pt>
                <c:pt idx="223">
                  <c:v>7.4194456945666999E-4</c:v>
                </c:pt>
                <c:pt idx="224">
                  <c:v>7.3518690638218337E-4</c:v>
                </c:pt>
                <c:pt idx="225">
                  <c:v>7.2850295752099198E-4</c:v>
                </c:pt>
                <c:pt idx="226">
                  <c:v>7.2210424318640016E-4</c:v>
                </c:pt>
                <c:pt idx="227">
                  <c:v>7.1514410080086312E-4</c:v>
                </c:pt>
                <c:pt idx="228">
                  <c:v>7.0930245088251707E-4</c:v>
                </c:pt>
                <c:pt idx="229">
                  <c:v>7.0290280149920754E-4</c:v>
                </c:pt>
                <c:pt idx="230">
                  <c:v>6.9637093167716616E-4</c:v>
                </c:pt>
                <c:pt idx="231">
                  <c:v>6.905160075408286E-4</c:v>
                </c:pt>
                <c:pt idx="232">
                  <c:v>6.8432462960827355E-4</c:v>
                </c:pt>
                <c:pt idx="233">
                  <c:v>6.7879173688732957E-4</c:v>
                </c:pt>
                <c:pt idx="234">
                  <c:v>6.7273116143902402E-4</c:v>
                </c:pt>
                <c:pt idx="235">
                  <c:v>6.6693070976402992E-4</c:v>
                </c:pt>
                <c:pt idx="236">
                  <c:v>6.6062297840628159E-4</c:v>
                </c:pt>
                <c:pt idx="237">
                  <c:v>6.5533022946591413E-4</c:v>
                </c:pt>
                <c:pt idx="238">
                  <c:v>6.4953330818234617E-4</c:v>
                </c:pt>
                <c:pt idx="239">
                  <c:v>6.4361812417992425E-4</c:v>
                </c:pt>
                <c:pt idx="240">
                  <c:v>6.3831726670117938E-4</c:v>
                </c:pt>
                <c:pt idx="241">
                  <c:v>6.3271312458685149E-4</c:v>
                </c:pt>
                <c:pt idx="242">
                  <c:v>6.2717277851953384E-4</c:v>
                </c:pt>
                <c:pt idx="243">
                  <c:v>6.2187134661439753E-4</c:v>
                </c:pt>
                <c:pt idx="244">
                  <c:v>6.1610751992216225E-4</c:v>
                </c:pt>
                <c:pt idx="245">
                  <c:v>6.1127215548975795E-4</c:v>
                </c:pt>
                <c:pt idx="246">
                  <c:v>6.0614708537132527E-4</c:v>
                </c:pt>
                <c:pt idx="247">
                  <c:v>6.0107910330254384E-4</c:v>
                </c:pt>
                <c:pt idx="248">
                  <c:v>5.9590161141953861E-4</c:v>
                </c:pt>
                <c:pt idx="249">
                  <c:v>5.9094811012733021E-4</c:v>
                </c:pt>
                <c:pt idx="250">
                  <c:v>5.8556336485484826E-4</c:v>
                </c:pt>
                <c:pt idx="251">
                  <c:v>5.8088623423126575E-4</c:v>
                </c:pt>
                <c:pt idx="252">
                  <c:v>5.7610137347369758E-4</c:v>
                </c:pt>
                <c:pt idx="253">
                  <c:v>5.7105698079397849E-4</c:v>
                </c:pt>
                <c:pt idx="254">
                  <c:v>5.6653801315998862E-4</c:v>
                </c:pt>
                <c:pt idx="255">
                  <c:v>5.6176207594721417E-4</c:v>
                </c:pt>
                <c:pt idx="256">
                  <c:v>5.5704210464316761E-4</c:v>
                </c:pt>
                <c:pt idx="257">
                  <c:v>5.5282655170738992E-4</c:v>
                </c:pt>
                <c:pt idx="258">
                  <c:v>5.4821158110293015E-4</c:v>
                </c:pt>
                <c:pt idx="259">
                  <c:v>5.4350477332011844E-4</c:v>
                </c:pt>
                <c:pt idx="260">
                  <c:v>5.3928878172292659E-4</c:v>
                </c:pt>
                <c:pt idx="261">
                  <c:v>5.3497650764498111E-4</c:v>
                </c:pt>
                <c:pt idx="262">
                  <c:v>5.3043124126397456E-4</c:v>
                </c:pt>
                <c:pt idx="263">
                  <c:v>5.262206321423814E-4</c:v>
                </c:pt>
                <c:pt idx="264">
                  <c:v>5.22058480174385E-4</c:v>
                </c:pt>
                <c:pt idx="265">
                  <c:v>5.1780799127530371E-4</c:v>
                </c:pt>
                <c:pt idx="266">
                  <c:v>5.1374290435521872E-4</c:v>
                </c:pt>
                <c:pt idx="267">
                  <c:v>5.0932560178443232E-4</c:v>
                </c:pt>
                <c:pt idx="268">
                  <c:v>5.0549020776404418E-4</c:v>
                </c:pt>
                <c:pt idx="269">
                  <c:v>5.0182791357950029E-4</c:v>
                </c:pt>
                <c:pt idx="270">
                  <c:v>4.9781958053909774E-4</c:v>
                </c:pt>
                <c:pt idx="271">
                  <c:v>4.9385946502549893E-4</c:v>
                </c:pt>
                <c:pt idx="272">
                  <c:v>4.9007253183757174E-4</c:v>
                </c:pt>
                <c:pt idx="273">
                  <c:v>4.8632983354355647E-4</c:v>
                </c:pt>
                <c:pt idx="274">
                  <c:v>4.8250837315615586E-4</c:v>
                </c:pt>
                <c:pt idx="275">
                  <c:v>4.7873317487656262E-4</c:v>
                </c:pt>
                <c:pt idx="276">
                  <c:v>4.7488420311971057E-4</c:v>
                </c:pt>
                <c:pt idx="277">
                  <c:v>4.7143775647685046E-4</c:v>
                </c:pt>
                <c:pt idx="278">
                  <c:v>4.6791374085335612E-4</c:v>
                </c:pt>
                <c:pt idx="279">
                  <c:v>4.6420057264770818E-4</c:v>
                </c:pt>
                <c:pt idx="280">
                  <c:v>4.6076194401380556E-4</c:v>
                </c:pt>
                <c:pt idx="281">
                  <c:v>4.5758925079722923E-4</c:v>
                </c:pt>
                <c:pt idx="282">
                  <c:v>4.5389500937100154E-4</c:v>
                </c:pt>
                <c:pt idx="283">
                  <c:v>4.5079829260327909E-4</c:v>
                </c:pt>
                <c:pt idx="284">
                  <c:v>4.4740982001427671E-4</c:v>
                </c:pt>
                <c:pt idx="285">
                  <c:v>4.4395570193907864E-4</c:v>
                </c:pt>
                <c:pt idx="286">
                  <c:v>4.4086330591800458E-4</c:v>
                </c:pt>
                <c:pt idx="287">
                  <c:v>4.3759705911774479E-4</c:v>
                </c:pt>
                <c:pt idx="288">
                  <c:v>4.3437110806125706E-4</c:v>
                </c:pt>
                <c:pt idx="289">
                  <c:v>4.3128717041964783E-4</c:v>
                </c:pt>
                <c:pt idx="290">
                  <c:v>4.2824015924404528E-4</c:v>
                </c:pt>
                <c:pt idx="291">
                  <c:v>4.2512995559556655E-4</c:v>
                </c:pt>
                <c:pt idx="292">
                  <c:v>4.2205832887114885E-4</c:v>
                </c:pt>
                <c:pt idx="293">
                  <c:v>4.1921941659268258E-4</c:v>
                </c:pt>
                <c:pt idx="294">
                  <c:v>4.161251514426697E-4</c:v>
                </c:pt>
                <c:pt idx="295">
                  <c:v>4.1335533344852239E-4</c:v>
                </c:pt>
                <c:pt idx="296">
                  <c:v>4.1024276289611857E-4</c:v>
                </c:pt>
                <c:pt idx="297">
                  <c:v>4.0763423870095888E-4</c:v>
                </c:pt>
                <c:pt idx="298">
                  <c:v>4.0478058707851816E-4</c:v>
                </c:pt>
                <c:pt idx="299">
                  <c:v>4.0187233516708029E-4</c:v>
                </c:pt>
                <c:pt idx="300">
                  <c:v>3.9926922931181026E-4</c:v>
                </c:pt>
                <c:pt idx="301">
                  <c:v>3.965203857991959E-4</c:v>
                </c:pt>
                <c:pt idx="302">
                  <c:v>3.9380606815940002E-4</c:v>
                </c:pt>
                <c:pt idx="303">
                  <c:v>3.9121181291189555E-4</c:v>
                </c:pt>
                <c:pt idx="304">
                  <c:v>3.8839463360173805E-4</c:v>
                </c:pt>
                <c:pt idx="305">
                  <c:v>3.8603395244838625E-4</c:v>
                </c:pt>
                <c:pt idx="306">
                  <c:v>3.8361734147230361E-4</c:v>
                </c:pt>
                <c:pt idx="307">
                  <c:v>3.8114746213352543E-4</c:v>
                </c:pt>
                <c:pt idx="308">
                  <c:v>3.7854624323891892E-4</c:v>
                </c:pt>
                <c:pt idx="309">
                  <c:v>3.7621826236801956E-4</c:v>
                </c:pt>
                <c:pt idx="310">
                  <c:v>3.7376026345318494E-4</c:v>
                </c:pt>
                <c:pt idx="311">
                  <c:v>3.7133345780955161E-4</c:v>
                </c:pt>
                <c:pt idx="312">
                  <c:v>3.6901429606220381E-4</c:v>
                </c:pt>
                <c:pt idx="313">
                  <c:v>3.6649618163261618E-4</c:v>
                </c:pt>
                <c:pt idx="314">
                  <c:v>3.6438637260235058E-4</c:v>
                </c:pt>
                <c:pt idx="315">
                  <c:v>3.6207885168440941E-4</c:v>
                </c:pt>
                <c:pt idx="316">
                  <c:v>3.5972777427389696E-4</c:v>
                </c:pt>
                <c:pt idx="317">
                  <c:v>3.5769601999788661E-4</c:v>
                </c:pt>
                <c:pt idx="318">
                  <c:v>3.5554518850376888E-4</c:v>
                </c:pt>
                <c:pt idx="319">
                  <c:v>3.5342100385652396E-4</c:v>
                </c:pt>
                <c:pt idx="320">
                  <c:v>3.512536848118582E-4</c:v>
                </c:pt>
                <c:pt idx="321">
                  <c:v>3.4918274957726952E-4</c:v>
                </c:pt>
                <c:pt idx="322">
                  <c:v>3.4693443399600311E-4</c:v>
                </c:pt>
                <c:pt idx="323">
                  <c:v>3.4498403792269732E-4</c:v>
                </c:pt>
                <c:pt idx="324">
                  <c:v>3.4299109462568712E-4</c:v>
                </c:pt>
                <c:pt idx="325">
                  <c:v>3.4089266183492007E-4</c:v>
                </c:pt>
                <c:pt idx="326">
                  <c:v>3.3901508011484224E-4</c:v>
                </c:pt>
                <c:pt idx="327">
                  <c:v>3.3703307501685268E-4</c:v>
                </c:pt>
                <c:pt idx="328">
                  <c:v>3.3507666801458344E-4</c:v>
                </c:pt>
                <c:pt idx="329">
                  <c:v>3.3333133827405934E-4</c:v>
                </c:pt>
                <c:pt idx="330">
                  <c:v>3.3142280755701209E-4</c:v>
                </c:pt>
                <c:pt idx="331">
                  <c:v>3.2947863538447471E-4</c:v>
                </c:pt>
                <c:pt idx="332">
                  <c:v>3.2773920687074028E-4</c:v>
                </c:pt>
                <c:pt idx="333">
                  <c:v>3.2596202348294628E-4</c:v>
                </c:pt>
                <c:pt idx="334">
                  <c:v>3.2409098000893161E-4</c:v>
                </c:pt>
                <c:pt idx="335">
                  <c:v>3.2235968130113826E-4</c:v>
                </c:pt>
                <c:pt idx="336">
                  <c:v>3.2065018757113984E-4</c:v>
                </c:pt>
                <c:pt idx="337">
                  <c:v>3.189063466492798E-4</c:v>
                </c:pt>
                <c:pt idx="338">
                  <c:v>3.1724040445409315E-4</c:v>
                </c:pt>
                <c:pt idx="339">
                  <c:v>3.154321572577025E-4</c:v>
                </c:pt>
                <c:pt idx="340">
                  <c:v>3.1386384501789984E-4</c:v>
                </c:pt>
                <c:pt idx="341">
                  <c:v>3.1231471585237294E-4</c:v>
                </c:pt>
                <c:pt idx="342">
                  <c:v>3.1057496961160448E-4</c:v>
                </c:pt>
                <c:pt idx="343">
                  <c:v>3.0911784074111028E-4</c:v>
                </c:pt>
                <c:pt idx="344">
                  <c:v>3.0752471123421605E-4</c:v>
                </c:pt>
                <c:pt idx="345">
                  <c:v>3.0590210201036612E-4</c:v>
                </c:pt>
                <c:pt idx="346">
                  <c:v>3.044506059505565E-4</c:v>
                </c:pt>
                <c:pt idx="347">
                  <c:v>3.029187345473664E-4</c:v>
                </c:pt>
                <c:pt idx="348">
                  <c:v>3.0140700311226176E-4</c:v>
                </c:pt>
                <c:pt idx="349">
                  <c:v>2.9996297937760161E-4</c:v>
                </c:pt>
                <c:pt idx="350">
                  <c:v>2.9853736230444874E-4</c:v>
                </c:pt>
                <c:pt idx="351">
                  <c:v>2.9708332807936545E-4</c:v>
                </c:pt>
                <c:pt idx="352">
                  <c:v>2.9564847279577971E-4</c:v>
                </c:pt>
                <c:pt idx="353">
                  <c:v>2.9436876149668937E-4</c:v>
                </c:pt>
                <c:pt idx="354">
                  <c:v>2.9292493374122894E-4</c:v>
                </c:pt>
                <c:pt idx="355">
                  <c:v>2.9163348881259236E-4</c:v>
                </c:pt>
                <c:pt idx="356">
                  <c:v>2.9027065819342237E-4</c:v>
                </c:pt>
                <c:pt idx="357">
                  <c:v>2.8892587375208207E-4</c:v>
                </c:pt>
                <c:pt idx="358">
                  <c:v>2.8764143986742085E-4</c:v>
                </c:pt>
                <c:pt idx="359">
                  <c:v>2.8624759884930413E-4</c:v>
                </c:pt>
                <c:pt idx="360">
                  <c:v>2.8508039375308483E-4</c:v>
                </c:pt>
                <c:pt idx="361">
                  <c:v>2.8380446839785877E-4</c:v>
                </c:pt>
                <c:pt idx="362">
                  <c:v>2.825051711522283E-4</c:v>
                </c:pt>
                <c:pt idx="363">
                  <c:v>2.8134309702014705E-4</c:v>
                </c:pt>
                <c:pt idx="364">
                  <c:v>2.8011688534912644E-4</c:v>
                </c:pt>
                <c:pt idx="365">
                  <c:v>2.7902338573740164E-4</c:v>
                </c:pt>
                <c:pt idx="366">
                  <c:v>2.7782808731625772E-4</c:v>
                </c:pt>
                <c:pt idx="367">
                  <c:v>2.7668653172237951E-4</c:v>
                </c:pt>
                <c:pt idx="368">
                  <c:v>2.7544785149920812E-4</c:v>
                </c:pt>
                <c:pt idx="369">
                  <c:v>2.7441066882834519E-4</c:v>
                </c:pt>
                <c:pt idx="370">
                  <c:v>2.732769719495969E-4</c:v>
                </c:pt>
                <c:pt idx="371">
                  <c:v>2.7212261114145235E-4</c:v>
                </c:pt>
                <c:pt idx="372">
                  <c:v>2.710902546094656E-4</c:v>
                </c:pt>
                <c:pt idx="373">
                  <c:v>2.7000101107428886E-4</c:v>
                </c:pt>
                <c:pt idx="374">
                  <c:v>2.6892637068656852E-4</c:v>
                </c:pt>
                <c:pt idx="375">
                  <c:v>2.6790012528913015E-4</c:v>
                </c:pt>
                <c:pt idx="376">
                  <c:v>2.6678665187302255E-4</c:v>
                </c:pt>
                <c:pt idx="377">
                  <c:v>2.6585437773787493E-4</c:v>
                </c:pt>
                <c:pt idx="378">
                  <c:v>2.6490074771265513E-4</c:v>
                </c:pt>
                <c:pt idx="379">
                  <c:v>2.6392686577034484E-4</c:v>
                </c:pt>
                <c:pt idx="380">
                  <c:v>2.6290204031936869E-4</c:v>
                </c:pt>
                <c:pt idx="381">
                  <c:v>2.6198560285482385E-4</c:v>
                </c:pt>
                <c:pt idx="382">
                  <c:v>2.6101874259379073E-4</c:v>
                </c:pt>
                <c:pt idx="383">
                  <c:v>2.600649223584019E-4</c:v>
                </c:pt>
                <c:pt idx="384">
                  <c:v>2.5915412864287071E-4</c:v>
                </c:pt>
                <c:pt idx="385">
                  <c:v>2.5816600070164972E-4</c:v>
                </c:pt>
                <c:pt idx="386">
                  <c:v>2.5733873923555371E-4</c:v>
                </c:pt>
                <c:pt idx="387">
                  <c:v>2.564346305056975E-4</c:v>
                </c:pt>
                <c:pt idx="388">
                  <c:v>2.5551418618981935E-4</c:v>
                </c:pt>
                <c:pt idx="389">
                  <c:v>2.5471935340550401E-4</c:v>
                </c:pt>
                <c:pt idx="390">
                  <c:v>2.5385070690731645E-4</c:v>
                </c:pt>
                <c:pt idx="391">
                  <c:v>2.5296638840595766E-4</c:v>
                </c:pt>
                <c:pt idx="392">
                  <c:v>2.521756719023205E-4</c:v>
                </c:pt>
                <c:pt idx="393">
                  <c:v>2.513682568143091E-4</c:v>
                </c:pt>
                <c:pt idx="394">
                  <c:v>2.505187089329652E-4</c:v>
                </c:pt>
                <c:pt idx="395">
                  <c:v>2.4973308098449236E-4</c:v>
                </c:pt>
                <c:pt idx="396">
                  <c:v>2.4895779248816321E-4</c:v>
                </c:pt>
                <c:pt idx="397">
                  <c:v>2.4816738501488573E-4</c:v>
                </c:pt>
                <c:pt idx="398">
                  <c:v>2.4741272043517026E-4</c:v>
                </c:pt>
                <c:pt idx="399">
                  <c:v>2.4659407617276882E-4</c:v>
                </c:pt>
                <c:pt idx="400">
                  <c:v>2.4588446760146463E-4</c:v>
                </c:pt>
                <c:pt idx="401">
                  <c:v>2.4520792273922498E-4</c:v>
                </c:pt>
                <c:pt idx="402">
                  <c:v>2.4446861833879365E-4</c:v>
                </c:pt>
                <c:pt idx="403">
                  <c:v>2.4373940665618318E-4</c:v>
                </c:pt>
                <c:pt idx="404">
                  <c:v>2.4304320317480312E-4</c:v>
                </c:pt>
                <c:pt idx="405">
                  <c:v>2.4235620989661514E-4</c:v>
                </c:pt>
                <c:pt idx="406">
                  <c:v>2.4165586859626226E-4</c:v>
                </c:pt>
                <c:pt idx="407">
                  <c:v>2.4096510967674451E-4</c:v>
                </c:pt>
                <c:pt idx="408">
                  <c:v>2.4026198590632237E-4</c:v>
                </c:pt>
                <c:pt idx="409">
                  <c:v>2.3963336945617046E-4</c:v>
                </c:pt>
                <c:pt idx="410">
                  <c:v>2.3899156030718989E-4</c:v>
                </c:pt>
                <c:pt idx="411">
                  <c:v>2.3831635088113814E-4</c:v>
                </c:pt>
                <c:pt idx="412">
                  <c:v>2.3769202769784086E-4</c:v>
                </c:pt>
                <c:pt idx="413">
                  <c:v>2.3711681290037551E-4</c:v>
                </c:pt>
                <c:pt idx="414">
                  <c:v>2.3644804156840014E-4</c:v>
                </c:pt>
                <c:pt idx="415">
                  <c:v>2.3588827346175421E-4</c:v>
                </c:pt>
                <c:pt idx="416">
                  <c:v>2.3527664068544399E-4</c:v>
                </c:pt>
                <c:pt idx="417">
                  <c:v>2.3465410187515666E-4</c:v>
                </c:pt>
                <c:pt idx="418">
                  <c:v>2.3409756764394138E-4</c:v>
                </c:pt>
                <c:pt idx="419">
                  <c:v>2.3351058113486994E-4</c:v>
                </c:pt>
                <c:pt idx="420">
                  <c:v>2.3293168207063914E-4</c:v>
                </c:pt>
                <c:pt idx="421">
                  <c:v>2.3237905645385023E-4</c:v>
                </c:pt>
                <c:pt idx="422">
                  <c:v>2.318338084479858E-4</c:v>
                </c:pt>
                <c:pt idx="423">
                  <c:v>2.3127803535156363E-4</c:v>
                </c:pt>
                <c:pt idx="424">
                  <c:v>2.3072993525782517E-4</c:v>
                </c:pt>
                <c:pt idx="425">
                  <c:v>2.3024138728885475E-4</c:v>
                </c:pt>
                <c:pt idx="426">
                  <c:v>2.2967342694566096E-4</c:v>
                </c:pt>
                <c:pt idx="427">
                  <c:v>2.291980787164827E-4</c:v>
                </c:pt>
                <c:pt idx="428">
                  <c:v>2.2867872976882383E-4</c:v>
                </c:pt>
                <c:pt idx="429">
                  <c:v>2.281665685895937E-4</c:v>
                </c:pt>
                <c:pt idx="430">
                  <c:v>2.2767768205541092E-4</c:v>
                </c:pt>
                <c:pt idx="431">
                  <c:v>2.2714747548619569E-4</c:v>
                </c:pt>
                <c:pt idx="432">
                  <c:v>2.2670373987083146E-4</c:v>
                </c:pt>
                <c:pt idx="433">
                  <c:v>2.2621894552828851E-4</c:v>
                </c:pt>
                <c:pt idx="434">
                  <c:v>2.2572556636885055E-4</c:v>
                </c:pt>
                <c:pt idx="435">
                  <c:v>2.2528454894906201E-4</c:v>
                </c:pt>
                <c:pt idx="436">
                  <c:v>2.2481945297367497E-4</c:v>
                </c:pt>
                <c:pt idx="437">
                  <c:v>2.2436081868721649E-4</c:v>
                </c:pt>
                <c:pt idx="438">
                  <c:v>2.2393754665654526E-4</c:v>
                </c:pt>
                <c:pt idx="439">
                  <c:v>2.2350547515023392E-4</c:v>
                </c:pt>
                <c:pt idx="440">
                  <c:v>2.2305101029470914E-4</c:v>
                </c:pt>
                <c:pt idx="441">
                  <c:v>2.2264479288901435E-4</c:v>
                </c:pt>
                <c:pt idx="442">
                  <c:v>2.2221641306285368E-4</c:v>
                </c:pt>
                <c:pt idx="443">
                  <c:v>2.217940011778306E-4</c:v>
                </c:pt>
                <c:pt idx="444">
                  <c:v>2.2139082198126747E-4</c:v>
                </c:pt>
                <c:pt idx="445">
                  <c:v>2.2095360739419546E-4</c:v>
                </c:pt>
                <c:pt idx="446">
                  <c:v>2.2058773066726121E-4</c:v>
                </c:pt>
                <c:pt idx="447">
                  <c:v>2.2018803403064098E-4</c:v>
                </c:pt>
                <c:pt idx="448">
                  <c:v>2.1978129686889815E-4</c:v>
                </c:pt>
                <c:pt idx="449">
                  <c:v>2.1943021472858363E-4</c:v>
                </c:pt>
                <c:pt idx="450">
                  <c:v>2.190589747656953E-4</c:v>
                </c:pt>
                <c:pt idx="451">
                  <c:v>2.1869275869596341E-4</c:v>
                </c:pt>
                <c:pt idx="452">
                  <c:v>2.1831954333136758E-4</c:v>
                </c:pt>
                <c:pt idx="453">
                  <c:v>2.1796334022267647E-4</c:v>
                </c:pt>
                <c:pt idx="454">
                  <c:v>2.1757708906874201E-4</c:v>
                </c:pt>
                <c:pt idx="455">
                  <c:v>2.1724241063754369E-4</c:v>
                </c:pt>
                <c:pt idx="456">
                  <c:v>2.1690080904187273E-4</c:v>
                </c:pt>
                <c:pt idx="457">
                  <c:v>2.1654154092523196E-4</c:v>
                </c:pt>
                <c:pt idx="458">
                  <c:v>2.1622044709894938E-4</c:v>
                </c:pt>
                <c:pt idx="459">
                  <c:v>2.15881869310704E-4</c:v>
                </c:pt>
                <c:pt idx="460">
                  <c:v>2.1554804315767169E-4</c:v>
                </c:pt>
                <c:pt idx="461">
                  <c:v>2.1525055304047296E-4</c:v>
                </c:pt>
                <c:pt idx="462">
                  <c:v>2.1492559221278723E-4</c:v>
                </c:pt>
                <c:pt idx="463">
                  <c:v>2.1459493744090797E-4</c:v>
                </c:pt>
                <c:pt idx="464">
                  <c:v>2.1429942678593883E-4</c:v>
                </c:pt>
                <c:pt idx="465">
                  <c:v>2.1399781826577147E-4</c:v>
                </c:pt>
                <c:pt idx="466">
                  <c:v>2.1368062811427592E-4</c:v>
                </c:pt>
                <c:pt idx="467">
                  <c:v>2.1338744773124622E-4</c:v>
                </c:pt>
                <c:pt idx="468">
                  <c:v>2.1309826291720051E-4</c:v>
                </c:pt>
                <c:pt idx="469">
                  <c:v>2.1280357997008017E-4</c:v>
                </c:pt>
                <c:pt idx="470">
                  <c:v>2.1252235699640502E-4</c:v>
                </c:pt>
                <c:pt idx="471">
                  <c:v>2.1221744162429581E-4</c:v>
                </c:pt>
                <c:pt idx="472">
                  <c:v>2.1195326488993051E-4</c:v>
                </c:pt>
                <c:pt idx="473">
                  <c:v>2.117015077785074E-4</c:v>
                </c:pt>
                <c:pt idx="474">
                  <c:v>2.1142652074709556E-4</c:v>
                </c:pt>
                <c:pt idx="475">
                  <c:v>2.1115541587336177E-4</c:v>
                </c:pt>
                <c:pt idx="476">
                  <c:v>2.1089670242076941E-4</c:v>
                </c:pt>
                <c:pt idx="477">
                  <c:v>2.1064152706532681E-4</c:v>
                </c:pt>
                <c:pt idx="478">
                  <c:v>2.1038151281929074E-4</c:v>
                </c:pt>
                <c:pt idx="479">
                  <c:v>2.1012517491893296E-4</c:v>
                </c:pt>
                <c:pt idx="480">
                  <c:v>2.0986437055923538E-4</c:v>
                </c:pt>
                <c:pt idx="481">
                  <c:v>2.0963130776892498E-4</c:v>
                </c:pt>
                <c:pt idx="482">
                  <c:v>2.0939345694514073E-4</c:v>
                </c:pt>
                <c:pt idx="483">
                  <c:v>2.0914334166387779E-4</c:v>
                </c:pt>
                <c:pt idx="484">
                  <c:v>2.0891218038167963E-4</c:v>
                </c:pt>
                <c:pt idx="485">
                  <c:v>2.0869173889803794E-4</c:v>
                </c:pt>
                <c:pt idx="486">
                  <c:v>2.0844444708424214E-4</c:v>
                </c:pt>
                <c:pt idx="487">
                  <c:v>2.0823755208035943E-4</c:v>
                </c:pt>
                <c:pt idx="488">
                  <c:v>2.0801158268370554E-4</c:v>
                </c:pt>
                <c:pt idx="489">
                  <c:v>2.0778881998776284E-4</c:v>
                </c:pt>
                <c:pt idx="490">
                  <c:v>2.0757625460348937E-4</c:v>
                </c:pt>
                <c:pt idx="491">
                  <c:v>2.0734580599583784E-4</c:v>
                </c:pt>
                <c:pt idx="492">
                  <c:v>2.0715300762761877E-4</c:v>
                </c:pt>
                <c:pt idx="493">
                  <c:v>2.0694243961733293E-4</c:v>
                </c:pt>
                <c:pt idx="494">
                  <c:v>2.0672821845712223E-4</c:v>
                </c:pt>
                <c:pt idx="495">
                  <c:v>2.0653679746630361E-4</c:v>
                </c:pt>
                <c:pt idx="496">
                  <c:v>2.063349925140355E-4</c:v>
                </c:pt>
                <c:pt idx="497">
                  <c:v>2.0615518660450891E-4</c:v>
                </c:pt>
                <c:pt idx="498">
                  <c:v>2.0595881314755939E-4</c:v>
                </c:pt>
                <c:pt idx="499">
                  <c:v>2.0577143727282542E-4</c:v>
                </c:pt>
                <c:pt idx="500">
                  <c:v>2.0556830660446271E-4</c:v>
                </c:pt>
                <c:pt idx="501">
                  <c:v>2.0539837046847103E-4</c:v>
                </c:pt>
                <c:pt idx="502">
                  <c:v>2.0521277965670037E-4</c:v>
                </c:pt>
                <c:pt idx="503">
                  <c:v>2.0502397748771556E-4</c:v>
                </c:pt>
                <c:pt idx="504">
                  <c:v>2.0485527736383293E-4</c:v>
                </c:pt>
                <c:pt idx="505">
                  <c:v>2.0467743333555475E-4</c:v>
                </c:pt>
                <c:pt idx="506">
                  <c:v>2.0450212781098772E-4</c:v>
                </c:pt>
                <c:pt idx="507">
                  <c:v>2.0433486095201289E-4</c:v>
                </c:pt>
                <c:pt idx="508">
                  <c:v>2.0415353720930704E-4</c:v>
                </c:pt>
                <c:pt idx="509">
                  <c:v>2.0400185017244187E-4</c:v>
                </c:pt>
                <c:pt idx="510">
                  <c:v>2.0384681118529148E-4</c:v>
                </c:pt>
                <c:pt idx="511">
                  <c:v>2.0368860875071305E-4</c:v>
                </c:pt>
                <c:pt idx="512">
                  <c:v>2.0352227265406483E-4</c:v>
                </c:pt>
                <c:pt idx="513">
                  <c:v>2.0337365278487172E-4</c:v>
                </c:pt>
                <c:pt idx="514">
                  <c:v>2.0321698377953439E-4</c:v>
                </c:pt>
                <c:pt idx="515">
                  <c:v>2.0306255749803529E-4</c:v>
                </c:pt>
                <c:pt idx="516">
                  <c:v>2.0291521850619395E-4</c:v>
                </c:pt>
                <c:pt idx="517">
                  <c:v>2.0275550407829258E-4</c:v>
                </c:pt>
                <c:pt idx="518">
                  <c:v>2.0262189982877556E-4</c:v>
                </c:pt>
                <c:pt idx="519">
                  <c:v>2.0247599886335566E-4</c:v>
                </c:pt>
                <c:pt idx="520">
                  <c:v>2.0232758524537061E-4</c:v>
                </c:pt>
                <c:pt idx="521">
                  <c:v>2.0219952641933449E-4</c:v>
                </c:pt>
                <c:pt idx="522">
                  <c:v>2.0206416264878253E-4</c:v>
                </c:pt>
                <c:pt idx="523">
                  <c:v>2.0193067918938368E-4</c:v>
                </c:pt>
                <c:pt idx="524">
                  <c:v>2.0179469450077317E-4</c:v>
                </c:pt>
                <c:pt idx="525">
                  <c:v>2.0166495586235034E-4</c:v>
                </c:pt>
                <c:pt idx="526">
                  <c:v>2.0152432580428147E-4</c:v>
                </c:pt>
                <c:pt idx="527">
                  <c:v>2.0140251773504184E-4</c:v>
                </c:pt>
                <c:pt idx="528">
                  <c:v>2.0127823331687569E-4</c:v>
                </c:pt>
                <c:pt idx="529">
                  <c:v>2.0114756901735127E-4</c:v>
                </c:pt>
                <c:pt idx="530">
                  <c:v>2.010308303078809E-4</c:v>
                </c:pt>
                <c:pt idx="531">
                  <c:v>2.0090777811663393E-4</c:v>
                </c:pt>
                <c:pt idx="532">
                  <c:v>2.0078649654817852E-4</c:v>
                </c:pt>
                <c:pt idx="533">
                  <c:v>2.0067462043926379E-4</c:v>
                </c:pt>
                <c:pt idx="534">
                  <c:v>2.0055669528117702E-4</c:v>
                </c:pt>
                <c:pt idx="535">
                  <c:v>2.0044046844564553E-4</c:v>
                </c:pt>
                <c:pt idx="536">
                  <c:v>2.0032958531433326E-4</c:v>
                </c:pt>
                <c:pt idx="537">
                  <c:v>2.0022024882636997E-4</c:v>
                </c:pt>
                <c:pt idx="538">
                  <c:v>2.0010887016617433E-4</c:v>
                </c:pt>
                <c:pt idx="539">
                  <c:v>1.9999909738748913E-4</c:v>
                </c:pt>
                <c:pt idx="540">
                  <c:v>1.9988744391108594E-4</c:v>
                </c:pt>
                <c:pt idx="541">
                  <c:v>1.9978769449866576E-4</c:v>
                </c:pt>
                <c:pt idx="542">
                  <c:v>1.9968592291526684E-4</c:v>
                </c:pt>
                <c:pt idx="543">
                  <c:v>1.9957893340074277E-4</c:v>
                </c:pt>
                <c:pt idx="544">
                  <c:v>1.9948007907332041E-4</c:v>
                </c:pt>
                <c:pt idx="545">
                  <c:v>1.9938906227260546E-4</c:v>
                </c:pt>
                <c:pt idx="546">
                  <c:v>1.9928331703339538E-4</c:v>
                </c:pt>
                <c:pt idx="547">
                  <c:v>1.9919486981969661E-4</c:v>
                </c:pt>
                <c:pt idx="548">
                  <c:v>1.9909829337071605E-4</c:v>
                </c:pt>
                <c:pt idx="549">
                  <c:v>1.9900006594354662E-4</c:v>
                </c:pt>
                <c:pt idx="550">
                  <c:v>1.9891231427628662E-4</c:v>
                </c:pt>
                <c:pt idx="551">
                  <c:v>1.988198241785263E-4</c:v>
                </c:pt>
                <c:pt idx="552">
                  <c:v>1.9872867241545211E-4</c:v>
                </c:pt>
                <c:pt idx="553">
                  <c:v>1.9864171740086774E-4</c:v>
                </c:pt>
                <c:pt idx="554">
                  <c:v>1.9855598097754431E-4</c:v>
                </c:pt>
                <c:pt idx="555">
                  <c:v>1.9846864906714938E-4</c:v>
                </c:pt>
                <c:pt idx="556">
                  <c:v>1.9838258220011447E-4</c:v>
                </c:pt>
                <c:pt idx="557">
                  <c:v>1.983059167470116E-4</c:v>
                </c:pt>
                <c:pt idx="558">
                  <c:v>1.9821952806428487E-4</c:v>
                </c:pt>
                <c:pt idx="559">
                  <c:v>1.9814235521946872E-4</c:v>
                </c:pt>
                <c:pt idx="560">
                  <c:v>1.9806101792345233E-4</c:v>
                </c:pt>
                <c:pt idx="561">
                  <c:v>1.979808603627492E-4</c:v>
                </c:pt>
                <c:pt idx="562">
                  <c:v>1.9790439596384721E-4</c:v>
                </c:pt>
                <c:pt idx="563">
                  <c:v>1.9782152512415706E-4</c:v>
                </c:pt>
                <c:pt idx="564">
                  <c:v>1.9775221497915767E-4</c:v>
                </c:pt>
                <c:pt idx="565">
                  <c:v>1.9767653924009914E-4</c:v>
                </c:pt>
                <c:pt idx="566">
                  <c:v>1.9759957495190113E-4</c:v>
                </c:pt>
                <c:pt idx="567">
                  <c:v>1.9753082317376184E-4</c:v>
                </c:pt>
                <c:pt idx="568">
                  <c:v>1.9745836348865179E-4</c:v>
                </c:pt>
                <c:pt idx="569">
                  <c:v>1.9739382163274028E-4</c:v>
                </c:pt>
                <c:pt idx="570">
                  <c:v>1.9732335334622555E-4</c:v>
                </c:pt>
                <c:pt idx="571">
                  <c:v>1.9725613400881141E-4</c:v>
                </c:pt>
                <c:pt idx="572">
                  <c:v>1.9718328527427485E-4</c:v>
                </c:pt>
                <c:pt idx="573">
                  <c:v>1.9712235923934963E-4</c:v>
                </c:pt>
                <c:pt idx="574">
                  <c:v>1.9705583971437119E-4</c:v>
                </c:pt>
                <c:pt idx="575">
                  <c:v>1.9698818980581252E-4</c:v>
                </c:pt>
                <c:pt idx="576">
                  <c:v>1.9692776046038323E-4</c:v>
                </c:pt>
                <c:pt idx="577">
                  <c:v>1.9686407406287708E-4</c:v>
                </c:pt>
                <c:pt idx="578">
                  <c:v>1.968013153199545E-4</c:v>
                </c:pt>
                <c:pt idx="579">
                  <c:v>1.9674145178589464E-4</c:v>
                </c:pt>
                <c:pt idx="580">
                  <c:v>1.9667657678396541E-4</c:v>
                </c:pt>
                <c:pt idx="581">
                  <c:v>1.9662232100824614E-4</c:v>
                </c:pt>
                <c:pt idx="582">
                  <c:v>1.9656498300594868E-4</c:v>
                </c:pt>
                <c:pt idx="583">
                  <c:v>1.965084544017921E-4</c:v>
                </c:pt>
                <c:pt idx="584">
                  <c:v>1.9645087989040867E-4</c:v>
                </c:pt>
                <c:pt idx="585">
                  <c:v>1.9639596256168046E-4</c:v>
                </c:pt>
                <c:pt idx="586">
                  <c:v>1.9633644910066727E-4</c:v>
                </c:pt>
                <c:pt idx="587">
                  <c:v>1.9628491293873296E-4</c:v>
                </c:pt>
                <c:pt idx="588">
                  <c:v>1.9623234064064339E-4</c:v>
                </c:pt>
                <c:pt idx="589">
                  <c:v>1.9617708240449779E-4</c:v>
                </c:pt>
                <c:pt idx="590">
                  <c:v>1.9612772449974315E-4</c:v>
                </c:pt>
                <c:pt idx="591">
                  <c:v>1.960757087384434E-4</c:v>
                </c:pt>
                <c:pt idx="592">
                  <c:v>1.9602445313487063E-4</c:v>
                </c:pt>
                <c:pt idx="593">
                  <c:v>1.9597880202384835E-4</c:v>
                </c:pt>
                <c:pt idx="594">
                  <c:v>1.9592896308917243E-4</c:v>
                </c:pt>
                <c:pt idx="595">
                  <c:v>1.9587828080796301E-4</c:v>
                </c:pt>
                <c:pt idx="596">
                  <c:v>1.9583301114783834E-4</c:v>
                </c:pt>
                <c:pt idx="597">
                  <c:v>1.9578683267127854E-4</c:v>
                </c:pt>
                <c:pt idx="598">
                  <c:v>1.957382963845686E-4</c:v>
                </c:pt>
                <c:pt idx="599">
                  <c:v>1.956934596903689E-4</c:v>
                </c:pt>
                <c:pt idx="600">
                  <c:v>1.9564925839161493E-4</c:v>
                </c:pt>
                <c:pt idx="601">
                  <c:v>1.95604241815702E-4</c:v>
                </c:pt>
                <c:pt idx="602">
                  <c:v>1.9556130526867036E-4</c:v>
                </c:pt>
                <c:pt idx="603">
                  <c:v>1.9551477798141319E-4</c:v>
                </c:pt>
                <c:pt idx="604">
                  <c:v>1.9547448959382022E-4</c:v>
                </c:pt>
                <c:pt idx="605">
                  <c:v>1.9543611493443887E-4</c:v>
                </c:pt>
                <c:pt idx="606">
                  <c:v>1.9539422153146097E-4</c:v>
                </c:pt>
                <c:pt idx="607">
                  <c:v>1.9535294239113785E-4</c:v>
                </c:pt>
                <c:pt idx="608">
                  <c:v>1.953135713364946E-4</c:v>
                </c:pt>
                <c:pt idx="609">
                  <c:v>1.9527475931199872E-4</c:v>
                </c:pt>
                <c:pt idx="610">
                  <c:v>1.9523523253813616E-4</c:v>
                </c:pt>
                <c:pt idx="611">
                  <c:v>1.9519628582330528E-4</c:v>
                </c:pt>
                <c:pt idx="612">
                  <c:v>1.9515668229809637E-4</c:v>
                </c:pt>
                <c:pt idx="613">
                  <c:v>1.9512131015384556E-4</c:v>
                </c:pt>
                <c:pt idx="614">
                  <c:v>1.9508522977600178E-4</c:v>
                </c:pt>
                <c:pt idx="615">
                  <c:v>1.950473092565248E-4</c:v>
                </c:pt>
                <c:pt idx="616">
                  <c:v>1.9501228107046903E-4</c:v>
                </c:pt>
                <c:pt idx="617">
                  <c:v>1.9498003773371406E-4</c:v>
                </c:pt>
                <c:pt idx="618">
                  <c:v>1.9494146038957175E-4</c:v>
                </c:pt>
                <c:pt idx="619">
                  <c:v>1.9491126867602439E-4</c:v>
                </c:pt>
                <c:pt idx="620">
                  <c:v>1.9487708105013935E-4</c:v>
                </c:pt>
                <c:pt idx="621">
                  <c:v>1.9484231785533244E-4</c:v>
                </c:pt>
                <c:pt idx="622">
                  <c:v>1.9481126973044813E-4</c:v>
                </c:pt>
                <c:pt idx="623">
                  <c:v>1.947785529537145E-4</c:v>
                </c:pt>
                <c:pt idx="624">
                  <c:v>1.9474631759507107E-4</c:v>
                </c:pt>
                <c:pt idx="625">
                  <c:v>1.947155738796796E-4</c:v>
                </c:pt>
                <c:pt idx="626">
                  <c:v>1.9468526823771605E-4</c:v>
                </c:pt>
                <c:pt idx="627">
                  <c:v>1.9465440608895733E-4</c:v>
                </c:pt>
                <c:pt idx="628">
                  <c:v>1.9462399843373879E-4</c:v>
                </c:pt>
                <c:pt idx="629">
                  <c:v>1.9459595816894175E-4</c:v>
                </c:pt>
                <c:pt idx="630">
                  <c:v>1.9456641150626867E-4</c:v>
                </c:pt>
                <c:pt idx="631">
                  <c:v>1.9453823256561701E-4</c:v>
                </c:pt>
                <c:pt idx="632">
                  <c:v>1.9450769982803454E-4</c:v>
                </c:pt>
                <c:pt idx="633">
                  <c:v>1.9448216911493378E-4</c:v>
                </c:pt>
                <c:pt idx="634">
                  <c:v>1.9445429965495007E-4</c:v>
                </c:pt>
                <c:pt idx="635">
                  <c:v>1.9442596220020923E-4</c:v>
                </c:pt>
                <c:pt idx="636">
                  <c:v>1.9440065414797725E-4</c:v>
                </c:pt>
                <c:pt idx="637">
                  <c:v>1.9437398701030242E-4</c:v>
                </c:pt>
                <c:pt idx="638">
                  <c:v>1.9434771335953164E-4</c:v>
                </c:pt>
                <c:pt idx="639">
                  <c:v>1.9432265649988405E-4</c:v>
                </c:pt>
                <c:pt idx="640">
                  <c:v>1.9429550727574282E-4</c:v>
                </c:pt>
                <c:pt idx="641">
                  <c:v>1.9427280629202482E-4</c:v>
                </c:pt>
                <c:pt idx="642">
                  <c:v>1.9424961393155462E-4</c:v>
                </c:pt>
                <c:pt idx="643">
                  <c:v>1.9422595914734392E-4</c:v>
                </c:pt>
                <c:pt idx="644">
                  <c:v>1.9420110007845035E-4</c:v>
                </c:pt>
                <c:pt idx="645">
                  <c:v>1.9417889911672973E-4</c:v>
                </c:pt>
                <c:pt idx="646">
                  <c:v>1.9415550650370335E-4</c:v>
                </c:pt>
                <c:pt idx="647">
                  <c:v>1.9413245964700911E-4</c:v>
                </c:pt>
                <c:pt idx="648">
                  <c:v>1.9411048069009694E-4</c:v>
                </c:pt>
                <c:pt idx="649">
                  <c:v>1.9408666699956005E-4</c:v>
                </c:pt>
                <c:pt idx="650">
                  <c:v>1.940667555357842E-4</c:v>
                </c:pt>
                <c:pt idx="651">
                  <c:v>1.9404502107660653E-4</c:v>
                </c:pt>
                <c:pt idx="652">
                  <c:v>1.9402292272497669E-4</c:v>
                </c:pt>
                <c:pt idx="653">
                  <c:v>1.9400386366455837E-4</c:v>
                </c:pt>
                <c:pt idx="654">
                  <c:v>1.9398372607400827E-4</c:v>
                </c:pt>
                <c:pt idx="655">
                  <c:v>1.9396387701941557E-4</c:v>
                </c:pt>
                <c:pt idx="656">
                  <c:v>1.9394366511565168E-4</c:v>
                </c:pt>
                <c:pt idx="657">
                  <c:v>1.9392439021830338E-4</c:v>
                </c:pt>
                <c:pt idx="658">
                  <c:v>1.9390350683437977E-4</c:v>
                </c:pt>
                <c:pt idx="659">
                  <c:v>1.9388542666258922E-4</c:v>
                </c:pt>
                <c:pt idx="660">
                  <c:v>1.9386698681977932E-4</c:v>
                </c:pt>
                <c:pt idx="661">
                  <c:v>1.9384760909475795E-4</c:v>
                </c:pt>
                <c:pt idx="662">
                  <c:v>1.9383030416621918E-4</c:v>
                </c:pt>
                <c:pt idx="663">
                  <c:v>1.9381207120329662E-4</c:v>
                </c:pt>
                <c:pt idx="664">
                  <c:v>1.9379410856537461E-4</c:v>
                </c:pt>
                <c:pt idx="665">
                  <c:v>1.9377811330204773E-4</c:v>
                </c:pt>
                <c:pt idx="666">
                  <c:v>1.9376065425989817E-4</c:v>
                </c:pt>
                <c:pt idx="667">
                  <c:v>1.937429036307151E-4</c:v>
                </c:pt>
                <c:pt idx="668">
                  <c:v>1.9372705199674129E-4</c:v>
                </c:pt>
                <c:pt idx="669">
                  <c:v>1.9371088538866171E-4</c:v>
                </c:pt>
                <c:pt idx="670">
                  <c:v>1.9369389692002433E-4</c:v>
                </c:pt>
                <c:pt idx="671">
                  <c:v>1.9367820666759937E-4</c:v>
                </c:pt>
                <c:pt idx="672">
                  <c:v>1.9366274190353293E-4</c:v>
                </c:pt>
                <c:pt idx="673">
                  <c:v>1.9364699513332509E-4</c:v>
                </c:pt>
                <c:pt idx="674">
                  <c:v>1.9363197903179575E-4</c:v>
                </c:pt>
                <c:pt idx="675">
                  <c:v>1.9361571057744994E-4</c:v>
                </c:pt>
                <c:pt idx="676">
                  <c:v>1.9360162649252168E-4</c:v>
                </c:pt>
                <c:pt idx="677">
                  <c:v>1.9358773828060099E-4</c:v>
                </c:pt>
                <c:pt idx="678">
                  <c:v>1.9357216928993893E-4</c:v>
                </c:pt>
                <c:pt idx="679">
                  <c:v>1.9355915249038045E-4</c:v>
                </c:pt>
                <c:pt idx="680">
                  <c:v>1.9354494496829708E-4</c:v>
                </c:pt>
                <c:pt idx="681">
                  <c:v>1.9353050069095256E-4</c:v>
                </c:pt>
                <c:pt idx="682">
                  <c:v>1.9351760214393252E-4</c:v>
                </c:pt>
                <c:pt idx="683">
                  <c:v>1.9350401254560434E-4</c:v>
                </c:pt>
                <c:pt idx="684">
                  <c:v>1.9349062511524965E-4</c:v>
                </c:pt>
                <c:pt idx="685">
                  <c:v>1.9347785922651714E-4</c:v>
                </c:pt>
                <c:pt idx="686">
                  <c:v>1.9346527723015445E-4</c:v>
                </c:pt>
                <c:pt idx="687">
                  <c:v>1.9345246624052678E-4</c:v>
                </c:pt>
                <c:pt idx="688">
                  <c:v>1.9343984596054017E-4</c:v>
                </c:pt>
                <c:pt idx="689">
                  <c:v>1.9342860858047922E-4</c:v>
                </c:pt>
                <c:pt idx="690">
                  <c:v>1.9341595094958438E-4</c:v>
                </c:pt>
                <c:pt idx="691">
                  <c:v>1.9340464809974547E-4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846496"/>
        <c:axId val="370846888"/>
      </c:lineChart>
      <c:dateAx>
        <c:axId val="3708464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it-IT"/>
          </a:p>
        </c:txPr>
        <c:crossAx val="370846888"/>
        <c:crosses val="autoZero"/>
        <c:auto val="1"/>
        <c:lblOffset val="100"/>
        <c:baseTimeUnit val="months"/>
      </c:dateAx>
      <c:valAx>
        <c:axId val="37084688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70846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Eur6M!$BD$2</c:f>
              <c:strCache>
                <c:ptCount val="1"/>
                <c:pt idx="0">
                  <c:v>from basis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Eur6M!$BC$3:$BC$693</c:f>
              <c:numCache>
                <c:formatCode>ddd\,\ dd\-mmm\-yyyy</c:formatCode>
                <c:ptCount val="691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  <c:pt idx="63">
                  <c:v>42369</c:v>
                </c:pt>
                <c:pt idx="64">
                  <c:v>42373</c:v>
                </c:pt>
                <c:pt idx="65">
                  <c:v>42374</c:v>
                </c:pt>
                <c:pt idx="66">
                  <c:v>42375</c:v>
                </c:pt>
                <c:pt idx="67">
                  <c:v>42376</c:v>
                </c:pt>
                <c:pt idx="68">
                  <c:v>42377</c:v>
                </c:pt>
                <c:pt idx="69">
                  <c:v>42380</c:v>
                </c:pt>
                <c:pt idx="70">
                  <c:v>42381</c:v>
                </c:pt>
                <c:pt idx="71">
                  <c:v>42382</c:v>
                </c:pt>
                <c:pt idx="72">
                  <c:v>42383</c:v>
                </c:pt>
                <c:pt idx="73">
                  <c:v>42384</c:v>
                </c:pt>
                <c:pt idx="74">
                  <c:v>42387</c:v>
                </c:pt>
                <c:pt idx="75">
                  <c:v>42388</c:v>
                </c:pt>
                <c:pt idx="76">
                  <c:v>42389</c:v>
                </c:pt>
                <c:pt idx="77">
                  <c:v>42390</c:v>
                </c:pt>
                <c:pt idx="78">
                  <c:v>42391</c:v>
                </c:pt>
                <c:pt idx="79">
                  <c:v>42394</c:v>
                </c:pt>
                <c:pt idx="80">
                  <c:v>42395</c:v>
                </c:pt>
                <c:pt idx="81">
                  <c:v>42396</c:v>
                </c:pt>
                <c:pt idx="82">
                  <c:v>42397</c:v>
                </c:pt>
                <c:pt idx="83">
                  <c:v>42398</c:v>
                </c:pt>
                <c:pt idx="84">
                  <c:v>42401</c:v>
                </c:pt>
                <c:pt idx="85">
                  <c:v>42402</c:v>
                </c:pt>
                <c:pt idx="86">
                  <c:v>42403</c:v>
                </c:pt>
                <c:pt idx="87">
                  <c:v>42404</c:v>
                </c:pt>
                <c:pt idx="88">
                  <c:v>42405</c:v>
                </c:pt>
                <c:pt idx="89">
                  <c:v>42408</c:v>
                </c:pt>
                <c:pt idx="90">
                  <c:v>42409</c:v>
                </c:pt>
                <c:pt idx="91">
                  <c:v>42410</c:v>
                </c:pt>
                <c:pt idx="92">
                  <c:v>42411</c:v>
                </c:pt>
                <c:pt idx="93">
                  <c:v>42412</c:v>
                </c:pt>
                <c:pt idx="94">
                  <c:v>42415</c:v>
                </c:pt>
                <c:pt idx="95">
                  <c:v>42416</c:v>
                </c:pt>
                <c:pt idx="96">
                  <c:v>42417</c:v>
                </c:pt>
                <c:pt idx="97">
                  <c:v>42418</c:v>
                </c:pt>
                <c:pt idx="98">
                  <c:v>42419</c:v>
                </c:pt>
                <c:pt idx="99">
                  <c:v>42422</c:v>
                </c:pt>
                <c:pt idx="100">
                  <c:v>42423</c:v>
                </c:pt>
                <c:pt idx="101">
                  <c:v>42424</c:v>
                </c:pt>
                <c:pt idx="102">
                  <c:v>42425</c:v>
                </c:pt>
                <c:pt idx="103">
                  <c:v>42426</c:v>
                </c:pt>
                <c:pt idx="104">
                  <c:v>42429</c:v>
                </c:pt>
                <c:pt idx="105">
                  <c:v>42430</c:v>
                </c:pt>
                <c:pt idx="106">
                  <c:v>42431</c:v>
                </c:pt>
                <c:pt idx="107">
                  <c:v>42432</c:v>
                </c:pt>
                <c:pt idx="108">
                  <c:v>42433</c:v>
                </c:pt>
                <c:pt idx="109">
                  <c:v>42436</c:v>
                </c:pt>
                <c:pt idx="110">
                  <c:v>42437</c:v>
                </c:pt>
                <c:pt idx="111">
                  <c:v>42438</c:v>
                </c:pt>
                <c:pt idx="112">
                  <c:v>42439</c:v>
                </c:pt>
                <c:pt idx="113">
                  <c:v>42440</c:v>
                </c:pt>
                <c:pt idx="114">
                  <c:v>42443</c:v>
                </c:pt>
                <c:pt idx="115">
                  <c:v>42444</c:v>
                </c:pt>
                <c:pt idx="116">
                  <c:v>42445</c:v>
                </c:pt>
                <c:pt idx="117">
                  <c:v>42446</c:v>
                </c:pt>
                <c:pt idx="118">
                  <c:v>42447</c:v>
                </c:pt>
                <c:pt idx="119">
                  <c:v>42450</c:v>
                </c:pt>
                <c:pt idx="120">
                  <c:v>42451</c:v>
                </c:pt>
                <c:pt idx="121">
                  <c:v>42452</c:v>
                </c:pt>
                <c:pt idx="122">
                  <c:v>42453</c:v>
                </c:pt>
                <c:pt idx="123">
                  <c:v>42458</c:v>
                </c:pt>
                <c:pt idx="124">
                  <c:v>42459</c:v>
                </c:pt>
                <c:pt idx="125">
                  <c:v>42460</c:v>
                </c:pt>
                <c:pt idx="126">
                  <c:v>42461</c:v>
                </c:pt>
                <c:pt idx="127">
                  <c:v>42464</c:v>
                </c:pt>
                <c:pt idx="128">
                  <c:v>42465</c:v>
                </c:pt>
                <c:pt idx="129">
                  <c:v>42466</c:v>
                </c:pt>
                <c:pt idx="130">
                  <c:v>42467</c:v>
                </c:pt>
                <c:pt idx="131">
                  <c:v>42468</c:v>
                </c:pt>
                <c:pt idx="132">
                  <c:v>42471</c:v>
                </c:pt>
                <c:pt idx="133">
                  <c:v>42472</c:v>
                </c:pt>
                <c:pt idx="134">
                  <c:v>42473</c:v>
                </c:pt>
                <c:pt idx="135">
                  <c:v>42474</c:v>
                </c:pt>
                <c:pt idx="136">
                  <c:v>42475</c:v>
                </c:pt>
                <c:pt idx="137">
                  <c:v>42478</c:v>
                </c:pt>
                <c:pt idx="138">
                  <c:v>42479</c:v>
                </c:pt>
                <c:pt idx="139">
                  <c:v>42480</c:v>
                </c:pt>
                <c:pt idx="140">
                  <c:v>42481</c:v>
                </c:pt>
                <c:pt idx="141">
                  <c:v>42482</c:v>
                </c:pt>
                <c:pt idx="142">
                  <c:v>42485</c:v>
                </c:pt>
                <c:pt idx="143">
                  <c:v>42486</c:v>
                </c:pt>
                <c:pt idx="144">
                  <c:v>42487</c:v>
                </c:pt>
                <c:pt idx="145">
                  <c:v>42488</c:v>
                </c:pt>
                <c:pt idx="146">
                  <c:v>42489</c:v>
                </c:pt>
                <c:pt idx="147">
                  <c:v>42492</c:v>
                </c:pt>
                <c:pt idx="148">
                  <c:v>42493</c:v>
                </c:pt>
                <c:pt idx="149">
                  <c:v>42494</c:v>
                </c:pt>
                <c:pt idx="150">
                  <c:v>42495</c:v>
                </c:pt>
                <c:pt idx="151">
                  <c:v>42496</c:v>
                </c:pt>
                <c:pt idx="152">
                  <c:v>42499</c:v>
                </c:pt>
                <c:pt idx="153">
                  <c:v>42500</c:v>
                </c:pt>
                <c:pt idx="154">
                  <c:v>42501</c:v>
                </c:pt>
                <c:pt idx="155">
                  <c:v>42502</c:v>
                </c:pt>
                <c:pt idx="156">
                  <c:v>42503</c:v>
                </c:pt>
                <c:pt idx="157">
                  <c:v>42506</c:v>
                </c:pt>
                <c:pt idx="158">
                  <c:v>42507</c:v>
                </c:pt>
                <c:pt idx="159">
                  <c:v>42508</c:v>
                </c:pt>
                <c:pt idx="160">
                  <c:v>42509</c:v>
                </c:pt>
                <c:pt idx="161">
                  <c:v>42510</c:v>
                </c:pt>
                <c:pt idx="162">
                  <c:v>42513</c:v>
                </c:pt>
                <c:pt idx="163">
                  <c:v>42514</c:v>
                </c:pt>
                <c:pt idx="164">
                  <c:v>42515</c:v>
                </c:pt>
                <c:pt idx="165">
                  <c:v>42516</c:v>
                </c:pt>
                <c:pt idx="166">
                  <c:v>42517</c:v>
                </c:pt>
                <c:pt idx="167">
                  <c:v>42520</c:v>
                </c:pt>
                <c:pt idx="168">
                  <c:v>42521</c:v>
                </c:pt>
                <c:pt idx="169">
                  <c:v>42522</c:v>
                </c:pt>
                <c:pt idx="170">
                  <c:v>42523</c:v>
                </c:pt>
                <c:pt idx="171">
                  <c:v>42524</c:v>
                </c:pt>
                <c:pt idx="172">
                  <c:v>42527</c:v>
                </c:pt>
                <c:pt idx="173">
                  <c:v>42528</c:v>
                </c:pt>
                <c:pt idx="174">
                  <c:v>42529</c:v>
                </c:pt>
                <c:pt idx="175">
                  <c:v>42530</c:v>
                </c:pt>
                <c:pt idx="176">
                  <c:v>42531</c:v>
                </c:pt>
                <c:pt idx="177">
                  <c:v>42534</c:v>
                </c:pt>
                <c:pt idx="178">
                  <c:v>42535</c:v>
                </c:pt>
                <c:pt idx="179">
                  <c:v>42536</c:v>
                </c:pt>
                <c:pt idx="180">
                  <c:v>42537</c:v>
                </c:pt>
                <c:pt idx="181">
                  <c:v>42538</c:v>
                </c:pt>
                <c:pt idx="182">
                  <c:v>42541</c:v>
                </c:pt>
                <c:pt idx="183">
                  <c:v>42542</c:v>
                </c:pt>
                <c:pt idx="184">
                  <c:v>42543</c:v>
                </c:pt>
                <c:pt idx="185">
                  <c:v>42544</c:v>
                </c:pt>
                <c:pt idx="186">
                  <c:v>42545</c:v>
                </c:pt>
                <c:pt idx="187">
                  <c:v>42548</c:v>
                </c:pt>
                <c:pt idx="188">
                  <c:v>42549</c:v>
                </c:pt>
                <c:pt idx="189">
                  <c:v>42550</c:v>
                </c:pt>
                <c:pt idx="190">
                  <c:v>42551</c:v>
                </c:pt>
                <c:pt idx="191">
                  <c:v>42552</c:v>
                </c:pt>
                <c:pt idx="192">
                  <c:v>42555</c:v>
                </c:pt>
                <c:pt idx="193">
                  <c:v>42556</c:v>
                </c:pt>
                <c:pt idx="194">
                  <c:v>42557</c:v>
                </c:pt>
                <c:pt idx="195">
                  <c:v>42558</c:v>
                </c:pt>
                <c:pt idx="196">
                  <c:v>42559</c:v>
                </c:pt>
                <c:pt idx="197">
                  <c:v>42562</c:v>
                </c:pt>
                <c:pt idx="198">
                  <c:v>42563</c:v>
                </c:pt>
                <c:pt idx="199">
                  <c:v>42564</c:v>
                </c:pt>
                <c:pt idx="200">
                  <c:v>42565</c:v>
                </c:pt>
                <c:pt idx="201">
                  <c:v>42566</c:v>
                </c:pt>
                <c:pt idx="202">
                  <c:v>42569</c:v>
                </c:pt>
                <c:pt idx="203">
                  <c:v>42570</c:v>
                </c:pt>
                <c:pt idx="204">
                  <c:v>42571</c:v>
                </c:pt>
                <c:pt idx="205">
                  <c:v>42572</c:v>
                </c:pt>
                <c:pt idx="206">
                  <c:v>42573</c:v>
                </c:pt>
                <c:pt idx="207">
                  <c:v>42576</c:v>
                </c:pt>
                <c:pt idx="208">
                  <c:v>42577</c:v>
                </c:pt>
                <c:pt idx="209">
                  <c:v>42578</c:v>
                </c:pt>
                <c:pt idx="210">
                  <c:v>42579</c:v>
                </c:pt>
                <c:pt idx="211">
                  <c:v>42580</c:v>
                </c:pt>
                <c:pt idx="212">
                  <c:v>42583</c:v>
                </c:pt>
                <c:pt idx="213">
                  <c:v>42584</c:v>
                </c:pt>
                <c:pt idx="214">
                  <c:v>42585</c:v>
                </c:pt>
                <c:pt idx="215">
                  <c:v>42586</c:v>
                </c:pt>
                <c:pt idx="216">
                  <c:v>42587</c:v>
                </c:pt>
                <c:pt idx="217">
                  <c:v>42590</c:v>
                </c:pt>
                <c:pt idx="218">
                  <c:v>42591</c:v>
                </c:pt>
                <c:pt idx="219">
                  <c:v>42592</c:v>
                </c:pt>
                <c:pt idx="220">
                  <c:v>42593</c:v>
                </c:pt>
                <c:pt idx="221">
                  <c:v>42594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42604</c:v>
                </c:pt>
                <c:pt idx="228">
                  <c:v>42605</c:v>
                </c:pt>
                <c:pt idx="229">
                  <c:v>42606</c:v>
                </c:pt>
                <c:pt idx="230">
                  <c:v>42607</c:v>
                </c:pt>
                <c:pt idx="231">
                  <c:v>42608</c:v>
                </c:pt>
                <c:pt idx="232">
                  <c:v>42611</c:v>
                </c:pt>
                <c:pt idx="233">
                  <c:v>42612</c:v>
                </c:pt>
                <c:pt idx="234">
                  <c:v>42613</c:v>
                </c:pt>
                <c:pt idx="235">
                  <c:v>42614</c:v>
                </c:pt>
                <c:pt idx="236">
                  <c:v>42615</c:v>
                </c:pt>
                <c:pt idx="237">
                  <c:v>42618</c:v>
                </c:pt>
                <c:pt idx="238">
                  <c:v>42619</c:v>
                </c:pt>
                <c:pt idx="239">
                  <c:v>42620</c:v>
                </c:pt>
                <c:pt idx="240">
                  <c:v>42621</c:v>
                </c:pt>
                <c:pt idx="241">
                  <c:v>42622</c:v>
                </c:pt>
                <c:pt idx="242">
                  <c:v>42625</c:v>
                </c:pt>
                <c:pt idx="243">
                  <c:v>42626</c:v>
                </c:pt>
                <c:pt idx="244">
                  <c:v>42627</c:v>
                </c:pt>
                <c:pt idx="245">
                  <c:v>42628</c:v>
                </c:pt>
                <c:pt idx="246">
                  <c:v>42629</c:v>
                </c:pt>
                <c:pt idx="247">
                  <c:v>42632</c:v>
                </c:pt>
                <c:pt idx="248">
                  <c:v>42633</c:v>
                </c:pt>
                <c:pt idx="249">
                  <c:v>42634</c:v>
                </c:pt>
                <c:pt idx="250">
                  <c:v>42635</c:v>
                </c:pt>
                <c:pt idx="251">
                  <c:v>42636</c:v>
                </c:pt>
                <c:pt idx="252">
                  <c:v>42639</c:v>
                </c:pt>
                <c:pt idx="253">
                  <c:v>42640</c:v>
                </c:pt>
                <c:pt idx="254">
                  <c:v>42641</c:v>
                </c:pt>
                <c:pt idx="255">
                  <c:v>42642</c:v>
                </c:pt>
                <c:pt idx="256">
                  <c:v>42643</c:v>
                </c:pt>
                <c:pt idx="257">
                  <c:v>42646</c:v>
                </c:pt>
                <c:pt idx="258">
                  <c:v>42647</c:v>
                </c:pt>
                <c:pt idx="259">
                  <c:v>42648</c:v>
                </c:pt>
                <c:pt idx="260">
                  <c:v>42649</c:v>
                </c:pt>
                <c:pt idx="261">
                  <c:v>42650</c:v>
                </c:pt>
                <c:pt idx="262">
                  <c:v>42653</c:v>
                </c:pt>
                <c:pt idx="263">
                  <c:v>42654</c:v>
                </c:pt>
                <c:pt idx="264">
                  <c:v>42655</c:v>
                </c:pt>
                <c:pt idx="265">
                  <c:v>42656</c:v>
                </c:pt>
                <c:pt idx="266">
                  <c:v>42657</c:v>
                </c:pt>
                <c:pt idx="267">
                  <c:v>42660</c:v>
                </c:pt>
                <c:pt idx="268">
                  <c:v>42661</c:v>
                </c:pt>
                <c:pt idx="269">
                  <c:v>42662</c:v>
                </c:pt>
                <c:pt idx="270">
                  <c:v>42663</c:v>
                </c:pt>
                <c:pt idx="271">
                  <c:v>42664</c:v>
                </c:pt>
                <c:pt idx="272">
                  <c:v>42667</c:v>
                </c:pt>
                <c:pt idx="273">
                  <c:v>42668</c:v>
                </c:pt>
                <c:pt idx="274">
                  <c:v>42669</c:v>
                </c:pt>
                <c:pt idx="275">
                  <c:v>42670</c:v>
                </c:pt>
                <c:pt idx="276">
                  <c:v>42671</c:v>
                </c:pt>
                <c:pt idx="277">
                  <c:v>42674</c:v>
                </c:pt>
                <c:pt idx="278">
                  <c:v>42675</c:v>
                </c:pt>
                <c:pt idx="279">
                  <c:v>42676</c:v>
                </c:pt>
                <c:pt idx="280">
                  <c:v>42677</c:v>
                </c:pt>
                <c:pt idx="281">
                  <c:v>42678</c:v>
                </c:pt>
                <c:pt idx="282">
                  <c:v>42681</c:v>
                </c:pt>
                <c:pt idx="283">
                  <c:v>42682</c:v>
                </c:pt>
                <c:pt idx="284">
                  <c:v>42683</c:v>
                </c:pt>
                <c:pt idx="285">
                  <c:v>42684</c:v>
                </c:pt>
                <c:pt idx="286">
                  <c:v>42685</c:v>
                </c:pt>
                <c:pt idx="287">
                  <c:v>42688</c:v>
                </c:pt>
                <c:pt idx="288">
                  <c:v>42689</c:v>
                </c:pt>
                <c:pt idx="289">
                  <c:v>42690</c:v>
                </c:pt>
                <c:pt idx="290">
                  <c:v>42691</c:v>
                </c:pt>
                <c:pt idx="291">
                  <c:v>42692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42702</c:v>
                </c:pt>
                <c:pt idx="298">
                  <c:v>42703</c:v>
                </c:pt>
                <c:pt idx="299">
                  <c:v>42704</c:v>
                </c:pt>
                <c:pt idx="300">
                  <c:v>42705</c:v>
                </c:pt>
                <c:pt idx="301">
                  <c:v>42706</c:v>
                </c:pt>
                <c:pt idx="302">
                  <c:v>42709</c:v>
                </c:pt>
                <c:pt idx="303">
                  <c:v>42710</c:v>
                </c:pt>
                <c:pt idx="304">
                  <c:v>42711</c:v>
                </c:pt>
                <c:pt idx="305">
                  <c:v>42712</c:v>
                </c:pt>
                <c:pt idx="306">
                  <c:v>42713</c:v>
                </c:pt>
                <c:pt idx="307">
                  <c:v>42716</c:v>
                </c:pt>
                <c:pt idx="308">
                  <c:v>42717</c:v>
                </c:pt>
                <c:pt idx="309">
                  <c:v>42718</c:v>
                </c:pt>
                <c:pt idx="310">
                  <c:v>42719</c:v>
                </c:pt>
                <c:pt idx="311">
                  <c:v>42720</c:v>
                </c:pt>
                <c:pt idx="312">
                  <c:v>42723</c:v>
                </c:pt>
                <c:pt idx="313">
                  <c:v>42724</c:v>
                </c:pt>
                <c:pt idx="314">
                  <c:v>42725</c:v>
                </c:pt>
                <c:pt idx="315">
                  <c:v>42726</c:v>
                </c:pt>
                <c:pt idx="316">
                  <c:v>42727</c:v>
                </c:pt>
                <c:pt idx="317">
                  <c:v>42731</c:v>
                </c:pt>
                <c:pt idx="318">
                  <c:v>42732</c:v>
                </c:pt>
                <c:pt idx="319">
                  <c:v>42733</c:v>
                </c:pt>
                <c:pt idx="320">
                  <c:v>42734</c:v>
                </c:pt>
                <c:pt idx="321">
                  <c:v>42737</c:v>
                </c:pt>
                <c:pt idx="322">
                  <c:v>42738</c:v>
                </c:pt>
                <c:pt idx="323">
                  <c:v>42739</c:v>
                </c:pt>
                <c:pt idx="324">
                  <c:v>42740</c:v>
                </c:pt>
                <c:pt idx="325">
                  <c:v>42741</c:v>
                </c:pt>
                <c:pt idx="326">
                  <c:v>42744</c:v>
                </c:pt>
                <c:pt idx="327">
                  <c:v>42745</c:v>
                </c:pt>
                <c:pt idx="328">
                  <c:v>42746</c:v>
                </c:pt>
                <c:pt idx="329">
                  <c:v>42747</c:v>
                </c:pt>
                <c:pt idx="330">
                  <c:v>42748</c:v>
                </c:pt>
                <c:pt idx="331">
                  <c:v>42751</c:v>
                </c:pt>
                <c:pt idx="332">
                  <c:v>42752</c:v>
                </c:pt>
                <c:pt idx="333">
                  <c:v>42753</c:v>
                </c:pt>
                <c:pt idx="334">
                  <c:v>42754</c:v>
                </c:pt>
                <c:pt idx="335">
                  <c:v>42755</c:v>
                </c:pt>
                <c:pt idx="336">
                  <c:v>42758</c:v>
                </c:pt>
                <c:pt idx="337">
                  <c:v>42759</c:v>
                </c:pt>
                <c:pt idx="338">
                  <c:v>42760</c:v>
                </c:pt>
                <c:pt idx="339">
                  <c:v>42761</c:v>
                </c:pt>
                <c:pt idx="340">
                  <c:v>42762</c:v>
                </c:pt>
                <c:pt idx="341">
                  <c:v>42765</c:v>
                </c:pt>
                <c:pt idx="342">
                  <c:v>42766</c:v>
                </c:pt>
                <c:pt idx="343">
                  <c:v>42767</c:v>
                </c:pt>
                <c:pt idx="344">
                  <c:v>42768</c:v>
                </c:pt>
                <c:pt idx="345">
                  <c:v>42769</c:v>
                </c:pt>
                <c:pt idx="346">
                  <c:v>42772</c:v>
                </c:pt>
                <c:pt idx="347">
                  <c:v>42773</c:v>
                </c:pt>
                <c:pt idx="348">
                  <c:v>42774</c:v>
                </c:pt>
                <c:pt idx="349">
                  <c:v>42775</c:v>
                </c:pt>
                <c:pt idx="350">
                  <c:v>42776</c:v>
                </c:pt>
                <c:pt idx="351">
                  <c:v>42779</c:v>
                </c:pt>
                <c:pt idx="352">
                  <c:v>42780</c:v>
                </c:pt>
                <c:pt idx="353">
                  <c:v>42781</c:v>
                </c:pt>
                <c:pt idx="354">
                  <c:v>42782</c:v>
                </c:pt>
                <c:pt idx="355">
                  <c:v>42783</c:v>
                </c:pt>
                <c:pt idx="356">
                  <c:v>42786</c:v>
                </c:pt>
                <c:pt idx="357">
                  <c:v>42787</c:v>
                </c:pt>
                <c:pt idx="358">
                  <c:v>42788</c:v>
                </c:pt>
                <c:pt idx="359">
                  <c:v>42789</c:v>
                </c:pt>
                <c:pt idx="360">
                  <c:v>42790</c:v>
                </c:pt>
                <c:pt idx="361">
                  <c:v>42793</c:v>
                </c:pt>
                <c:pt idx="362">
                  <c:v>42794</c:v>
                </c:pt>
                <c:pt idx="363">
                  <c:v>42795</c:v>
                </c:pt>
                <c:pt idx="364">
                  <c:v>42796</c:v>
                </c:pt>
                <c:pt idx="365">
                  <c:v>42797</c:v>
                </c:pt>
                <c:pt idx="366">
                  <c:v>42800</c:v>
                </c:pt>
                <c:pt idx="367">
                  <c:v>42801</c:v>
                </c:pt>
                <c:pt idx="368">
                  <c:v>42802</c:v>
                </c:pt>
                <c:pt idx="369">
                  <c:v>42803</c:v>
                </c:pt>
                <c:pt idx="370">
                  <c:v>42804</c:v>
                </c:pt>
                <c:pt idx="371">
                  <c:v>42807</c:v>
                </c:pt>
                <c:pt idx="372">
                  <c:v>42808</c:v>
                </c:pt>
                <c:pt idx="373">
                  <c:v>42809</c:v>
                </c:pt>
                <c:pt idx="374">
                  <c:v>42810</c:v>
                </c:pt>
                <c:pt idx="375">
                  <c:v>42811</c:v>
                </c:pt>
                <c:pt idx="376">
                  <c:v>42814</c:v>
                </c:pt>
                <c:pt idx="377">
                  <c:v>42815</c:v>
                </c:pt>
                <c:pt idx="378">
                  <c:v>42816</c:v>
                </c:pt>
                <c:pt idx="379">
                  <c:v>42817</c:v>
                </c:pt>
                <c:pt idx="380">
                  <c:v>42818</c:v>
                </c:pt>
                <c:pt idx="381">
                  <c:v>42821</c:v>
                </c:pt>
                <c:pt idx="382">
                  <c:v>42822</c:v>
                </c:pt>
                <c:pt idx="383">
                  <c:v>42823</c:v>
                </c:pt>
                <c:pt idx="384">
                  <c:v>42824</c:v>
                </c:pt>
                <c:pt idx="385">
                  <c:v>42825</c:v>
                </c:pt>
                <c:pt idx="386">
                  <c:v>42828</c:v>
                </c:pt>
                <c:pt idx="387">
                  <c:v>42829</c:v>
                </c:pt>
                <c:pt idx="388">
                  <c:v>42830</c:v>
                </c:pt>
                <c:pt idx="389">
                  <c:v>42831</c:v>
                </c:pt>
                <c:pt idx="390">
                  <c:v>42832</c:v>
                </c:pt>
                <c:pt idx="391">
                  <c:v>42835</c:v>
                </c:pt>
                <c:pt idx="392">
                  <c:v>42836</c:v>
                </c:pt>
                <c:pt idx="393">
                  <c:v>42837</c:v>
                </c:pt>
                <c:pt idx="394">
                  <c:v>42838</c:v>
                </c:pt>
                <c:pt idx="395">
                  <c:v>42843</c:v>
                </c:pt>
                <c:pt idx="396">
                  <c:v>42844</c:v>
                </c:pt>
                <c:pt idx="397">
                  <c:v>42845</c:v>
                </c:pt>
                <c:pt idx="398">
                  <c:v>42846</c:v>
                </c:pt>
                <c:pt idx="399">
                  <c:v>42849</c:v>
                </c:pt>
                <c:pt idx="400">
                  <c:v>42850</c:v>
                </c:pt>
                <c:pt idx="401">
                  <c:v>42851</c:v>
                </c:pt>
                <c:pt idx="402">
                  <c:v>42852</c:v>
                </c:pt>
                <c:pt idx="403">
                  <c:v>42853</c:v>
                </c:pt>
                <c:pt idx="404">
                  <c:v>42857</c:v>
                </c:pt>
                <c:pt idx="405">
                  <c:v>42858</c:v>
                </c:pt>
                <c:pt idx="406">
                  <c:v>42859</c:v>
                </c:pt>
                <c:pt idx="407">
                  <c:v>42860</c:v>
                </c:pt>
                <c:pt idx="408">
                  <c:v>42863</c:v>
                </c:pt>
                <c:pt idx="409">
                  <c:v>42864</c:v>
                </c:pt>
                <c:pt idx="410">
                  <c:v>42865</c:v>
                </c:pt>
                <c:pt idx="411">
                  <c:v>42866</c:v>
                </c:pt>
                <c:pt idx="412">
                  <c:v>42867</c:v>
                </c:pt>
                <c:pt idx="413">
                  <c:v>42870</c:v>
                </c:pt>
                <c:pt idx="414">
                  <c:v>42871</c:v>
                </c:pt>
                <c:pt idx="415">
                  <c:v>42872</c:v>
                </c:pt>
                <c:pt idx="416">
                  <c:v>42873</c:v>
                </c:pt>
                <c:pt idx="417">
                  <c:v>42874</c:v>
                </c:pt>
                <c:pt idx="418">
                  <c:v>42877</c:v>
                </c:pt>
                <c:pt idx="419">
                  <c:v>42878</c:v>
                </c:pt>
                <c:pt idx="420">
                  <c:v>42879</c:v>
                </c:pt>
                <c:pt idx="421">
                  <c:v>42880</c:v>
                </c:pt>
                <c:pt idx="422">
                  <c:v>42881</c:v>
                </c:pt>
                <c:pt idx="423">
                  <c:v>42884</c:v>
                </c:pt>
                <c:pt idx="424">
                  <c:v>42885</c:v>
                </c:pt>
                <c:pt idx="425">
                  <c:v>42886</c:v>
                </c:pt>
                <c:pt idx="426">
                  <c:v>42887</c:v>
                </c:pt>
                <c:pt idx="427">
                  <c:v>42888</c:v>
                </c:pt>
                <c:pt idx="428">
                  <c:v>42891</c:v>
                </c:pt>
                <c:pt idx="429">
                  <c:v>42892</c:v>
                </c:pt>
                <c:pt idx="430">
                  <c:v>42893</c:v>
                </c:pt>
                <c:pt idx="431">
                  <c:v>42894</c:v>
                </c:pt>
                <c:pt idx="432">
                  <c:v>42895</c:v>
                </c:pt>
                <c:pt idx="433">
                  <c:v>42898</c:v>
                </c:pt>
                <c:pt idx="434">
                  <c:v>42899</c:v>
                </c:pt>
                <c:pt idx="435">
                  <c:v>42900</c:v>
                </c:pt>
                <c:pt idx="436">
                  <c:v>42901</c:v>
                </c:pt>
                <c:pt idx="437">
                  <c:v>42902</c:v>
                </c:pt>
                <c:pt idx="438">
                  <c:v>42905</c:v>
                </c:pt>
                <c:pt idx="439">
                  <c:v>42906</c:v>
                </c:pt>
                <c:pt idx="440">
                  <c:v>42907</c:v>
                </c:pt>
                <c:pt idx="441">
                  <c:v>42908</c:v>
                </c:pt>
                <c:pt idx="442">
                  <c:v>42909</c:v>
                </c:pt>
                <c:pt idx="443">
                  <c:v>42912</c:v>
                </c:pt>
                <c:pt idx="444">
                  <c:v>42913</c:v>
                </c:pt>
                <c:pt idx="445">
                  <c:v>42914</c:v>
                </c:pt>
                <c:pt idx="446">
                  <c:v>42915</c:v>
                </c:pt>
                <c:pt idx="447">
                  <c:v>42916</c:v>
                </c:pt>
                <c:pt idx="448">
                  <c:v>42919</c:v>
                </c:pt>
                <c:pt idx="449">
                  <c:v>42920</c:v>
                </c:pt>
                <c:pt idx="450">
                  <c:v>42921</c:v>
                </c:pt>
                <c:pt idx="451">
                  <c:v>42922</c:v>
                </c:pt>
                <c:pt idx="452">
                  <c:v>42923</c:v>
                </c:pt>
                <c:pt idx="453">
                  <c:v>42926</c:v>
                </c:pt>
                <c:pt idx="454">
                  <c:v>42927</c:v>
                </c:pt>
                <c:pt idx="455">
                  <c:v>42928</c:v>
                </c:pt>
                <c:pt idx="456">
                  <c:v>42929</c:v>
                </c:pt>
                <c:pt idx="457">
                  <c:v>42930</c:v>
                </c:pt>
                <c:pt idx="458">
                  <c:v>42933</c:v>
                </c:pt>
                <c:pt idx="459">
                  <c:v>42934</c:v>
                </c:pt>
                <c:pt idx="460">
                  <c:v>42935</c:v>
                </c:pt>
                <c:pt idx="461">
                  <c:v>42936</c:v>
                </c:pt>
                <c:pt idx="462">
                  <c:v>42937</c:v>
                </c:pt>
                <c:pt idx="463">
                  <c:v>42940</c:v>
                </c:pt>
                <c:pt idx="464">
                  <c:v>42941</c:v>
                </c:pt>
                <c:pt idx="465">
                  <c:v>42942</c:v>
                </c:pt>
                <c:pt idx="466">
                  <c:v>42943</c:v>
                </c:pt>
                <c:pt idx="467">
                  <c:v>42944</c:v>
                </c:pt>
                <c:pt idx="468">
                  <c:v>42947</c:v>
                </c:pt>
                <c:pt idx="469">
                  <c:v>42948</c:v>
                </c:pt>
                <c:pt idx="470">
                  <c:v>42949</c:v>
                </c:pt>
                <c:pt idx="471">
                  <c:v>42950</c:v>
                </c:pt>
                <c:pt idx="472">
                  <c:v>42951</c:v>
                </c:pt>
                <c:pt idx="473">
                  <c:v>42954</c:v>
                </c:pt>
                <c:pt idx="474">
                  <c:v>42955</c:v>
                </c:pt>
                <c:pt idx="475">
                  <c:v>42956</c:v>
                </c:pt>
                <c:pt idx="476">
                  <c:v>42957</c:v>
                </c:pt>
                <c:pt idx="477">
                  <c:v>42958</c:v>
                </c:pt>
                <c:pt idx="478">
                  <c:v>42961</c:v>
                </c:pt>
                <c:pt idx="479">
                  <c:v>42962</c:v>
                </c:pt>
                <c:pt idx="480">
                  <c:v>42963</c:v>
                </c:pt>
                <c:pt idx="481">
                  <c:v>42964</c:v>
                </c:pt>
                <c:pt idx="482">
                  <c:v>42965</c:v>
                </c:pt>
                <c:pt idx="483">
                  <c:v>42968</c:v>
                </c:pt>
                <c:pt idx="484">
                  <c:v>42969</c:v>
                </c:pt>
                <c:pt idx="485">
                  <c:v>42970</c:v>
                </c:pt>
                <c:pt idx="486">
                  <c:v>42971</c:v>
                </c:pt>
                <c:pt idx="487">
                  <c:v>42972</c:v>
                </c:pt>
                <c:pt idx="488">
                  <c:v>42975</c:v>
                </c:pt>
                <c:pt idx="489">
                  <c:v>42976</c:v>
                </c:pt>
                <c:pt idx="490">
                  <c:v>42977</c:v>
                </c:pt>
                <c:pt idx="491">
                  <c:v>42978</c:v>
                </c:pt>
                <c:pt idx="492">
                  <c:v>42979</c:v>
                </c:pt>
                <c:pt idx="493">
                  <c:v>42982</c:v>
                </c:pt>
                <c:pt idx="494">
                  <c:v>42983</c:v>
                </c:pt>
                <c:pt idx="495">
                  <c:v>42984</c:v>
                </c:pt>
                <c:pt idx="496">
                  <c:v>42985</c:v>
                </c:pt>
                <c:pt idx="497">
                  <c:v>42986</c:v>
                </c:pt>
                <c:pt idx="498">
                  <c:v>42989</c:v>
                </c:pt>
                <c:pt idx="499">
                  <c:v>42990</c:v>
                </c:pt>
                <c:pt idx="500">
                  <c:v>42991</c:v>
                </c:pt>
                <c:pt idx="501">
                  <c:v>42992</c:v>
                </c:pt>
                <c:pt idx="502">
                  <c:v>42993</c:v>
                </c:pt>
                <c:pt idx="503">
                  <c:v>42996</c:v>
                </c:pt>
                <c:pt idx="504">
                  <c:v>42997</c:v>
                </c:pt>
                <c:pt idx="505">
                  <c:v>42998</c:v>
                </c:pt>
                <c:pt idx="506">
                  <c:v>42999</c:v>
                </c:pt>
                <c:pt idx="507">
                  <c:v>43000</c:v>
                </c:pt>
                <c:pt idx="508">
                  <c:v>43003</c:v>
                </c:pt>
                <c:pt idx="509">
                  <c:v>43004</c:v>
                </c:pt>
                <c:pt idx="510">
                  <c:v>43005</c:v>
                </c:pt>
                <c:pt idx="511">
                  <c:v>43006</c:v>
                </c:pt>
                <c:pt idx="512">
                  <c:v>43007</c:v>
                </c:pt>
                <c:pt idx="513">
                  <c:v>43010</c:v>
                </c:pt>
                <c:pt idx="514">
                  <c:v>43011</c:v>
                </c:pt>
                <c:pt idx="515">
                  <c:v>43012</c:v>
                </c:pt>
                <c:pt idx="516">
                  <c:v>43013</c:v>
                </c:pt>
                <c:pt idx="517">
                  <c:v>43014</c:v>
                </c:pt>
                <c:pt idx="518">
                  <c:v>43017</c:v>
                </c:pt>
                <c:pt idx="519">
                  <c:v>43018</c:v>
                </c:pt>
                <c:pt idx="520">
                  <c:v>43019</c:v>
                </c:pt>
                <c:pt idx="521">
                  <c:v>43020</c:v>
                </c:pt>
                <c:pt idx="522">
                  <c:v>43021</c:v>
                </c:pt>
                <c:pt idx="523">
                  <c:v>43024</c:v>
                </c:pt>
                <c:pt idx="524">
                  <c:v>43025</c:v>
                </c:pt>
                <c:pt idx="525">
                  <c:v>43026</c:v>
                </c:pt>
                <c:pt idx="526">
                  <c:v>43027</c:v>
                </c:pt>
                <c:pt idx="527">
                  <c:v>43028</c:v>
                </c:pt>
                <c:pt idx="528">
                  <c:v>43031</c:v>
                </c:pt>
                <c:pt idx="529">
                  <c:v>43032</c:v>
                </c:pt>
                <c:pt idx="530">
                  <c:v>43033</c:v>
                </c:pt>
                <c:pt idx="531">
                  <c:v>43034</c:v>
                </c:pt>
                <c:pt idx="532">
                  <c:v>43035</c:v>
                </c:pt>
                <c:pt idx="533">
                  <c:v>43038</c:v>
                </c:pt>
                <c:pt idx="534">
                  <c:v>43039</c:v>
                </c:pt>
                <c:pt idx="535">
                  <c:v>43040</c:v>
                </c:pt>
                <c:pt idx="536">
                  <c:v>43041</c:v>
                </c:pt>
                <c:pt idx="537">
                  <c:v>43042</c:v>
                </c:pt>
                <c:pt idx="538">
                  <c:v>43045</c:v>
                </c:pt>
                <c:pt idx="539">
                  <c:v>43046</c:v>
                </c:pt>
                <c:pt idx="540">
                  <c:v>43047</c:v>
                </c:pt>
                <c:pt idx="541">
                  <c:v>43048</c:v>
                </c:pt>
                <c:pt idx="542">
                  <c:v>43049</c:v>
                </c:pt>
                <c:pt idx="543">
                  <c:v>43052</c:v>
                </c:pt>
                <c:pt idx="544">
                  <c:v>43053</c:v>
                </c:pt>
                <c:pt idx="545">
                  <c:v>43054</c:v>
                </c:pt>
                <c:pt idx="546">
                  <c:v>43055</c:v>
                </c:pt>
                <c:pt idx="547">
                  <c:v>43056</c:v>
                </c:pt>
                <c:pt idx="548">
                  <c:v>43059</c:v>
                </c:pt>
                <c:pt idx="549">
                  <c:v>43060</c:v>
                </c:pt>
                <c:pt idx="550">
                  <c:v>43061</c:v>
                </c:pt>
                <c:pt idx="551">
                  <c:v>43062</c:v>
                </c:pt>
                <c:pt idx="552">
                  <c:v>43063</c:v>
                </c:pt>
                <c:pt idx="553">
                  <c:v>43066</c:v>
                </c:pt>
                <c:pt idx="554">
                  <c:v>43067</c:v>
                </c:pt>
                <c:pt idx="555">
                  <c:v>43068</c:v>
                </c:pt>
                <c:pt idx="556">
                  <c:v>43069</c:v>
                </c:pt>
                <c:pt idx="557">
                  <c:v>43070</c:v>
                </c:pt>
                <c:pt idx="558">
                  <c:v>43073</c:v>
                </c:pt>
                <c:pt idx="559">
                  <c:v>43074</c:v>
                </c:pt>
                <c:pt idx="560">
                  <c:v>43075</c:v>
                </c:pt>
                <c:pt idx="561">
                  <c:v>43076</c:v>
                </c:pt>
                <c:pt idx="562">
                  <c:v>43077</c:v>
                </c:pt>
                <c:pt idx="563">
                  <c:v>43080</c:v>
                </c:pt>
                <c:pt idx="564">
                  <c:v>43081</c:v>
                </c:pt>
                <c:pt idx="565">
                  <c:v>43082</c:v>
                </c:pt>
                <c:pt idx="566">
                  <c:v>43083</c:v>
                </c:pt>
                <c:pt idx="567">
                  <c:v>43084</c:v>
                </c:pt>
                <c:pt idx="568">
                  <c:v>43087</c:v>
                </c:pt>
                <c:pt idx="569">
                  <c:v>43088</c:v>
                </c:pt>
                <c:pt idx="570">
                  <c:v>43089</c:v>
                </c:pt>
                <c:pt idx="571">
                  <c:v>43090</c:v>
                </c:pt>
                <c:pt idx="572">
                  <c:v>43091</c:v>
                </c:pt>
                <c:pt idx="573">
                  <c:v>43096</c:v>
                </c:pt>
                <c:pt idx="574">
                  <c:v>43097</c:v>
                </c:pt>
                <c:pt idx="575">
                  <c:v>43098</c:v>
                </c:pt>
                <c:pt idx="576">
                  <c:v>43102</c:v>
                </c:pt>
                <c:pt idx="577">
                  <c:v>43103</c:v>
                </c:pt>
                <c:pt idx="578">
                  <c:v>43104</c:v>
                </c:pt>
                <c:pt idx="579">
                  <c:v>43105</c:v>
                </c:pt>
                <c:pt idx="580">
                  <c:v>43108</c:v>
                </c:pt>
                <c:pt idx="581">
                  <c:v>43109</c:v>
                </c:pt>
                <c:pt idx="582">
                  <c:v>43110</c:v>
                </c:pt>
                <c:pt idx="583">
                  <c:v>43111</c:v>
                </c:pt>
                <c:pt idx="584">
                  <c:v>43112</c:v>
                </c:pt>
                <c:pt idx="585">
                  <c:v>43115</c:v>
                </c:pt>
                <c:pt idx="586">
                  <c:v>43116</c:v>
                </c:pt>
                <c:pt idx="587">
                  <c:v>43117</c:v>
                </c:pt>
                <c:pt idx="588">
                  <c:v>43118</c:v>
                </c:pt>
                <c:pt idx="589">
                  <c:v>43119</c:v>
                </c:pt>
                <c:pt idx="590">
                  <c:v>43122</c:v>
                </c:pt>
                <c:pt idx="591">
                  <c:v>43123</c:v>
                </c:pt>
                <c:pt idx="592">
                  <c:v>43124</c:v>
                </c:pt>
                <c:pt idx="593">
                  <c:v>43125</c:v>
                </c:pt>
                <c:pt idx="594">
                  <c:v>43126</c:v>
                </c:pt>
                <c:pt idx="595">
                  <c:v>43129</c:v>
                </c:pt>
                <c:pt idx="596">
                  <c:v>43130</c:v>
                </c:pt>
                <c:pt idx="597">
                  <c:v>43131</c:v>
                </c:pt>
                <c:pt idx="598">
                  <c:v>43132</c:v>
                </c:pt>
                <c:pt idx="599">
                  <c:v>43133</c:v>
                </c:pt>
                <c:pt idx="600">
                  <c:v>43136</c:v>
                </c:pt>
                <c:pt idx="601">
                  <c:v>43137</c:v>
                </c:pt>
                <c:pt idx="602">
                  <c:v>43138</c:v>
                </c:pt>
                <c:pt idx="603">
                  <c:v>43139</c:v>
                </c:pt>
                <c:pt idx="604">
                  <c:v>43140</c:v>
                </c:pt>
                <c:pt idx="605">
                  <c:v>43143</c:v>
                </c:pt>
                <c:pt idx="606">
                  <c:v>43144</c:v>
                </c:pt>
                <c:pt idx="607">
                  <c:v>43145</c:v>
                </c:pt>
                <c:pt idx="608">
                  <c:v>43146</c:v>
                </c:pt>
                <c:pt idx="609">
                  <c:v>43147</c:v>
                </c:pt>
                <c:pt idx="610">
                  <c:v>43150</c:v>
                </c:pt>
                <c:pt idx="611">
                  <c:v>43151</c:v>
                </c:pt>
                <c:pt idx="612">
                  <c:v>43152</c:v>
                </c:pt>
                <c:pt idx="613">
                  <c:v>43153</c:v>
                </c:pt>
                <c:pt idx="614">
                  <c:v>43154</c:v>
                </c:pt>
                <c:pt idx="615">
                  <c:v>43157</c:v>
                </c:pt>
                <c:pt idx="616">
                  <c:v>43158</c:v>
                </c:pt>
                <c:pt idx="617">
                  <c:v>43159</c:v>
                </c:pt>
                <c:pt idx="618">
                  <c:v>43160</c:v>
                </c:pt>
                <c:pt idx="619">
                  <c:v>43161</c:v>
                </c:pt>
                <c:pt idx="620">
                  <c:v>43164</c:v>
                </c:pt>
                <c:pt idx="621">
                  <c:v>43165</c:v>
                </c:pt>
                <c:pt idx="622">
                  <c:v>43166</c:v>
                </c:pt>
                <c:pt idx="623">
                  <c:v>43167</c:v>
                </c:pt>
                <c:pt idx="624">
                  <c:v>43168</c:v>
                </c:pt>
                <c:pt idx="625">
                  <c:v>43171</c:v>
                </c:pt>
                <c:pt idx="626">
                  <c:v>43172</c:v>
                </c:pt>
                <c:pt idx="627">
                  <c:v>43173</c:v>
                </c:pt>
                <c:pt idx="628">
                  <c:v>43174</c:v>
                </c:pt>
                <c:pt idx="629">
                  <c:v>43175</c:v>
                </c:pt>
                <c:pt idx="630">
                  <c:v>43178</c:v>
                </c:pt>
                <c:pt idx="631">
                  <c:v>43179</c:v>
                </c:pt>
                <c:pt idx="632">
                  <c:v>43180</c:v>
                </c:pt>
                <c:pt idx="633">
                  <c:v>43181</c:v>
                </c:pt>
                <c:pt idx="634">
                  <c:v>43182</c:v>
                </c:pt>
                <c:pt idx="635">
                  <c:v>43185</c:v>
                </c:pt>
                <c:pt idx="636">
                  <c:v>43186</c:v>
                </c:pt>
                <c:pt idx="637">
                  <c:v>43187</c:v>
                </c:pt>
                <c:pt idx="638">
                  <c:v>43188</c:v>
                </c:pt>
                <c:pt idx="639">
                  <c:v>43193</c:v>
                </c:pt>
                <c:pt idx="640">
                  <c:v>43194</c:v>
                </c:pt>
                <c:pt idx="641">
                  <c:v>43195</c:v>
                </c:pt>
                <c:pt idx="642">
                  <c:v>43196</c:v>
                </c:pt>
                <c:pt idx="643">
                  <c:v>43199</c:v>
                </c:pt>
                <c:pt idx="644">
                  <c:v>43200</c:v>
                </c:pt>
                <c:pt idx="645">
                  <c:v>43201</c:v>
                </c:pt>
                <c:pt idx="646">
                  <c:v>43202</c:v>
                </c:pt>
                <c:pt idx="647">
                  <c:v>43203</c:v>
                </c:pt>
                <c:pt idx="648">
                  <c:v>43206</c:v>
                </c:pt>
                <c:pt idx="649">
                  <c:v>43207</c:v>
                </c:pt>
                <c:pt idx="650">
                  <c:v>43208</c:v>
                </c:pt>
                <c:pt idx="651">
                  <c:v>43209</c:v>
                </c:pt>
                <c:pt idx="652">
                  <c:v>43210</c:v>
                </c:pt>
                <c:pt idx="653">
                  <c:v>43213</c:v>
                </c:pt>
                <c:pt idx="654">
                  <c:v>43214</c:v>
                </c:pt>
                <c:pt idx="655">
                  <c:v>43215</c:v>
                </c:pt>
                <c:pt idx="656">
                  <c:v>43216</c:v>
                </c:pt>
                <c:pt idx="657">
                  <c:v>43217</c:v>
                </c:pt>
                <c:pt idx="658">
                  <c:v>43220</c:v>
                </c:pt>
                <c:pt idx="659">
                  <c:v>43222</c:v>
                </c:pt>
                <c:pt idx="660">
                  <c:v>43223</c:v>
                </c:pt>
                <c:pt idx="661">
                  <c:v>43224</c:v>
                </c:pt>
                <c:pt idx="662">
                  <c:v>43227</c:v>
                </c:pt>
                <c:pt idx="663">
                  <c:v>43228</c:v>
                </c:pt>
                <c:pt idx="664">
                  <c:v>43229</c:v>
                </c:pt>
                <c:pt idx="665">
                  <c:v>43230</c:v>
                </c:pt>
                <c:pt idx="666">
                  <c:v>43231</c:v>
                </c:pt>
                <c:pt idx="667">
                  <c:v>43234</c:v>
                </c:pt>
                <c:pt idx="668">
                  <c:v>43235</c:v>
                </c:pt>
                <c:pt idx="669">
                  <c:v>43236</c:v>
                </c:pt>
                <c:pt idx="670">
                  <c:v>43237</c:v>
                </c:pt>
                <c:pt idx="671">
                  <c:v>43238</c:v>
                </c:pt>
                <c:pt idx="672">
                  <c:v>43241</c:v>
                </c:pt>
                <c:pt idx="673">
                  <c:v>43242</c:v>
                </c:pt>
                <c:pt idx="674">
                  <c:v>43243</c:v>
                </c:pt>
                <c:pt idx="675">
                  <c:v>43244</c:v>
                </c:pt>
                <c:pt idx="676">
                  <c:v>43245</c:v>
                </c:pt>
                <c:pt idx="677">
                  <c:v>43248</c:v>
                </c:pt>
                <c:pt idx="678">
                  <c:v>43249</c:v>
                </c:pt>
                <c:pt idx="679">
                  <c:v>43250</c:v>
                </c:pt>
                <c:pt idx="680">
                  <c:v>43251</c:v>
                </c:pt>
                <c:pt idx="681">
                  <c:v>43252</c:v>
                </c:pt>
                <c:pt idx="682">
                  <c:v>43255</c:v>
                </c:pt>
                <c:pt idx="683">
                  <c:v>43256</c:v>
                </c:pt>
                <c:pt idx="684">
                  <c:v>43257</c:v>
                </c:pt>
                <c:pt idx="685">
                  <c:v>43258</c:v>
                </c:pt>
                <c:pt idx="686">
                  <c:v>43259</c:v>
                </c:pt>
                <c:pt idx="687">
                  <c:v>43262</c:v>
                </c:pt>
                <c:pt idx="688">
                  <c:v>43263</c:v>
                </c:pt>
                <c:pt idx="689">
                  <c:v>43264</c:v>
                </c:pt>
                <c:pt idx="690">
                  <c:v>43265</c:v>
                </c:pt>
              </c:numCache>
            </c:numRef>
          </c:cat>
          <c:val>
            <c:numRef>
              <c:f>Eur6M!$BD$3:$BD$693</c:f>
              <c:numCache>
                <c:formatCode>0.0000%</c:formatCode>
                <c:ptCount val="691"/>
                <c:pt idx="0">
                  <c:v>2.3145784793998349E-4</c:v>
                </c:pt>
                <c:pt idx="1">
                  <c:v>2.3102912921183803E-4</c:v>
                </c:pt>
                <c:pt idx="2">
                  <c:v>2.3131483114258533E-4</c:v>
                </c:pt>
                <c:pt idx="3">
                  <c:v>2.3171898796207197E-4</c:v>
                </c:pt>
                <c:pt idx="4">
                  <c:v>2.3215321752323255E-4</c:v>
                </c:pt>
                <c:pt idx="5">
                  <c:v>2.3218516314696329E-4</c:v>
                </c:pt>
                <c:pt idx="6">
                  <c:v>2.329372238803355E-4</c:v>
                </c:pt>
                <c:pt idx="7">
                  <c:v>2.3290046145903165E-4</c:v>
                </c:pt>
                <c:pt idx="8">
                  <c:v>2.3282037218218187E-4</c:v>
                </c:pt>
                <c:pt idx="9">
                  <c:v>2.3272279729455859E-4</c:v>
                </c:pt>
                <c:pt idx="10">
                  <c:v>2.3226841514512346E-4</c:v>
                </c:pt>
                <c:pt idx="11">
                  <c:v>2.32493090634745E-4</c:v>
                </c:pt>
                <c:pt idx="12">
                  <c:v>2.3244715430983717E-4</c:v>
                </c:pt>
                <c:pt idx="13">
                  <c:v>2.3237755692187513E-4</c:v>
                </c:pt>
                <c:pt idx="14">
                  <c:v>2.322698339909718E-4</c:v>
                </c:pt>
                <c:pt idx="15">
                  <c:v>2.3173691670202851E-4</c:v>
                </c:pt>
                <c:pt idx="16">
                  <c:v>2.3129662843941542E-4</c:v>
                </c:pt>
                <c:pt idx="17">
                  <c:v>2.3095703475815242E-4</c:v>
                </c:pt>
                <c:pt idx="18">
                  <c:v>2.3060648888210991E-4</c:v>
                </c:pt>
                <c:pt idx="19">
                  <c:v>2.3025890726528799E-4</c:v>
                </c:pt>
                <c:pt idx="20">
                  <c:v>2.3010877327457678E-4</c:v>
                </c:pt>
                <c:pt idx="21">
                  <c:v>2.2539829088273912E-4</c:v>
                </c:pt>
                <c:pt idx="22">
                  <c:v>2.252707277082102E-4</c:v>
                </c:pt>
                <c:pt idx="23">
                  <c:v>2.2520961780338143E-4</c:v>
                </c:pt>
                <c:pt idx="24">
                  <c:v>2.2520851883191817E-4</c:v>
                </c:pt>
                <c:pt idx="25">
                  <c:v>2.2526098846012088E-4</c:v>
                </c:pt>
                <c:pt idx="26">
                  <c:v>2.2567538563515719E-4</c:v>
                </c:pt>
                <c:pt idx="27">
                  <c:v>2.2587770635313847E-4</c:v>
                </c:pt>
                <c:pt idx="28">
                  <c:v>2.2610138401063336E-4</c:v>
                </c:pt>
                <c:pt idx="29">
                  <c:v>2.2633997626955027E-4</c:v>
                </c:pt>
                <c:pt idx="30">
                  <c:v>2.265870407860879E-4</c:v>
                </c:pt>
                <c:pt idx="31">
                  <c:v>2.2731464438324075E-4</c:v>
                </c:pt>
                <c:pt idx="32">
                  <c:v>2.2753117440792034E-4</c:v>
                </c:pt>
                <c:pt idx="33">
                  <c:v>2.2772396490708971E-4</c:v>
                </c:pt>
                <c:pt idx="34">
                  <c:v>2.2788657351147345E-4</c:v>
                </c:pt>
                <c:pt idx="35">
                  <c:v>2.2801255784960013E-4</c:v>
                </c:pt>
                <c:pt idx="36">
                  <c:v>2.2810634154601329E-4</c:v>
                </c:pt>
                <c:pt idx="37">
                  <c:v>2.2802140510176178E-4</c:v>
                </c:pt>
                <c:pt idx="38">
                  <c:v>2.2786763254619373E-4</c:v>
                </c:pt>
                <c:pt idx="39">
                  <c:v>2.2763858152057478E-4</c:v>
                </c:pt>
                <c:pt idx="40">
                  <c:v>2.2732780968198204E-4</c:v>
                </c:pt>
                <c:pt idx="41">
                  <c:v>2.2563185792314174E-4</c:v>
                </c:pt>
                <c:pt idx="42">
                  <c:v>2.2493089908200674E-4</c:v>
                </c:pt>
                <c:pt idx="43">
                  <c:v>2.2411656485223156E-4</c:v>
                </c:pt>
                <c:pt idx="44">
                  <c:v>2.2318772450508154E-4</c:v>
                </c:pt>
                <c:pt idx="45">
                  <c:v>2.2175965278967824E-4</c:v>
                </c:pt>
                <c:pt idx="46">
                  <c:v>2.1877955278104181E-4</c:v>
                </c:pt>
                <c:pt idx="47">
                  <c:v>2.1763056028295628E-4</c:v>
                </c:pt>
                <c:pt idx="48">
                  <c:v>2.1651333077230223E-4</c:v>
                </c:pt>
                <c:pt idx="49">
                  <c:v>2.1544885534952225E-4</c:v>
                </c:pt>
                <c:pt idx="50">
                  <c:v>2.1407780169973984E-4</c:v>
                </c:pt>
                <c:pt idx="51">
                  <c:v>2.1173700155775814E-4</c:v>
                </c:pt>
                <c:pt idx="52">
                  <c:v>2.1093900602755657E-4</c:v>
                </c:pt>
                <c:pt idx="53">
                  <c:v>2.101903800602191E-4</c:v>
                </c:pt>
                <c:pt idx="54">
                  <c:v>2.094898148596141E-4</c:v>
                </c:pt>
                <c:pt idx="55">
                  <c:v>2.0850845650714807E-4</c:v>
                </c:pt>
                <c:pt idx="56">
                  <c:v>2.0714198596831151E-4</c:v>
                </c:pt>
                <c:pt idx="57">
                  <c:v>2.0666209281053113E-4</c:v>
                </c:pt>
                <c:pt idx="58">
                  <c:v>2.0622240772481384E-4</c:v>
                </c:pt>
                <c:pt idx="59">
                  <c:v>2.0582162193686854E-4</c:v>
                </c:pt>
                <c:pt idx="60">
                  <c:v>2.0458129636128858E-4</c:v>
                </c:pt>
                <c:pt idx="61">
                  <c:v>2.0435537552296735E-4</c:v>
                </c:pt>
                <c:pt idx="62">
                  <c:v>2.0416050137511051E-4</c:v>
                </c:pt>
                <c:pt idx="63">
                  <c:v>2.0413683566171268E-4</c:v>
                </c:pt>
                <c:pt idx="64">
                  <c:v>1.9266205455135889E-4</c:v>
                </c:pt>
                <c:pt idx="65">
                  <c:v>1.9262400271275576E-4</c:v>
                </c:pt>
                <c:pt idx="66">
                  <c:v>1.9260776970880374E-4</c:v>
                </c:pt>
                <c:pt idx="67">
                  <c:v>1.9261203958073229E-4</c:v>
                </c:pt>
                <c:pt idx="68">
                  <c:v>1.9263549636801408E-4</c:v>
                </c:pt>
                <c:pt idx="69">
                  <c:v>1.9280782860616412E-4</c:v>
                </c:pt>
                <c:pt idx="70">
                  <c:v>1.9289487343333443E-4</c:v>
                </c:pt>
                <c:pt idx="71">
                  <c:v>1.9299452535872727E-4</c:v>
                </c:pt>
                <c:pt idx="72">
                  <c:v>1.9310546841566634E-4</c:v>
                </c:pt>
                <c:pt idx="73">
                  <c:v>1.9322638663440088E-4</c:v>
                </c:pt>
                <c:pt idx="74">
                  <c:v>1.9363583254717985E-4</c:v>
                </c:pt>
                <c:pt idx="75">
                  <c:v>1.9378349169055386E-4</c:v>
                </c:pt>
                <c:pt idx="76">
                  <c:v>1.939345461258875E-4</c:v>
                </c:pt>
                <c:pt idx="77">
                  <c:v>1.9408767987332828E-4</c:v>
                </c:pt>
                <c:pt idx="78">
                  <c:v>1.9424157695214516E-4</c:v>
                </c:pt>
                <c:pt idx="79">
                  <c:v>1.9469468833177084E-4</c:v>
                </c:pt>
                <c:pt idx="80">
                  <c:v>1.9483847888442234E-4</c:v>
                </c:pt>
                <c:pt idx="81">
                  <c:v>1.94976452833172E-4</c:v>
                </c:pt>
                <c:pt idx="82">
                  <c:v>1.9510755097342766E-4</c:v>
                </c:pt>
                <c:pt idx="83">
                  <c:v>1.9523174124555967E-4</c:v>
                </c:pt>
                <c:pt idx="84">
                  <c:v>1.9556511210482919E-4</c:v>
                </c:pt>
                <c:pt idx="85">
                  <c:v>1.9566391814949393E-4</c:v>
                </c:pt>
                <c:pt idx="86">
                  <c:v>1.95756939942839E-4</c:v>
                </c:pt>
                <c:pt idx="87">
                  <c:v>1.9584440220313037E-4</c:v>
                </c:pt>
                <c:pt idx="88">
                  <c:v>1.9592652964863397E-4</c:v>
                </c:pt>
                <c:pt idx="89">
                  <c:v>1.9614315025316489E-4</c:v>
                </c:pt>
                <c:pt idx="90">
                  <c:v>1.9620618559055428E-4</c:v>
                </c:pt>
                <c:pt idx="91">
                  <c:v>1.9626500968208615E-4</c:v>
                </c:pt>
                <c:pt idx="92">
                  <c:v>1.9631984723724225E-4</c:v>
                </c:pt>
                <c:pt idx="93">
                  <c:v>1.963709229637476E-4</c:v>
                </c:pt>
                <c:pt idx="94">
                  <c:v>1.965038262385067E-4</c:v>
                </c:pt>
                <c:pt idx="95">
                  <c:v>1.9654210170789405E-4</c:v>
                </c:pt>
                <c:pt idx="96">
                  <c:v>1.9657773886924782E-4</c:v>
                </c:pt>
                <c:pt idx="97">
                  <c:v>1.9661096242370483E-4</c:v>
                </c:pt>
                <c:pt idx="98">
                  <c:v>1.9664199706888823E-4</c:v>
                </c:pt>
                <c:pt idx="99">
                  <c:v>1.9672421451273031E-4</c:v>
                </c:pt>
                <c:pt idx="100">
                  <c:v>1.9674874047728629E-4</c:v>
                </c:pt>
                <c:pt idx="101">
                  <c:v>1.9677220100443362E-4</c:v>
                </c:pt>
                <c:pt idx="102">
                  <c:v>1.9679482078388972E-4</c:v>
                </c:pt>
                <c:pt idx="103">
                  <c:v>1.9681682450405433E-4</c:v>
                </c:pt>
                <c:pt idx="104">
                  <c:v>1.971244762630582E-4</c:v>
                </c:pt>
                <c:pt idx="105">
                  <c:v>1.9714998227818425E-4</c:v>
                </c:pt>
                <c:pt idx="106">
                  <c:v>1.9717576779017075E-4</c:v>
                </c:pt>
                <c:pt idx="107">
                  <c:v>1.9745645635463771E-4</c:v>
                </c:pt>
                <c:pt idx="108">
                  <c:v>1.9735754320955254E-4</c:v>
                </c:pt>
                <c:pt idx="109">
                  <c:v>1.9731666677525874E-4</c:v>
                </c:pt>
                <c:pt idx="110">
                  <c:v>1.9734879663142567E-4</c:v>
                </c:pt>
                <c:pt idx="111">
                  <c:v>1.9738276175865815E-4</c:v>
                </c:pt>
                <c:pt idx="112">
                  <c:v>1.9768593916803486E-4</c:v>
                </c:pt>
                <c:pt idx="113">
                  <c:v>1.9759152710473071E-4</c:v>
                </c:pt>
                <c:pt idx="114">
                  <c:v>1.9758789509897228E-4</c:v>
                </c:pt>
                <c:pt idx="115">
                  <c:v>1.9763761922552764E-4</c:v>
                </c:pt>
                <c:pt idx="116">
                  <c:v>1.9769121560720828E-4</c:v>
                </c:pt>
                <c:pt idx="117">
                  <c:v>1.9802501356326293E-4</c:v>
                </c:pt>
                <c:pt idx="118">
                  <c:v>1.9795147021226656E-4</c:v>
                </c:pt>
                <c:pt idx="119">
                  <c:v>1.9803348251506742E-4</c:v>
                </c:pt>
                <c:pt idx="120">
                  <c:v>1.9811895512753338E-4</c:v>
                </c:pt>
                <c:pt idx="121">
                  <c:v>1.9821079909648526E-4</c:v>
                </c:pt>
                <c:pt idx="122">
                  <c:v>1.9862253138171236E-4</c:v>
                </c:pt>
                <c:pt idx="123">
                  <c:v>1.9891241987144234E-4</c:v>
                </c:pt>
                <c:pt idx="124">
                  <c:v>1.9905724254572996E-4</c:v>
                </c:pt>
                <c:pt idx="125">
                  <c:v>1.9902644053962861E-4</c:v>
                </c:pt>
                <c:pt idx="126">
                  <c:v>1.9956862316262796E-4</c:v>
                </c:pt>
                <c:pt idx="127">
                  <c:v>1.9970926992610481E-4</c:v>
                </c:pt>
                <c:pt idx="128">
                  <c:v>1.999040882248658E-4</c:v>
                </c:pt>
                <c:pt idx="129">
                  <c:v>2.0010915264757605E-4</c:v>
                </c:pt>
                <c:pt idx="130">
                  <c:v>2.0032476406132643E-4</c:v>
                </c:pt>
                <c:pt idx="131">
                  <c:v>2.0103775841543109E-4</c:v>
                </c:pt>
                <c:pt idx="132">
                  <c:v>2.0129869696985527E-4</c:v>
                </c:pt>
                <c:pt idx="133">
                  <c:v>2.0157155633468473E-4</c:v>
                </c:pt>
                <c:pt idx="134">
                  <c:v>2.0185676788217889E-4</c:v>
                </c:pt>
                <c:pt idx="135">
                  <c:v>2.0215463247374998E-4</c:v>
                </c:pt>
                <c:pt idx="136">
                  <c:v>2.0308338642922226E-4</c:v>
                </c:pt>
                <c:pt idx="137">
                  <c:v>2.034786384741052E-4</c:v>
                </c:pt>
                <c:pt idx="138">
                  <c:v>2.0384428117535845E-4</c:v>
                </c:pt>
                <c:pt idx="139">
                  <c:v>2.0422438206994274E-4</c:v>
                </c:pt>
                <c:pt idx="140">
                  <c:v>2.0461924201402873E-4</c:v>
                </c:pt>
                <c:pt idx="141">
                  <c:v>2.0580759428527647E-4</c:v>
                </c:pt>
                <c:pt idx="142">
                  <c:v>2.0635228936249916E-4</c:v>
                </c:pt>
                <c:pt idx="143">
                  <c:v>2.0682545735646574E-4</c:v>
                </c:pt>
                <c:pt idx="144">
                  <c:v>2.0731506766679322E-4</c:v>
                </c:pt>
                <c:pt idx="145">
                  <c:v>2.0782083486846462E-4</c:v>
                </c:pt>
                <c:pt idx="146">
                  <c:v>2.0929758227598589E-4</c:v>
                </c:pt>
                <c:pt idx="147">
                  <c:v>2.1050573426731938E-4</c:v>
                </c:pt>
                <c:pt idx="148">
                  <c:v>2.1109805199175284E-4</c:v>
                </c:pt>
                <c:pt idx="149">
                  <c:v>2.117043144450362E-4</c:v>
                </c:pt>
                <c:pt idx="150">
                  <c:v>2.1341496336297318E-4</c:v>
                </c:pt>
                <c:pt idx="151">
                  <c:v>2.1350837097057598E-4</c:v>
                </c:pt>
                <c:pt idx="152">
                  <c:v>2.1493461789715612E-4</c:v>
                </c:pt>
                <c:pt idx="153">
                  <c:v>2.1561844085628341E-4</c:v>
                </c:pt>
                <c:pt idx="154">
                  <c:v>2.163141725763446E-4</c:v>
                </c:pt>
                <c:pt idx="155">
                  <c:v>2.1821074020571753E-4</c:v>
                </c:pt>
                <c:pt idx="156">
                  <c:v>2.1833886652612825E-4</c:v>
                </c:pt>
                <c:pt idx="157">
                  <c:v>2.1996128246913062E-4</c:v>
                </c:pt>
                <c:pt idx="158">
                  <c:v>2.2072235866337124E-4</c:v>
                </c:pt>
                <c:pt idx="159">
                  <c:v>2.2149330757373475E-4</c:v>
                </c:pt>
                <c:pt idx="160">
                  <c:v>2.2352103145932331E-4</c:v>
                </c:pt>
                <c:pt idx="161">
                  <c:v>2.2368984718577789E-4</c:v>
                </c:pt>
                <c:pt idx="162">
                  <c:v>2.2548596236964647E-4</c:v>
                </c:pt>
                <c:pt idx="163">
                  <c:v>2.2631003925376944E-4</c:v>
                </c:pt>
                <c:pt idx="164">
                  <c:v>2.2714195272970265E-4</c:v>
                </c:pt>
                <c:pt idx="165">
                  <c:v>2.2924714847213115E-4</c:v>
                </c:pt>
                <c:pt idx="166">
                  <c:v>2.2946208734579137E-4</c:v>
                </c:pt>
                <c:pt idx="167">
                  <c:v>2.3140888806954363E-4</c:v>
                </c:pt>
                <c:pt idx="168">
                  <c:v>2.3164819950020375E-4</c:v>
                </c:pt>
                <c:pt idx="169">
                  <c:v>2.3252850973627648E-4</c:v>
                </c:pt>
                <c:pt idx="170">
                  <c:v>2.3341471766080704E-4</c:v>
                </c:pt>
                <c:pt idx="171">
                  <c:v>2.3555635733563422E-4</c:v>
                </c:pt>
                <c:pt idx="172">
                  <c:v>2.3701267632798273E-4</c:v>
                </c:pt>
                <c:pt idx="173">
                  <c:v>2.379239852457098E-4</c:v>
                </c:pt>
                <c:pt idx="174">
                  <c:v>2.3883943685924075E-4</c:v>
                </c:pt>
                <c:pt idx="175">
                  <c:v>2.3975869685676242E-4</c:v>
                </c:pt>
                <c:pt idx="176">
                  <c:v>2.4187309238115135E-4</c:v>
                </c:pt>
                <c:pt idx="177">
                  <c:v>2.4346337156540618E-4</c:v>
                </c:pt>
                <c:pt idx="178">
                  <c:v>2.44393732101995E-4</c:v>
                </c:pt>
                <c:pt idx="179">
                  <c:v>2.4532496488337388E-4</c:v>
                </c:pt>
                <c:pt idx="180">
                  <c:v>2.4625793772727305E-4</c:v>
                </c:pt>
                <c:pt idx="181">
                  <c:v>2.4831879605228532E-4</c:v>
                </c:pt>
                <c:pt idx="182">
                  <c:v>2.5003023086349536E-4</c:v>
                </c:pt>
                <c:pt idx="183">
                  <c:v>2.509891548790979E-4</c:v>
                </c:pt>
                <c:pt idx="184">
                  <c:v>2.519567193063653E-4</c:v>
                </c:pt>
                <c:pt idx="185">
                  <c:v>2.5293407420720116E-4</c:v>
                </c:pt>
                <c:pt idx="186">
                  <c:v>2.5568814413863414E-4</c:v>
                </c:pt>
                <c:pt idx="187">
                  <c:v>2.5696439982579887E-4</c:v>
                </c:pt>
                <c:pt idx="188">
                  <c:v>2.5800795806409164E-4</c:v>
                </c:pt>
                <c:pt idx="189">
                  <c:v>2.5906820717227282E-4</c:v>
                </c:pt>
                <c:pt idx="190">
                  <c:v>2.6014629722054538E-4</c:v>
                </c:pt>
                <c:pt idx="191">
                  <c:v>2.7562044319122143E-4</c:v>
                </c:pt>
                <c:pt idx="192">
                  <c:v>2.7848240089206372E-4</c:v>
                </c:pt>
                <c:pt idx="193">
                  <c:v>2.7968233045342885E-4</c:v>
                </c:pt>
                <c:pt idx="194">
                  <c:v>2.8090388436493056E-4</c:v>
                </c:pt>
                <c:pt idx="195">
                  <c:v>2.835749000667538E-4</c:v>
                </c:pt>
                <c:pt idx="196">
                  <c:v>2.8413325044816996E-4</c:v>
                </c:pt>
                <c:pt idx="197">
                  <c:v>2.8732575633651773E-4</c:v>
                </c:pt>
                <c:pt idx="198">
                  <c:v>2.8867089862885306E-4</c:v>
                </c:pt>
                <c:pt idx="199">
                  <c:v>2.9003561268496327E-4</c:v>
                </c:pt>
                <c:pt idx="200">
                  <c:v>2.9306207461207262E-4</c:v>
                </c:pt>
                <c:pt idx="201">
                  <c:v>2.9365176029616226E-4</c:v>
                </c:pt>
                <c:pt idx="202">
                  <c:v>2.9714249623618406E-4</c:v>
                </c:pt>
                <c:pt idx="203">
                  <c:v>2.9861848294078091E-4</c:v>
                </c:pt>
                <c:pt idx="204">
                  <c:v>3.0011198874980576E-4</c:v>
                </c:pt>
                <c:pt idx="205">
                  <c:v>3.0345900425101584E-4</c:v>
                </c:pt>
                <c:pt idx="206">
                  <c:v>3.0407594119020515E-4</c:v>
                </c:pt>
                <c:pt idx="207">
                  <c:v>3.0783204076051157E-4</c:v>
                </c:pt>
                <c:pt idx="208">
                  <c:v>3.0942450301257624E-4</c:v>
                </c:pt>
                <c:pt idx="209">
                  <c:v>3.1103243162544165E-4</c:v>
                </c:pt>
                <c:pt idx="210">
                  <c:v>3.1466624378398151E-4</c:v>
                </c:pt>
                <c:pt idx="211">
                  <c:v>3.1632795520362917E-4</c:v>
                </c:pt>
                <c:pt idx="212">
                  <c:v>3.1929997991446115E-4</c:v>
                </c:pt>
                <c:pt idx="213">
                  <c:v>3.2099904281744098E-4</c:v>
                </c:pt>
                <c:pt idx="214">
                  <c:v>3.2271329732708914E-4</c:v>
                </c:pt>
                <c:pt idx="215">
                  <c:v>3.2660916464054946E-4</c:v>
                </c:pt>
                <c:pt idx="216">
                  <c:v>3.272769816394764E-4</c:v>
                </c:pt>
                <c:pt idx="217">
                  <c:v>3.3151255178302992E-4</c:v>
                </c:pt>
                <c:pt idx="218">
                  <c:v>3.3331802060095848E-4</c:v>
                </c:pt>
                <c:pt idx="219">
                  <c:v>3.3513870257179839E-4</c:v>
                </c:pt>
                <c:pt idx="220">
                  <c:v>3.3927826511119302E-4</c:v>
                </c:pt>
                <c:pt idx="221">
                  <c:v>3.3998334784516877E-4</c:v>
                </c:pt>
                <c:pt idx="222">
                  <c:v>3.4447041729796201E-4</c:v>
                </c:pt>
                <c:pt idx="223">
                  <c:v>3.4638244271943132E-4</c:v>
                </c:pt>
                <c:pt idx="224">
                  <c:v>3.4830970279530821E-4</c:v>
                </c:pt>
                <c:pt idx="225">
                  <c:v>3.5267459492696693E-4</c:v>
                </c:pt>
                <c:pt idx="226">
                  <c:v>3.5342630142789973E-4</c:v>
                </c:pt>
                <c:pt idx="227">
                  <c:v>3.5817463035188278E-4</c:v>
                </c:pt>
                <c:pt idx="228">
                  <c:v>3.6019336275616714E-4</c:v>
                </c:pt>
                <c:pt idx="229">
                  <c:v>3.6222735127421502E-4</c:v>
                </c:pt>
                <c:pt idx="230">
                  <c:v>3.6679920162584152E-4</c:v>
                </c:pt>
                <c:pt idx="231">
                  <c:v>3.6760689231927037E-4</c:v>
                </c:pt>
                <c:pt idx="232">
                  <c:v>3.7134561404965008E-4</c:v>
                </c:pt>
                <c:pt idx="233">
                  <c:v>3.7218224979511854E-4</c:v>
                </c:pt>
                <c:pt idx="234">
                  <c:v>3.7302606316333496E-4</c:v>
                </c:pt>
                <c:pt idx="235">
                  <c:v>3.7516514869877725E-4</c:v>
                </c:pt>
                <c:pt idx="236">
                  <c:v>3.7732010093178859E-4</c:v>
                </c:pt>
                <c:pt idx="237">
                  <c:v>3.8519298345303881E-4</c:v>
                </c:pt>
                <c:pt idx="238">
                  <c:v>3.860986384000052E-4</c:v>
                </c:pt>
                <c:pt idx="239">
                  <c:v>3.883329702841561E-4</c:v>
                </c:pt>
                <c:pt idx="240">
                  <c:v>3.9058318732448086E-4</c:v>
                </c:pt>
                <c:pt idx="241">
                  <c:v>3.9284929259520552E-4</c:v>
                </c:pt>
                <c:pt idx="242">
                  <c:v>4.0108577178148006E-4</c:v>
                </c:pt>
                <c:pt idx="243">
                  <c:v>4.0207265741583337E-4</c:v>
                </c:pt>
                <c:pt idx="244">
                  <c:v>4.0441824990822457E-4</c:v>
                </c:pt>
                <c:pt idx="245">
                  <c:v>4.067796675040534E-4</c:v>
                </c:pt>
                <c:pt idx="246">
                  <c:v>4.0915650551532403E-4</c:v>
                </c:pt>
                <c:pt idx="247">
                  <c:v>4.1773791445152535E-4</c:v>
                </c:pt>
                <c:pt idx="248">
                  <c:v>4.1880833687069015E-4</c:v>
                </c:pt>
                <c:pt idx="249">
                  <c:v>4.2125498329559607E-4</c:v>
                </c:pt>
                <c:pt idx="250">
                  <c:v>4.2371413264781428E-4</c:v>
                </c:pt>
                <c:pt idx="251">
                  <c:v>4.2618529866570609E-4</c:v>
                </c:pt>
                <c:pt idx="252">
                  <c:v>4.3504072674875957E-4</c:v>
                </c:pt>
                <c:pt idx="253">
                  <c:v>4.361804040852738E-4</c:v>
                </c:pt>
                <c:pt idx="254">
                  <c:v>4.3870435941641779E-4</c:v>
                </c:pt>
                <c:pt idx="255">
                  <c:v>4.4123741378201579E-4</c:v>
                </c:pt>
                <c:pt idx="256">
                  <c:v>4.4515664395771164E-4</c:v>
                </c:pt>
                <c:pt idx="257">
                  <c:v>4.5282898805006582E-4</c:v>
                </c:pt>
                <c:pt idx="258">
                  <c:v>4.5540015567700569E-4</c:v>
                </c:pt>
                <c:pt idx="259">
                  <c:v>4.5797754769505796E-4</c:v>
                </c:pt>
                <c:pt idx="260">
                  <c:v>4.6056086661910921E-4</c:v>
                </c:pt>
                <c:pt idx="261">
                  <c:v>4.6314981495833616E-4</c:v>
                </c:pt>
                <c:pt idx="262">
                  <c:v>4.7094746155137339E-4</c:v>
                </c:pt>
                <c:pt idx="263">
                  <c:v>4.7355595261715829E-4</c:v>
                </c:pt>
                <c:pt idx="264">
                  <c:v>4.7616858561721131E-4</c:v>
                </c:pt>
                <c:pt idx="265">
                  <c:v>4.7878506304401924E-4</c:v>
                </c:pt>
                <c:pt idx="266">
                  <c:v>4.8692076611465198E-4</c:v>
                </c:pt>
                <c:pt idx="267">
                  <c:v>4.9066436935507065E-4</c:v>
                </c:pt>
                <c:pt idx="268">
                  <c:v>4.9191470373033885E-4</c:v>
                </c:pt>
                <c:pt idx="269">
                  <c:v>4.945479999650317E-4</c:v>
                </c:pt>
                <c:pt idx="270">
                  <c:v>4.9718305801547274E-4</c:v>
                </c:pt>
                <c:pt idx="271">
                  <c:v>4.9981958035394522E-4</c:v>
                </c:pt>
                <c:pt idx="272">
                  <c:v>5.0773495778480842E-4</c:v>
                </c:pt>
                <c:pt idx="273">
                  <c:v>5.1037436194904795E-4</c:v>
                </c:pt>
                <c:pt idx="274">
                  <c:v>5.1301374272232796E-4</c:v>
                </c:pt>
                <c:pt idx="275">
                  <c:v>5.1565292510002243E-4</c:v>
                </c:pt>
                <c:pt idx="276">
                  <c:v>5.1829222422301153E-4</c:v>
                </c:pt>
                <c:pt idx="277">
                  <c:v>5.2202814234565502E-4</c:v>
                </c:pt>
                <c:pt idx="278">
                  <c:v>5.2885934175609956E-4</c:v>
                </c:pt>
                <c:pt idx="279">
                  <c:v>5.3010599880770344E-4</c:v>
                </c:pt>
                <c:pt idx="280">
                  <c:v>5.3275341075482735E-4</c:v>
                </c:pt>
                <c:pt idx="281">
                  <c:v>5.3540394303423116E-4</c:v>
                </c:pt>
                <c:pt idx="282">
                  <c:v>5.4478792635861766E-4</c:v>
                </c:pt>
                <c:pt idx="283">
                  <c:v>5.4604607741238695E-4</c:v>
                </c:pt>
                <c:pt idx="284">
                  <c:v>5.4871881281599183E-4</c:v>
                </c:pt>
                <c:pt idx="285">
                  <c:v>5.5139730914326851E-4</c:v>
                </c:pt>
                <c:pt idx="286">
                  <c:v>5.5408200649830278E-4</c:v>
                </c:pt>
                <c:pt idx="287">
                  <c:v>5.6360228669379638E-4</c:v>
                </c:pt>
                <c:pt idx="288">
                  <c:v>5.6489160829760454E-4</c:v>
                </c:pt>
                <c:pt idx="289">
                  <c:v>5.6761391237788658E-4</c:v>
                </c:pt>
                <c:pt idx="290">
                  <c:v>5.7034505812943105E-4</c:v>
                </c:pt>
                <c:pt idx="291">
                  <c:v>5.7308548566515651E-4</c:v>
                </c:pt>
                <c:pt idx="292">
                  <c:v>5.8280840946245784E-4</c:v>
                </c:pt>
                <c:pt idx="293">
                  <c:v>5.8414881592634563E-4</c:v>
                </c:pt>
                <c:pt idx="294">
                  <c:v>5.869422541050183E-4</c:v>
                </c:pt>
                <c:pt idx="295">
                  <c:v>5.8974761476878954E-4</c:v>
                </c:pt>
                <c:pt idx="296">
                  <c:v>5.9256533803852727E-4</c:v>
                </c:pt>
                <c:pt idx="297">
                  <c:v>6.0255642742884457E-4</c:v>
                </c:pt>
                <c:pt idx="298">
                  <c:v>6.0396865967355534E-4</c:v>
                </c:pt>
                <c:pt idx="299">
                  <c:v>6.0831926027932496E-4</c:v>
                </c:pt>
                <c:pt idx="300">
                  <c:v>6.1122295563689061E-4</c:v>
                </c:pt>
                <c:pt idx="301">
                  <c:v>6.1414208725024623E-4</c:v>
                </c:pt>
                <c:pt idx="302">
                  <c:v>6.2299647689327174E-4</c:v>
                </c:pt>
                <c:pt idx="303">
                  <c:v>6.2598173080986451E-4</c:v>
                </c:pt>
                <c:pt idx="304">
                  <c:v>6.2898460963194841E-4</c:v>
                </c:pt>
                <c:pt idx="305">
                  <c:v>6.3200555109772078E-4</c:v>
                </c:pt>
                <c:pt idx="306">
                  <c:v>6.3504499294274363E-4</c:v>
                </c:pt>
                <c:pt idx="307">
                  <c:v>6.4427869817130405E-4</c:v>
                </c:pt>
                <c:pt idx="308">
                  <c:v>6.4739651895966252E-4</c:v>
                </c:pt>
                <c:pt idx="309">
                  <c:v>6.505350288498813E-4</c:v>
                </c:pt>
                <c:pt idx="310">
                  <c:v>6.5369438174566331E-4</c:v>
                </c:pt>
                <c:pt idx="311">
                  <c:v>6.5687359616222504E-4</c:v>
                </c:pt>
                <c:pt idx="312">
                  <c:v>6.6651775509433834E-4</c:v>
                </c:pt>
                <c:pt idx="313">
                  <c:v>6.6976376210872626E-4</c:v>
                </c:pt>
                <c:pt idx="314">
                  <c:v>6.7302330385600906E-4</c:v>
                </c:pt>
                <c:pt idx="315">
                  <c:v>6.7629511495190589E-4</c:v>
                </c:pt>
                <c:pt idx="316">
                  <c:v>6.7957793000115562E-4</c:v>
                </c:pt>
                <c:pt idx="317">
                  <c:v>6.927939215392191E-4</c:v>
                </c:pt>
                <c:pt idx="318">
                  <c:v>6.9611277512150575E-4</c:v>
                </c:pt>
                <c:pt idx="319">
                  <c:v>6.99435040097158E-4</c:v>
                </c:pt>
                <c:pt idx="320">
                  <c:v>7.0275945100415499E-4</c:v>
                </c:pt>
                <c:pt idx="321">
                  <c:v>6.9947538199840618E-4</c:v>
                </c:pt>
                <c:pt idx="322">
                  <c:v>7.0117738184235644E-4</c:v>
                </c:pt>
                <c:pt idx="323">
                  <c:v>7.0449229436098169E-4</c:v>
                </c:pt>
                <c:pt idx="324">
                  <c:v>7.0780460043946033E-4</c:v>
                </c:pt>
                <c:pt idx="325">
                  <c:v>7.1111451529745769E-4</c:v>
                </c:pt>
                <c:pt idx="326">
                  <c:v>7.2267008208252862E-4</c:v>
                </c:pt>
                <c:pt idx="327">
                  <c:v>7.2433456693428053E-4</c:v>
                </c:pt>
                <c:pt idx="328">
                  <c:v>7.2763575399765828E-4</c:v>
                </c:pt>
                <c:pt idx="329">
                  <c:v>7.3093584116605439E-4</c:v>
                </c:pt>
                <c:pt idx="330">
                  <c:v>7.342350436595756E-4</c:v>
                </c:pt>
                <c:pt idx="331">
                  <c:v>7.457953167512531E-4</c:v>
                </c:pt>
                <c:pt idx="332">
                  <c:v>7.4742731134269723E-4</c:v>
                </c:pt>
                <c:pt idx="333">
                  <c:v>7.5072531880319559E-4</c:v>
                </c:pt>
                <c:pt idx="334">
                  <c:v>7.5402373292845115E-4</c:v>
                </c:pt>
                <c:pt idx="335">
                  <c:v>7.5732276893857075E-4</c:v>
                </c:pt>
                <c:pt idx="336">
                  <c:v>7.6892450459842157E-4</c:v>
                </c:pt>
                <c:pt idx="337">
                  <c:v>7.7052943633449571E-4</c:v>
                </c:pt>
                <c:pt idx="338">
                  <c:v>7.7383481014517592E-4</c:v>
                </c:pt>
                <c:pt idx="339">
                  <c:v>7.7714209719271783E-4</c:v>
                </c:pt>
                <c:pt idx="340">
                  <c:v>7.8045151270208645E-4</c:v>
                </c:pt>
                <c:pt idx="341">
                  <c:v>7.9213106492719856E-4</c:v>
                </c:pt>
                <c:pt idx="342">
                  <c:v>7.9371476388229937E-4</c:v>
                </c:pt>
                <c:pt idx="343">
                  <c:v>7.9703805009868184E-4</c:v>
                </c:pt>
                <c:pt idx="344">
                  <c:v>8.0036475613860477E-4</c:v>
                </c:pt>
                <c:pt idx="345">
                  <c:v>8.0369509723144934E-4</c:v>
                </c:pt>
                <c:pt idx="346">
                  <c:v>8.1548841777598455E-4</c:v>
                </c:pt>
                <c:pt idx="347">
                  <c:v>8.1705711669361315E-4</c:v>
                </c:pt>
                <c:pt idx="348">
                  <c:v>8.2040886147897768E-4</c:v>
                </c:pt>
                <c:pt idx="349">
                  <c:v>8.2376553269266836E-4</c:v>
                </c:pt>
                <c:pt idx="350">
                  <c:v>8.2712734556583277E-4</c:v>
                </c:pt>
                <c:pt idx="351">
                  <c:v>8.3906998397551339E-4</c:v>
                </c:pt>
                <c:pt idx="352">
                  <c:v>8.4063031826691161E-4</c:v>
                </c:pt>
                <c:pt idx="353">
                  <c:v>8.4402106790466282E-4</c:v>
                </c:pt>
                <c:pt idx="354">
                  <c:v>8.4741825059363271E-4</c:v>
                </c:pt>
                <c:pt idx="355">
                  <c:v>8.5082208156673589E-4</c:v>
                </c:pt>
                <c:pt idx="356">
                  <c:v>8.6294918522703142E-4</c:v>
                </c:pt>
                <c:pt idx="357">
                  <c:v>8.6450819297864093E-4</c:v>
                </c:pt>
                <c:pt idx="358">
                  <c:v>8.6794849388688224E-4</c:v>
                </c:pt>
                <c:pt idx="359">
                  <c:v>8.7139673448866702E-4</c:v>
                </c:pt>
                <c:pt idx="360">
                  <c:v>8.7485313001955944E-4</c:v>
                </c:pt>
                <c:pt idx="361">
                  <c:v>8.8719944422176232E-4</c:v>
                </c:pt>
                <c:pt idx="362">
                  <c:v>8.9458312394080403E-4</c:v>
                </c:pt>
                <c:pt idx="363">
                  <c:v>8.9810692235082622E-4</c:v>
                </c:pt>
                <c:pt idx="364">
                  <c:v>9.0557965130602734E-4</c:v>
                </c:pt>
                <c:pt idx="365">
                  <c:v>9.0715823809358047E-4</c:v>
                </c:pt>
                <c:pt idx="366">
                  <c:v>9.1587419653316193E-4</c:v>
                </c:pt>
                <c:pt idx="367">
                  <c:v>9.1945879010904205E-4</c:v>
                </c:pt>
                <c:pt idx="368">
                  <c:v>9.2305425737295918E-4</c:v>
                </c:pt>
                <c:pt idx="369">
                  <c:v>9.30713362768631E-4</c:v>
                </c:pt>
                <c:pt idx="370">
                  <c:v>9.3231023347818513E-4</c:v>
                </c:pt>
                <c:pt idx="371">
                  <c:v>9.4120211068872005E-4</c:v>
                </c:pt>
                <c:pt idx="372">
                  <c:v>9.4486726709752677E-4</c:v>
                </c:pt>
                <c:pt idx="373">
                  <c:v>9.485447795381833E-4</c:v>
                </c:pt>
                <c:pt idx="374">
                  <c:v>9.5640473800316953E-4</c:v>
                </c:pt>
                <c:pt idx="375">
                  <c:v>9.5802817409681778E-4</c:v>
                </c:pt>
                <c:pt idx="376">
                  <c:v>9.6712509409901959E-4</c:v>
                </c:pt>
                <c:pt idx="377">
                  <c:v>9.7088118986387185E-4</c:v>
                </c:pt>
                <c:pt idx="378">
                  <c:v>9.7465112404305154E-4</c:v>
                </c:pt>
                <c:pt idx="379">
                  <c:v>9.8272563765911696E-4</c:v>
                </c:pt>
                <c:pt idx="380">
                  <c:v>9.8438430614725949E-4</c:v>
                </c:pt>
                <c:pt idx="381">
                  <c:v>9.9371578321699977E-4</c:v>
                </c:pt>
                <c:pt idx="382">
                  <c:v>9.9757319512906316E-4</c:v>
                </c:pt>
                <c:pt idx="383">
                  <c:v>1.001445927878334E-3</c:v>
                </c:pt>
                <c:pt idx="384">
                  <c:v>1.0031365299468051E-3</c:v>
                </c:pt>
                <c:pt idx="385">
                  <c:v>1.0048312726456438E-3</c:v>
                </c:pt>
                <c:pt idx="386">
                  <c:v>1.0188135604725674E-3</c:v>
                </c:pt>
                <c:pt idx="387">
                  <c:v>1.0227736172058097E-3</c:v>
                </c:pt>
                <c:pt idx="388">
                  <c:v>1.0267501336591964E-3</c:v>
                </c:pt>
                <c:pt idx="389">
                  <c:v>1.0307430647155933E-3</c:v>
                </c:pt>
                <c:pt idx="390">
                  <c:v>1.0392940642843947E-3</c:v>
                </c:pt>
                <c:pt idx="391">
                  <c:v>1.0468780325888513E-3</c:v>
                </c:pt>
                <c:pt idx="392">
                  <c:v>1.0509523598622279E-3</c:v>
                </c:pt>
                <c:pt idx="393">
                  <c:v>1.0550428310122223E-3</c:v>
                </c:pt>
                <c:pt idx="394">
                  <c:v>1.0591494009134016E-3</c:v>
                </c:pt>
                <c:pt idx="395">
                  <c:v>1.079922152245352E-3</c:v>
                </c:pt>
                <c:pt idx="396">
                  <c:v>1.084124366974545E-3</c:v>
                </c:pt>
                <c:pt idx="397">
                  <c:v>1.0883423645506802E-3</c:v>
                </c:pt>
                <c:pt idx="398">
                  <c:v>1.0973464249379068E-3</c:v>
                </c:pt>
                <c:pt idx="399">
                  <c:v>1.105371280656972E-3</c:v>
                </c:pt>
                <c:pt idx="400">
                  <c:v>1.1096675154530884E-3</c:v>
                </c:pt>
                <c:pt idx="401">
                  <c:v>1.113979262281082E-3</c:v>
                </c:pt>
                <c:pt idx="402">
                  <c:v>1.1183064760015421E-3</c:v>
                </c:pt>
                <c:pt idx="403">
                  <c:v>1.1299710382257416E-3</c:v>
                </c:pt>
                <c:pt idx="404">
                  <c:v>1.1426383575688492E-3</c:v>
                </c:pt>
                <c:pt idx="405">
                  <c:v>1.1470646332722024E-3</c:v>
                </c:pt>
                <c:pt idx="406">
                  <c:v>1.1564784745688611E-3</c:v>
                </c:pt>
                <c:pt idx="407">
                  <c:v>1.1584535893751876E-3</c:v>
                </c:pt>
                <c:pt idx="408">
                  <c:v>1.1694216170308482E-3</c:v>
                </c:pt>
                <c:pt idx="409">
                  <c:v>1.1739378205467893E-3</c:v>
                </c:pt>
                <c:pt idx="410">
                  <c:v>1.178468854884953E-3</c:v>
                </c:pt>
                <c:pt idx="411">
                  <c:v>1.1880836473918042E-3</c:v>
                </c:pt>
                <c:pt idx="412">
                  <c:v>1.1901144466784229E-3</c:v>
                </c:pt>
                <c:pt idx="413">
                  <c:v>1.2013449172801943E-3</c:v>
                </c:pt>
                <c:pt idx="414">
                  <c:v>1.2059639935607901E-3</c:v>
                </c:pt>
                <c:pt idx="415">
                  <c:v>1.2105975863254874E-3</c:v>
                </c:pt>
                <c:pt idx="416">
                  <c:v>1.2204064405778807E-3</c:v>
                </c:pt>
                <c:pt idx="417">
                  <c:v>1.2224930680088991E-3</c:v>
                </c:pt>
                <c:pt idx="418">
                  <c:v>1.2339817254774824E-3</c:v>
                </c:pt>
                <c:pt idx="419">
                  <c:v>1.2387014739795069E-3</c:v>
                </c:pt>
                <c:pt idx="420">
                  <c:v>1.2434354245684292E-3</c:v>
                </c:pt>
                <c:pt idx="421">
                  <c:v>1.2534316215587651E-3</c:v>
                </c:pt>
                <c:pt idx="422">
                  <c:v>1.2555741354432538E-3</c:v>
                </c:pt>
                <c:pt idx="423">
                  <c:v>1.2673166366310828E-3</c:v>
                </c:pt>
                <c:pt idx="424">
                  <c:v>1.2721348564142365E-3</c:v>
                </c:pt>
                <c:pt idx="425">
                  <c:v>1.2743121717844125E-3</c:v>
                </c:pt>
                <c:pt idx="426">
                  <c:v>1.2791522799849835E-3</c:v>
                </c:pt>
                <c:pt idx="427">
                  <c:v>1.289342328284992E-3</c:v>
                </c:pt>
                <c:pt idx="428">
                  <c:v>1.2986506720653675E-3</c:v>
                </c:pt>
                <c:pt idx="429">
                  <c:v>1.3035595339860328E-3</c:v>
                </c:pt>
                <c:pt idx="430">
                  <c:v>1.3084820110948006E-3</c:v>
                </c:pt>
                <c:pt idx="431">
                  <c:v>1.3134180582046477E-3</c:v>
                </c:pt>
                <c:pt idx="432">
                  <c:v>1.3237823230173879E-3</c:v>
                </c:pt>
                <c:pt idx="433">
                  <c:v>1.3332970428449036E-3</c:v>
                </c:pt>
                <c:pt idx="434">
                  <c:v>1.3383002620945136E-3</c:v>
                </c:pt>
                <c:pt idx="435">
                  <c:v>1.3433167801911747E-3</c:v>
                </c:pt>
                <c:pt idx="436">
                  <c:v>1.3483465519391268E-3</c:v>
                </c:pt>
                <c:pt idx="437">
                  <c:v>1.3588787932667576E-3</c:v>
                </c:pt>
                <c:pt idx="438">
                  <c:v>1.3685972714622585E-3</c:v>
                </c:pt>
                <c:pt idx="439">
                  <c:v>1.3736926334726124E-3</c:v>
                </c:pt>
                <c:pt idx="440">
                  <c:v>1.3788009779291228E-3</c:v>
                </c:pt>
                <c:pt idx="441">
                  <c:v>1.3839222596272935E-3</c:v>
                </c:pt>
                <c:pt idx="442">
                  <c:v>1.4001871110729269E-3</c:v>
                </c:pt>
                <c:pt idx="443">
                  <c:v>1.4073291123835622E-3</c:v>
                </c:pt>
                <c:pt idx="444">
                  <c:v>1.4097211444699437E-3</c:v>
                </c:pt>
                <c:pt idx="445">
                  <c:v>1.4149191002393595E-3</c:v>
                </c:pt>
                <c:pt idx="446">
                  <c:v>1.4201296767792151E-3</c:v>
                </c:pt>
                <c:pt idx="447">
                  <c:v>1.4225431639258591E-3</c:v>
                </c:pt>
                <c:pt idx="448">
                  <c:v>1.4439233642666474E-3</c:v>
                </c:pt>
                <c:pt idx="449">
                  <c:v>1.4492009077193353E-3</c:v>
                </c:pt>
                <c:pt idx="450">
                  <c:v>1.4544907395584185E-3</c:v>
                </c:pt>
                <c:pt idx="451">
                  <c:v>1.4654793567523486E-3</c:v>
                </c:pt>
                <c:pt idx="452">
                  <c:v>1.4679534727615306E-3</c:v>
                </c:pt>
                <c:pt idx="453">
                  <c:v>1.4811217371247171E-3</c:v>
                </c:pt>
                <c:pt idx="454">
                  <c:v>1.4864838068064646E-3</c:v>
                </c:pt>
                <c:pt idx="455">
                  <c:v>1.4918576673677889E-3</c:v>
                </c:pt>
                <c:pt idx="456">
                  <c:v>1.5029903155791824E-3</c:v>
                </c:pt>
                <c:pt idx="457">
                  <c:v>1.5055170413497104E-3</c:v>
                </c:pt>
                <c:pt idx="458">
                  <c:v>1.5189013455694041E-3</c:v>
                </c:pt>
                <c:pt idx="459">
                  <c:v>1.5243444587052732E-3</c:v>
                </c:pt>
                <c:pt idx="460">
                  <c:v>1.5297988651365713E-3</c:v>
                </c:pt>
                <c:pt idx="461">
                  <c:v>1.5410690471522538E-3</c:v>
                </c:pt>
                <c:pt idx="462">
                  <c:v>1.5436464176369618E-3</c:v>
                </c:pt>
                <c:pt idx="463">
                  <c:v>1.5572378085470108E-3</c:v>
                </c:pt>
                <c:pt idx="464">
                  <c:v>1.5627584818181505E-3</c:v>
                </c:pt>
                <c:pt idx="465">
                  <c:v>1.5682899507236767E-3</c:v>
                </c:pt>
                <c:pt idx="466">
                  <c:v>1.579691435774167E-3</c:v>
                </c:pt>
                <c:pt idx="467">
                  <c:v>1.5823173526066524E-3</c:v>
                </c:pt>
                <c:pt idx="468">
                  <c:v>1.5961067411799418E-3</c:v>
                </c:pt>
                <c:pt idx="469">
                  <c:v>1.6017014907162034E-3</c:v>
                </c:pt>
                <c:pt idx="470">
                  <c:v>1.6073065381458727E-3</c:v>
                </c:pt>
                <c:pt idx="471">
                  <c:v>1.6188333618985618E-3</c:v>
                </c:pt>
                <c:pt idx="472">
                  <c:v>1.6215055933862072E-3</c:v>
                </c:pt>
                <c:pt idx="473">
                  <c:v>1.6354837547058829E-3</c:v>
                </c:pt>
                <c:pt idx="474">
                  <c:v>1.6411490960788683E-3</c:v>
                </c:pt>
                <c:pt idx="475">
                  <c:v>1.6468242375230432E-3</c:v>
                </c:pt>
                <c:pt idx="476">
                  <c:v>1.6584707020725251E-3</c:v>
                </c:pt>
                <c:pt idx="477">
                  <c:v>1.6611868831874804E-3</c:v>
                </c:pt>
                <c:pt idx="478">
                  <c:v>1.6753444564269724E-3</c:v>
                </c:pt>
                <c:pt idx="479">
                  <c:v>1.6810769046413463E-3</c:v>
                </c:pt>
                <c:pt idx="480">
                  <c:v>1.6868186550234516E-3</c:v>
                </c:pt>
                <c:pt idx="481">
                  <c:v>1.6985793288850205E-3</c:v>
                </c:pt>
                <c:pt idx="482">
                  <c:v>1.7013369612557696E-3</c:v>
                </c:pt>
                <c:pt idx="483">
                  <c:v>1.7156644496589728E-3</c:v>
                </c:pt>
                <c:pt idx="484">
                  <c:v>1.7214605191450756E-3</c:v>
                </c:pt>
                <c:pt idx="485">
                  <c:v>1.7272653928142132E-3</c:v>
                </c:pt>
                <c:pt idx="486">
                  <c:v>1.7391351109187535E-3</c:v>
                </c:pt>
                <c:pt idx="487">
                  <c:v>1.7419315628257426E-3</c:v>
                </c:pt>
                <c:pt idx="488">
                  <c:v>1.7564193336830469E-3</c:v>
                </c:pt>
                <c:pt idx="489">
                  <c:v>1.7592343790782336E-3</c:v>
                </c:pt>
                <c:pt idx="490">
                  <c:v>1.7620533689559456E-3</c:v>
                </c:pt>
                <c:pt idx="491">
                  <c:v>1.7648762637572926E-3</c:v>
                </c:pt>
                <c:pt idx="492">
                  <c:v>1.7707476666698823E-3</c:v>
                </c:pt>
                <c:pt idx="493">
                  <c:v>1.7914664549179371E-3</c:v>
                </c:pt>
                <c:pt idx="494">
                  <c:v>1.794313829914366E-3</c:v>
                </c:pt>
                <c:pt idx="495">
                  <c:v>1.8002251467890361E-3</c:v>
                </c:pt>
                <c:pt idx="496">
                  <c:v>1.8061442293483762E-3</c:v>
                </c:pt>
                <c:pt idx="497">
                  <c:v>1.8120710052197809E-3</c:v>
                </c:pt>
                <c:pt idx="498">
                  <c:v>1.8329745546203729E-3</c:v>
                </c:pt>
                <c:pt idx="499">
                  <c:v>1.8358535942922419E-3</c:v>
                </c:pt>
                <c:pt idx="500">
                  <c:v>1.8418177510611401E-3</c:v>
                </c:pt>
                <c:pt idx="501">
                  <c:v>1.8477891668645166E-3</c:v>
                </c:pt>
                <c:pt idx="502">
                  <c:v>1.8537677693187258E-3</c:v>
                </c:pt>
                <c:pt idx="503">
                  <c:v>1.8748450617350205E-3</c:v>
                </c:pt>
                <c:pt idx="504">
                  <c:v>1.8777525978601153E-3</c:v>
                </c:pt>
                <c:pt idx="505">
                  <c:v>1.8837660477188443E-3</c:v>
                </c:pt>
                <c:pt idx="506">
                  <c:v>1.8897862498775081E-3</c:v>
                </c:pt>
                <c:pt idx="507">
                  <c:v>1.8958131319387697E-3</c:v>
                </c:pt>
                <c:pt idx="508">
                  <c:v>1.9170532861271081E-3</c:v>
                </c:pt>
                <c:pt idx="509">
                  <c:v>1.9199860111857741E-3</c:v>
                </c:pt>
                <c:pt idx="510">
                  <c:v>1.9260452067271043E-3</c:v>
                </c:pt>
                <c:pt idx="511">
                  <c:v>1.9321106477477065E-3</c:v>
                </c:pt>
                <c:pt idx="512">
                  <c:v>1.9381822618369945E-3</c:v>
                </c:pt>
                <c:pt idx="513">
                  <c:v>1.9627176614249479E-3</c:v>
                </c:pt>
                <c:pt idx="514">
                  <c:v>1.9656731223421991E-3</c:v>
                </c:pt>
                <c:pt idx="515">
                  <c:v>1.9717775967200554E-3</c:v>
                </c:pt>
                <c:pt idx="516">
                  <c:v>1.977887957857563E-3</c:v>
                </c:pt>
                <c:pt idx="517">
                  <c:v>1.9840042070433613E-3</c:v>
                </c:pt>
                <c:pt idx="518">
                  <c:v>2.0023882957804092E-3</c:v>
                </c:pt>
                <c:pt idx="519">
                  <c:v>2.008528110042691E-3</c:v>
                </c:pt>
                <c:pt idx="520">
                  <c:v>2.0146738187911905E-3</c:v>
                </c:pt>
                <c:pt idx="521">
                  <c:v>2.0208254233097158E-3</c:v>
                </c:pt>
                <c:pt idx="522">
                  <c:v>2.0269829248816366E-3</c:v>
                </c:pt>
                <c:pt idx="523">
                  <c:v>2.0454908247461885E-3</c:v>
                </c:pt>
                <c:pt idx="524">
                  <c:v>2.0516719273543996E-3</c:v>
                </c:pt>
                <c:pt idx="525">
                  <c:v>2.0578589334214309E-3</c:v>
                </c:pt>
                <c:pt idx="526">
                  <c:v>2.0640518442275775E-3</c:v>
                </c:pt>
                <c:pt idx="527">
                  <c:v>2.0702506610496205E-3</c:v>
                </c:pt>
                <c:pt idx="528">
                  <c:v>2.0888825603727857E-3</c:v>
                </c:pt>
                <c:pt idx="529">
                  <c:v>2.0951050140174377E-3</c:v>
                </c:pt>
                <c:pt idx="530">
                  <c:v>2.1013333800531057E-3</c:v>
                </c:pt>
                <c:pt idx="531">
                  <c:v>2.1075676597526183E-3</c:v>
                </c:pt>
                <c:pt idx="532">
                  <c:v>2.1138078543870465E-3</c:v>
                </c:pt>
                <c:pt idx="533">
                  <c:v>2.132563940606143E-3</c:v>
                </c:pt>
                <c:pt idx="534">
                  <c:v>2.1355995439702249E-3</c:v>
                </c:pt>
                <c:pt idx="535">
                  <c:v>2.1450975960348338E-3</c:v>
                </c:pt>
                <c:pt idx="536">
                  <c:v>2.1481390092657308E-3</c:v>
                </c:pt>
                <c:pt idx="537">
                  <c:v>2.1544176258532551E-3</c:v>
                </c:pt>
                <c:pt idx="538">
                  <c:v>2.1765354013085964E-3</c:v>
                </c:pt>
                <c:pt idx="539">
                  <c:v>2.1795913479744724E-3</c:v>
                </c:pt>
                <c:pt idx="540">
                  <c:v>2.1858995987602964E-3</c:v>
                </c:pt>
                <c:pt idx="541">
                  <c:v>2.1922137801709519E-3</c:v>
                </c:pt>
                <c:pt idx="542">
                  <c:v>2.1985338934650996E-3</c:v>
                </c:pt>
                <c:pt idx="543">
                  <c:v>2.220797376271171E-3</c:v>
                </c:pt>
                <c:pt idx="544">
                  <c:v>2.2238736906489689E-3</c:v>
                </c:pt>
                <c:pt idx="545">
                  <c:v>2.2302234822290231E-3</c:v>
                </c:pt>
                <c:pt idx="546">
                  <c:v>2.2365792132339407E-3</c:v>
                </c:pt>
                <c:pt idx="547">
                  <c:v>2.2429408849157593E-3</c:v>
                </c:pt>
                <c:pt idx="548">
                  <c:v>2.2653502972245611E-3</c:v>
                </c:pt>
                <c:pt idx="549">
                  <c:v>2.2684470034651481E-3</c:v>
                </c:pt>
                <c:pt idx="550">
                  <c:v>2.2748383973107021E-3</c:v>
                </c:pt>
                <c:pt idx="551">
                  <c:v>2.2812357393387555E-3</c:v>
                </c:pt>
                <c:pt idx="552">
                  <c:v>2.2876390307951617E-3</c:v>
                </c:pt>
                <c:pt idx="553">
                  <c:v>2.3101945938505523E-3</c:v>
                </c:pt>
                <c:pt idx="554">
                  <c:v>2.3133117158430452E-3</c:v>
                </c:pt>
                <c:pt idx="555">
                  <c:v>2.3197447731338897E-3</c:v>
                </c:pt>
                <c:pt idx="556">
                  <c:v>2.3295028808005044E-3</c:v>
                </c:pt>
                <c:pt idx="557">
                  <c:v>2.3359508925962142E-3</c:v>
                </c:pt>
                <c:pt idx="558">
                  <c:v>2.3553306937912416E-3</c:v>
                </c:pt>
                <c:pt idx="559">
                  <c:v>2.3618025535900844E-3</c:v>
                </c:pt>
                <c:pt idx="560">
                  <c:v>2.3682803784850362E-3</c:v>
                </c:pt>
                <c:pt idx="561">
                  <c:v>2.3747641697137887E-3</c:v>
                </c:pt>
                <c:pt idx="562">
                  <c:v>2.3812539285100803E-3</c:v>
                </c:pt>
                <c:pt idx="563">
                  <c:v>2.4007590226626553E-3</c:v>
                </c:pt>
                <c:pt idx="564">
                  <c:v>2.407272664077028E-3</c:v>
                </c:pt>
                <c:pt idx="565">
                  <c:v>2.4137922792280705E-3</c:v>
                </c:pt>
                <c:pt idx="566">
                  <c:v>2.4203178693438122E-3</c:v>
                </c:pt>
                <c:pt idx="567">
                  <c:v>2.4268494356575517E-3</c:v>
                </c:pt>
                <c:pt idx="568">
                  <c:v>2.446480004062653E-3</c:v>
                </c:pt>
                <c:pt idx="569">
                  <c:v>2.4530354874434009E-3</c:v>
                </c:pt>
                <c:pt idx="570">
                  <c:v>2.4595969531592157E-3</c:v>
                </c:pt>
                <c:pt idx="571">
                  <c:v>2.4661644024337338E-3</c:v>
                </c:pt>
                <c:pt idx="572">
                  <c:v>2.4727378364897135E-3</c:v>
                </c:pt>
                <c:pt idx="573">
                  <c:v>2.505694821302566E-3</c:v>
                </c:pt>
                <c:pt idx="574">
                  <c:v>2.5123041897177705E-3</c:v>
                </c:pt>
                <c:pt idx="575">
                  <c:v>2.518919551460567E-3</c:v>
                </c:pt>
                <c:pt idx="576">
                  <c:v>2.5420211588418735E-3</c:v>
                </c:pt>
                <c:pt idx="577">
                  <c:v>2.5486634409394794E-3</c:v>
                </c:pt>
                <c:pt idx="578">
                  <c:v>2.55531172289935E-3</c:v>
                </c:pt>
                <c:pt idx="579">
                  <c:v>2.5619660059346583E-3</c:v>
                </c:pt>
                <c:pt idx="580">
                  <c:v>2.5854030694213597E-3</c:v>
                </c:pt>
                <c:pt idx="581">
                  <c:v>2.5886431730614929E-3</c:v>
                </c:pt>
                <c:pt idx="582">
                  <c:v>2.5953274796380234E-3</c:v>
                </c:pt>
                <c:pt idx="583">
                  <c:v>2.6020177945482738E-3</c:v>
                </c:pt>
                <c:pt idx="584">
                  <c:v>2.6087141190001182E-3</c:v>
                </c:pt>
                <c:pt idx="585">
                  <c:v>2.6322988569937012E-3</c:v>
                </c:pt>
                <c:pt idx="586">
                  <c:v>2.6355595363340891E-3</c:v>
                </c:pt>
                <c:pt idx="587">
                  <c:v>2.6422859265691667E-3</c:v>
                </c:pt>
                <c:pt idx="588">
                  <c:v>2.6490183335696723E-3</c:v>
                </c:pt>
                <c:pt idx="589">
                  <c:v>2.6557567585381806E-3</c:v>
                </c:pt>
                <c:pt idx="590">
                  <c:v>2.6794893852343984E-3</c:v>
                </c:pt>
                <c:pt idx="591">
                  <c:v>2.6827706620814458E-3</c:v>
                </c:pt>
                <c:pt idx="592">
                  <c:v>2.6895391948755787E-3</c:v>
                </c:pt>
                <c:pt idx="593">
                  <c:v>2.6963137528284264E-3</c:v>
                </c:pt>
                <c:pt idx="594">
                  <c:v>2.7030943371337294E-3</c:v>
                </c:pt>
                <c:pt idx="595">
                  <c:v>2.7269750658734412E-3</c:v>
                </c:pt>
                <c:pt idx="596">
                  <c:v>2.7302769617737568E-3</c:v>
                </c:pt>
                <c:pt idx="597">
                  <c:v>2.7370876957523156E-3</c:v>
                </c:pt>
                <c:pt idx="598">
                  <c:v>2.743904463238711E-3</c:v>
                </c:pt>
                <c:pt idx="599">
                  <c:v>2.7507272654262432E-3</c:v>
                </c:pt>
                <c:pt idx="600">
                  <c:v>2.774756308703909E-3</c:v>
                </c:pt>
                <c:pt idx="601">
                  <c:v>2.7780788449433208E-3</c:v>
                </c:pt>
                <c:pt idx="602">
                  <c:v>2.7849318384494692E-3</c:v>
                </c:pt>
                <c:pt idx="603">
                  <c:v>2.7917908737798963E-3</c:v>
                </c:pt>
                <c:pt idx="604">
                  <c:v>2.7986559521155354E-3</c:v>
                </c:pt>
                <c:pt idx="605">
                  <c:v>2.8228335215867992E-3</c:v>
                </c:pt>
                <c:pt idx="606">
                  <c:v>2.8261767191898367E-3</c:v>
                </c:pt>
                <c:pt idx="607">
                  <c:v>2.8330720302982251E-3</c:v>
                </c:pt>
                <c:pt idx="608">
                  <c:v>2.8399733915018452E-3</c:v>
                </c:pt>
                <c:pt idx="609">
                  <c:v>2.8468808039816308E-3</c:v>
                </c:pt>
                <c:pt idx="610">
                  <c:v>2.8712071104677185E-3</c:v>
                </c:pt>
                <c:pt idx="611">
                  <c:v>2.8745709901958644E-3</c:v>
                </c:pt>
                <c:pt idx="612">
                  <c:v>2.8815086767033544E-3</c:v>
                </c:pt>
                <c:pt idx="613">
                  <c:v>2.8884524215421394E-3</c:v>
                </c:pt>
                <c:pt idx="614">
                  <c:v>2.8954022258843208E-3</c:v>
                </c:pt>
                <c:pt idx="615">
                  <c:v>2.9198774793786392E-3</c:v>
                </c:pt>
                <c:pt idx="616">
                  <c:v>2.9232620617338891E-3</c:v>
                </c:pt>
                <c:pt idx="617">
                  <c:v>2.9410355235633908E-3</c:v>
                </c:pt>
                <c:pt idx="618">
                  <c:v>2.9552432978932706E-3</c:v>
                </c:pt>
                <c:pt idx="619">
                  <c:v>2.9586408080893587E-3</c:v>
                </c:pt>
                <c:pt idx="620">
                  <c:v>2.9760737885193458E-3</c:v>
                </c:pt>
                <c:pt idx="621">
                  <c:v>2.9830996607294533E-3</c:v>
                </c:pt>
                <c:pt idx="622">
                  <c:v>2.9901316087289969E-3</c:v>
                </c:pt>
                <c:pt idx="623">
                  <c:v>3.0044254749322032E-3</c:v>
                </c:pt>
                <c:pt idx="624">
                  <c:v>3.0078437219990413E-3</c:v>
                </c:pt>
                <c:pt idx="625">
                  <c:v>3.0253825262513776E-3</c:v>
                </c:pt>
                <c:pt idx="626">
                  <c:v>3.0324509533858515E-3</c:v>
                </c:pt>
                <c:pt idx="627">
                  <c:v>3.0395254644345676E-3</c:v>
                </c:pt>
                <c:pt idx="628">
                  <c:v>3.0539055535902075E-3</c:v>
                </c:pt>
                <c:pt idx="629">
                  <c:v>3.057344557366606E-3</c:v>
                </c:pt>
                <c:pt idx="630">
                  <c:v>3.0749893188785219E-3</c:v>
                </c:pt>
                <c:pt idx="631">
                  <c:v>3.0821003576937019E-3</c:v>
                </c:pt>
                <c:pt idx="632">
                  <c:v>3.0892174885096984E-3</c:v>
                </c:pt>
                <c:pt idx="633">
                  <c:v>3.1036839314223909E-3</c:v>
                </c:pt>
                <c:pt idx="634">
                  <c:v>3.1071437114846296E-3</c:v>
                </c:pt>
                <c:pt idx="635">
                  <c:v>3.1248945628979618E-3</c:v>
                </c:pt>
                <c:pt idx="636">
                  <c:v>3.1320482698851803E-3</c:v>
                </c:pt>
                <c:pt idx="637">
                  <c:v>3.139208076922864E-3</c:v>
                </c:pt>
                <c:pt idx="638">
                  <c:v>3.1426836454557139E-3</c:v>
                </c:pt>
                <c:pt idx="639">
                  <c:v>3.1785890755825223E-3</c:v>
                </c:pt>
                <c:pt idx="640">
                  <c:v>3.1857884262242826E-3</c:v>
                </c:pt>
                <c:pt idx="641">
                  <c:v>3.1929937922675531E-3</c:v>
                </c:pt>
                <c:pt idx="642">
                  <c:v>3.2076368991353554E-3</c:v>
                </c:pt>
                <c:pt idx="643">
                  <c:v>3.2218745027617086E-3</c:v>
                </c:pt>
                <c:pt idx="644">
                  <c:v>3.2291092650333811E-3</c:v>
                </c:pt>
                <c:pt idx="645">
                  <c:v>3.236349770386256E-3</c:v>
                </c:pt>
                <c:pt idx="646">
                  <c:v>3.2435959734284452E-3</c:v>
                </c:pt>
                <c:pt idx="647">
                  <c:v>3.2583181798543333E-3</c:v>
                </c:pt>
                <c:pt idx="648">
                  <c:v>3.272636854608932E-3</c:v>
                </c:pt>
                <c:pt idx="649">
                  <c:v>3.2799108651726527E-3</c:v>
                </c:pt>
                <c:pt idx="650">
                  <c:v>3.2871903010464111E-3</c:v>
                </c:pt>
                <c:pt idx="651">
                  <c:v>3.2944751168269624E-3</c:v>
                </c:pt>
                <c:pt idx="652">
                  <c:v>3.3092700326020933E-3</c:v>
                </c:pt>
                <c:pt idx="653">
                  <c:v>3.3236672709369324E-3</c:v>
                </c:pt>
                <c:pt idx="654">
                  <c:v>3.3309783051765816E-3</c:v>
                </c:pt>
                <c:pt idx="655">
                  <c:v>3.3382944468821566E-3</c:v>
                </c:pt>
                <c:pt idx="656">
                  <c:v>3.345615650641677E-3</c:v>
                </c:pt>
                <c:pt idx="657">
                  <c:v>3.3604770568791652E-3</c:v>
                </c:pt>
                <c:pt idx="658">
                  <c:v>3.3787232047987688E-3</c:v>
                </c:pt>
                <c:pt idx="659">
                  <c:v>3.3934234525539288E-3</c:v>
                </c:pt>
                <c:pt idx="660">
                  <c:v>3.4083406331470783E-3</c:v>
                </c:pt>
                <c:pt idx="661">
                  <c:v>3.4119238486840153E-3</c:v>
                </c:pt>
                <c:pt idx="662">
                  <c:v>3.4302556393913616E-3</c:v>
                </c:pt>
                <c:pt idx="663">
                  <c:v>3.437635698354439E-3</c:v>
                </c:pt>
                <c:pt idx="664">
                  <c:v>3.4450201924345726E-3</c:v>
                </c:pt>
                <c:pt idx="665">
                  <c:v>3.4599920987308311E-3</c:v>
                </c:pt>
                <c:pt idx="666">
                  <c:v>3.4635950005095892E-3</c:v>
                </c:pt>
                <c:pt idx="667">
                  <c:v>3.4820076082195278E-3</c:v>
                </c:pt>
                <c:pt idx="668">
                  <c:v>3.4894177641579516E-3</c:v>
                </c:pt>
                <c:pt idx="669">
                  <c:v>3.4968320389177467E-3</c:v>
                </c:pt>
                <c:pt idx="670">
                  <c:v>3.5118529922665534E-3</c:v>
                </c:pt>
                <c:pt idx="671">
                  <c:v>3.5154751013316467E-3</c:v>
                </c:pt>
                <c:pt idx="672">
                  <c:v>3.5339636133090583E-3</c:v>
                </c:pt>
                <c:pt idx="673">
                  <c:v>3.5414016519388553E-3</c:v>
                </c:pt>
                <c:pt idx="674">
                  <c:v>3.5488434930217873E-3</c:v>
                </c:pt>
                <c:pt idx="675">
                  <c:v>3.5639079842273505E-3</c:v>
                </c:pt>
                <c:pt idx="676">
                  <c:v>3.567548736598823E-3</c:v>
                </c:pt>
                <c:pt idx="677">
                  <c:v>3.5861081531585667E-3</c:v>
                </c:pt>
                <c:pt idx="678">
                  <c:v>3.5935718596905152E-3</c:v>
                </c:pt>
                <c:pt idx="679">
                  <c:v>3.60103905223655E-3</c:v>
                </c:pt>
                <c:pt idx="680">
                  <c:v>3.6046939169893E-3</c:v>
                </c:pt>
                <c:pt idx="681">
                  <c:v>3.6198004882321954E-3</c:v>
                </c:pt>
                <c:pt idx="682">
                  <c:v>3.634606743631631E-3</c:v>
                </c:pt>
                <c:pt idx="683">
                  <c:v>3.6420931748967086E-3</c:v>
                </c:pt>
                <c:pt idx="684">
                  <c:v>3.6495828050612921E-3</c:v>
                </c:pt>
                <c:pt idx="685">
                  <c:v>3.6570755886509375E-3</c:v>
                </c:pt>
                <c:pt idx="686">
                  <c:v>3.6722149346110279E-3</c:v>
                </c:pt>
                <c:pt idx="687">
                  <c:v>3.6870773477472377E-3</c:v>
                </c:pt>
                <c:pt idx="688">
                  <c:v>3.6945852163110275E-3</c:v>
                </c:pt>
                <c:pt idx="689">
                  <c:v>3.7020959654256967E-3</c:v>
                </c:pt>
                <c:pt idx="690">
                  <c:v>3.7096095496093762E-3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Eur6M!$BE$2</c:f>
              <c:strCache>
                <c:ptCount val="1"/>
                <c:pt idx="0">
                  <c:v>using 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Eur6M!$BC$3:$BC$693</c:f>
              <c:numCache>
                <c:formatCode>ddd\,\ dd\-mmm\-yyyy</c:formatCode>
                <c:ptCount val="691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  <c:pt idx="63">
                  <c:v>42369</c:v>
                </c:pt>
                <c:pt idx="64">
                  <c:v>42373</c:v>
                </c:pt>
                <c:pt idx="65">
                  <c:v>42374</c:v>
                </c:pt>
                <c:pt idx="66">
                  <c:v>42375</c:v>
                </c:pt>
                <c:pt idx="67">
                  <c:v>42376</c:v>
                </c:pt>
                <c:pt idx="68">
                  <c:v>42377</c:v>
                </c:pt>
                <c:pt idx="69">
                  <c:v>42380</c:v>
                </c:pt>
                <c:pt idx="70">
                  <c:v>42381</c:v>
                </c:pt>
                <c:pt idx="71">
                  <c:v>42382</c:v>
                </c:pt>
                <c:pt idx="72">
                  <c:v>42383</c:v>
                </c:pt>
                <c:pt idx="73">
                  <c:v>42384</c:v>
                </c:pt>
                <c:pt idx="74">
                  <c:v>42387</c:v>
                </c:pt>
                <c:pt idx="75">
                  <c:v>42388</c:v>
                </c:pt>
                <c:pt idx="76">
                  <c:v>42389</c:v>
                </c:pt>
                <c:pt idx="77">
                  <c:v>42390</c:v>
                </c:pt>
                <c:pt idx="78">
                  <c:v>42391</c:v>
                </c:pt>
                <c:pt idx="79">
                  <c:v>42394</c:v>
                </c:pt>
                <c:pt idx="80">
                  <c:v>42395</c:v>
                </c:pt>
                <c:pt idx="81">
                  <c:v>42396</c:v>
                </c:pt>
                <c:pt idx="82">
                  <c:v>42397</c:v>
                </c:pt>
                <c:pt idx="83">
                  <c:v>42398</c:v>
                </c:pt>
                <c:pt idx="84">
                  <c:v>42401</c:v>
                </c:pt>
                <c:pt idx="85">
                  <c:v>42402</c:v>
                </c:pt>
                <c:pt idx="86">
                  <c:v>42403</c:v>
                </c:pt>
                <c:pt idx="87">
                  <c:v>42404</c:v>
                </c:pt>
                <c:pt idx="88">
                  <c:v>42405</c:v>
                </c:pt>
                <c:pt idx="89">
                  <c:v>42408</c:v>
                </c:pt>
                <c:pt idx="90">
                  <c:v>42409</c:v>
                </c:pt>
                <c:pt idx="91">
                  <c:v>42410</c:v>
                </c:pt>
                <c:pt idx="92">
                  <c:v>42411</c:v>
                </c:pt>
                <c:pt idx="93">
                  <c:v>42412</c:v>
                </c:pt>
                <c:pt idx="94">
                  <c:v>42415</c:v>
                </c:pt>
                <c:pt idx="95">
                  <c:v>42416</c:v>
                </c:pt>
                <c:pt idx="96">
                  <c:v>42417</c:v>
                </c:pt>
                <c:pt idx="97">
                  <c:v>42418</c:v>
                </c:pt>
                <c:pt idx="98">
                  <c:v>42419</c:v>
                </c:pt>
                <c:pt idx="99">
                  <c:v>42422</c:v>
                </c:pt>
                <c:pt idx="100">
                  <c:v>42423</c:v>
                </c:pt>
                <c:pt idx="101">
                  <c:v>42424</c:v>
                </c:pt>
                <c:pt idx="102">
                  <c:v>42425</c:v>
                </c:pt>
                <c:pt idx="103">
                  <c:v>42426</c:v>
                </c:pt>
                <c:pt idx="104">
                  <c:v>42429</c:v>
                </c:pt>
                <c:pt idx="105">
                  <c:v>42430</c:v>
                </c:pt>
                <c:pt idx="106">
                  <c:v>42431</c:v>
                </c:pt>
                <c:pt idx="107">
                  <c:v>42432</c:v>
                </c:pt>
                <c:pt idx="108">
                  <c:v>42433</c:v>
                </c:pt>
                <c:pt idx="109">
                  <c:v>42436</c:v>
                </c:pt>
                <c:pt idx="110">
                  <c:v>42437</c:v>
                </c:pt>
                <c:pt idx="111">
                  <c:v>42438</c:v>
                </c:pt>
                <c:pt idx="112">
                  <c:v>42439</c:v>
                </c:pt>
                <c:pt idx="113">
                  <c:v>42440</c:v>
                </c:pt>
                <c:pt idx="114">
                  <c:v>42443</c:v>
                </c:pt>
                <c:pt idx="115">
                  <c:v>42444</c:v>
                </c:pt>
                <c:pt idx="116">
                  <c:v>42445</c:v>
                </c:pt>
                <c:pt idx="117">
                  <c:v>42446</c:v>
                </c:pt>
                <c:pt idx="118">
                  <c:v>42447</c:v>
                </c:pt>
                <c:pt idx="119">
                  <c:v>42450</c:v>
                </c:pt>
                <c:pt idx="120">
                  <c:v>42451</c:v>
                </c:pt>
                <c:pt idx="121">
                  <c:v>42452</c:v>
                </c:pt>
                <c:pt idx="122">
                  <c:v>42453</c:v>
                </c:pt>
                <c:pt idx="123">
                  <c:v>42458</c:v>
                </c:pt>
                <c:pt idx="124">
                  <c:v>42459</c:v>
                </c:pt>
                <c:pt idx="125">
                  <c:v>42460</c:v>
                </c:pt>
                <c:pt idx="126">
                  <c:v>42461</c:v>
                </c:pt>
                <c:pt idx="127">
                  <c:v>42464</c:v>
                </c:pt>
                <c:pt idx="128">
                  <c:v>42465</c:v>
                </c:pt>
                <c:pt idx="129">
                  <c:v>42466</c:v>
                </c:pt>
                <c:pt idx="130">
                  <c:v>42467</c:v>
                </c:pt>
                <c:pt idx="131">
                  <c:v>42468</c:v>
                </c:pt>
                <c:pt idx="132">
                  <c:v>42471</c:v>
                </c:pt>
                <c:pt idx="133">
                  <c:v>42472</c:v>
                </c:pt>
                <c:pt idx="134">
                  <c:v>42473</c:v>
                </c:pt>
                <c:pt idx="135">
                  <c:v>42474</c:v>
                </c:pt>
                <c:pt idx="136">
                  <c:v>42475</c:v>
                </c:pt>
                <c:pt idx="137">
                  <c:v>42478</c:v>
                </c:pt>
                <c:pt idx="138">
                  <c:v>42479</c:v>
                </c:pt>
                <c:pt idx="139">
                  <c:v>42480</c:v>
                </c:pt>
                <c:pt idx="140">
                  <c:v>42481</c:v>
                </c:pt>
                <c:pt idx="141">
                  <c:v>42482</c:v>
                </c:pt>
                <c:pt idx="142">
                  <c:v>42485</c:v>
                </c:pt>
                <c:pt idx="143">
                  <c:v>42486</c:v>
                </c:pt>
                <c:pt idx="144">
                  <c:v>42487</c:v>
                </c:pt>
                <c:pt idx="145">
                  <c:v>42488</c:v>
                </c:pt>
                <c:pt idx="146">
                  <c:v>42489</c:v>
                </c:pt>
                <c:pt idx="147">
                  <c:v>42492</c:v>
                </c:pt>
                <c:pt idx="148">
                  <c:v>42493</c:v>
                </c:pt>
                <c:pt idx="149">
                  <c:v>42494</c:v>
                </c:pt>
                <c:pt idx="150">
                  <c:v>42495</c:v>
                </c:pt>
                <c:pt idx="151">
                  <c:v>42496</c:v>
                </c:pt>
                <c:pt idx="152">
                  <c:v>42499</c:v>
                </c:pt>
                <c:pt idx="153">
                  <c:v>42500</c:v>
                </c:pt>
                <c:pt idx="154">
                  <c:v>42501</c:v>
                </c:pt>
                <c:pt idx="155">
                  <c:v>42502</c:v>
                </c:pt>
                <c:pt idx="156">
                  <c:v>42503</c:v>
                </c:pt>
                <c:pt idx="157">
                  <c:v>42506</c:v>
                </c:pt>
                <c:pt idx="158">
                  <c:v>42507</c:v>
                </c:pt>
                <c:pt idx="159">
                  <c:v>42508</c:v>
                </c:pt>
                <c:pt idx="160">
                  <c:v>42509</c:v>
                </c:pt>
                <c:pt idx="161">
                  <c:v>42510</c:v>
                </c:pt>
                <c:pt idx="162">
                  <c:v>42513</c:v>
                </c:pt>
                <c:pt idx="163">
                  <c:v>42514</c:v>
                </c:pt>
                <c:pt idx="164">
                  <c:v>42515</c:v>
                </c:pt>
                <c:pt idx="165">
                  <c:v>42516</c:v>
                </c:pt>
                <c:pt idx="166">
                  <c:v>42517</c:v>
                </c:pt>
                <c:pt idx="167">
                  <c:v>42520</c:v>
                </c:pt>
                <c:pt idx="168">
                  <c:v>42521</c:v>
                </c:pt>
                <c:pt idx="169">
                  <c:v>42522</c:v>
                </c:pt>
                <c:pt idx="170">
                  <c:v>42523</c:v>
                </c:pt>
                <c:pt idx="171">
                  <c:v>42524</c:v>
                </c:pt>
                <c:pt idx="172">
                  <c:v>42527</c:v>
                </c:pt>
                <c:pt idx="173">
                  <c:v>42528</c:v>
                </c:pt>
                <c:pt idx="174">
                  <c:v>42529</c:v>
                </c:pt>
                <c:pt idx="175">
                  <c:v>42530</c:v>
                </c:pt>
                <c:pt idx="176">
                  <c:v>42531</c:v>
                </c:pt>
                <c:pt idx="177">
                  <c:v>42534</c:v>
                </c:pt>
                <c:pt idx="178">
                  <c:v>42535</c:v>
                </c:pt>
                <c:pt idx="179">
                  <c:v>42536</c:v>
                </c:pt>
                <c:pt idx="180">
                  <c:v>42537</c:v>
                </c:pt>
                <c:pt idx="181">
                  <c:v>42538</c:v>
                </c:pt>
                <c:pt idx="182">
                  <c:v>42541</c:v>
                </c:pt>
                <c:pt idx="183">
                  <c:v>42542</c:v>
                </c:pt>
                <c:pt idx="184">
                  <c:v>42543</c:v>
                </c:pt>
                <c:pt idx="185">
                  <c:v>42544</c:v>
                </c:pt>
                <c:pt idx="186">
                  <c:v>42545</c:v>
                </c:pt>
                <c:pt idx="187">
                  <c:v>42548</c:v>
                </c:pt>
                <c:pt idx="188">
                  <c:v>42549</c:v>
                </c:pt>
                <c:pt idx="189">
                  <c:v>42550</c:v>
                </c:pt>
                <c:pt idx="190">
                  <c:v>42551</c:v>
                </c:pt>
                <c:pt idx="191">
                  <c:v>42552</c:v>
                </c:pt>
                <c:pt idx="192">
                  <c:v>42555</c:v>
                </c:pt>
                <c:pt idx="193">
                  <c:v>42556</c:v>
                </c:pt>
                <c:pt idx="194">
                  <c:v>42557</c:v>
                </c:pt>
                <c:pt idx="195">
                  <c:v>42558</c:v>
                </c:pt>
                <c:pt idx="196">
                  <c:v>42559</c:v>
                </c:pt>
                <c:pt idx="197">
                  <c:v>42562</c:v>
                </c:pt>
                <c:pt idx="198">
                  <c:v>42563</c:v>
                </c:pt>
                <c:pt idx="199">
                  <c:v>42564</c:v>
                </c:pt>
                <c:pt idx="200">
                  <c:v>42565</c:v>
                </c:pt>
                <c:pt idx="201">
                  <c:v>42566</c:v>
                </c:pt>
                <c:pt idx="202">
                  <c:v>42569</c:v>
                </c:pt>
                <c:pt idx="203">
                  <c:v>42570</c:v>
                </c:pt>
                <c:pt idx="204">
                  <c:v>42571</c:v>
                </c:pt>
                <c:pt idx="205">
                  <c:v>42572</c:v>
                </c:pt>
                <c:pt idx="206">
                  <c:v>42573</c:v>
                </c:pt>
                <c:pt idx="207">
                  <c:v>42576</c:v>
                </c:pt>
                <c:pt idx="208">
                  <c:v>42577</c:v>
                </c:pt>
                <c:pt idx="209">
                  <c:v>42578</c:v>
                </c:pt>
                <c:pt idx="210">
                  <c:v>42579</c:v>
                </c:pt>
                <c:pt idx="211">
                  <c:v>42580</c:v>
                </c:pt>
                <c:pt idx="212">
                  <c:v>42583</c:v>
                </c:pt>
                <c:pt idx="213">
                  <c:v>42584</c:v>
                </c:pt>
                <c:pt idx="214">
                  <c:v>42585</c:v>
                </c:pt>
                <c:pt idx="215">
                  <c:v>42586</c:v>
                </c:pt>
                <c:pt idx="216">
                  <c:v>42587</c:v>
                </c:pt>
                <c:pt idx="217">
                  <c:v>42590</c:v>
                </c:pt>
                <c:pt idx="218">
                  <c:v>42591</c:v>
                </c:pt>
                <c:pt idx="219">
                  <c:v>42592</c:v>
                </c:pt>
                <c:pt idx="220">
                  <c:v>42593</c:v>
                </c:pt>
                <c:pt idx="221">
                  <c:v>42594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42604</c:v>
                </c:pt>
                <c:pt idx="228">
                  <c:v>42605</c:v>
                </c:pt>
                <c:pt idx="229">
                  <c:v>42606</c:v>
                </c:pt>
                <c:pt idx="230">
                  <c:v>42607</c:v>
                </c:pt>
                <c:pt idx="231">
                  <c:v>42608</c:v>
                </c:pt>
                <c:pt idx="232">
                  <c:v>42611</c:v>
                </c:pt>
                <c:pt idx="233">
                  <c:v>42612</c:v>
                </c:pt>
                <c:pt idx="234">
                  <c:v>42613</c:v>
                </c:pt>
                <c:pt idx="235">
                  <c:v>42614</c:v>
                </c:pt>
                <c:pt idx="236">
                  <c:v>42615</c:v>
                </c:pt>
                <c:pt idx="237">
                  <c:v>42618</c:v>
                </c:pt>
                <c:pt idx="238">
                  <c:v>42619</c:v>
                </c:pt>
                <c:pt idx="239">
                  <c:v>42620</c:v>
                </c:pt>
                <c:pt idx="240">
                  <c:v>42621</c:v>
                </c:pt>
                <c:pt idx="241">
                  <c:v>42622</c:v>
                </c:pt>
                <c:pt idx="242">
                  <c:v>42625</c:v>
                </c:pt>
                <c:pt idx="243">
                  <c:v>42626</c:v>
                </c:pt>
                <c:pt idx="244">
                  <c:v>42627</c:v>
                </c:pt>
                <c:pt idx="245">
                  <c:v>42628</c:v>
                </c:pt>
                <c:pt idx="246">
                  <c:v>42629</c:v>
                </c:pt>
                <c:pt idx="247">
                  <c:v>42632</c:v>
                </c:pt>
                <c:pt idx="248">
                  <c:v>42633</c:v>
                </c:pt>
                <c:pt idx="249">
                  <c:v>42634</c:v>
                </c:pt>
                <c:pt idx="250">
                  <c:v>42635</c:v>
                </c:pt>
                <c:pt idx="251">
                  <c:v>42636</c:v>
                </c:pt>
                <c:pt idx="252">
                  <c:v>42639</c:v>
                </c:pt>
                <c:pt idx="253">
                  <c:v>42640</c:v>
                </c:pt>
                <c:pt idx="254">
                  <c:v>42641</c:v>
                </c:pt>
                <c:pt idx="255">
                  <c:v>42642</c:v>
                </c:pt>
                <c:pt idx="256">
                  <c:v>42643</c:v>
                </c:pt>
                <c:pt idx="257">
                  <c:v>42646</c:v>
                </c:pt>
                <c:pt idx="258">
                  <c:v>42647</c:v>
                </c:pt>
                <c:pt idx="259">
                  <c:v>42648</c:v>
                </c:pt>
                <c:pt idx="260">
                  <c:v>42649</c:v>
                </c:pt>
                <c:pt idx="261">
                  <c:v>42650</c:v>
                </c:pt>
                <c:pt idx="262">
                  <c:v>42653</c:v>
                </c:pt>
                <c:pt idx="263">
                  <c:v>42654</c:v>
                </c:pt>
                <c:pt idx="264">
                  <c:v>42655</c:v>
                </c:pt>
                <c:pt idx="265">
                  <c:v>42656</c:v>
                </c:pt>
                <c:pt idx="266">
                  <c:v>42657</c:v>
                </c:pt>
                <c:pt idx="267">
                  <c:v>42660</c:v>
                </c:pt>
                <c:pt idx="268">
                  <c:v>42661</c:v>
                </c:pt>
                <c:pt idx="269">
                  <c:v>42662</c:v>
                </c:pt>
                <c:pt idx="270">
                  <c:v>42663</c:v>
                </c:pt>
                <c:pt idx="271">
                  <c:v>42664</c:v>
                </c:pt>
                <c:pt idx="272">
                  <c:v>42667</c:v>
                </c:pt>
                <c:pt idx="273">
                  <c:v>42668</c:v>
                </c:pt>
                <c:pt idx="274">
                  <c:v>42669</c:v>
                </c:pt>
                <c:pt idx="275">
                  <c:v>42670</c:v>
                </c:pt>
                <c:pt idx="276">
                  <c:v>42671</c:v>
                </c:pt>
                <c:pt idx="277">
                  <c:v>42674</c:v>
                </c:pt>
                <c:pt idx="278">
                  <c:v>42675</c:v>
                </c:pt>
                <c:pt idx="279">
                  <c:v>42676</c:v>
                </c:pt>
                <c:pt idx="280">
                  <c:v>42677</c:v>
                </c:pt>
                <c:pt idx="281">
                  <c:v>42678</c:v>
                </c:pt>
                <c:pt idx="282">
                  <c:v>42681</c:v>
                </c:pt>
                <c:pt idx="283">
                  <c:v>42682</c:v>
                </c:pt>
                <c:pt idx="284">
                  <c:v>42683</c:v>
                </c:pt>
                <c:pt idx="285">
                  <c:v>42684</c:v>
                </c:pt>
                <c:pt idx="286">
                  <c:v>42685</c:v>
                </c:pt>
                <c:pt idx="287">
                  <c:v>42688</c:v>
                </c:pt>
                <c:pt idx="288">
                  <c:v>42689</c:v>
                </c:pt>
                <c:pt idx="289">
                  <c:v>42690</c:v>
                </c:pt>
                <c:pt idx="290">
                  <c:v>42691</c:v>
                </c:pt>
                <c:pt idx="291">
                  <c:v>42692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42702</c:v>
                </c:pt>
                <c:pt idx="298">
                  <c:v>42703</c:v>
                </c:pt>
                <c:pt idx="299">
                  <c:v>42704</c:v>
                </c:pt>
                <c:pt idx="300">
                  <c:v>42705</c:v>
                </c:pt>
                <c:pt idx="301">
                  <c:v>42706</c:v>
                </c:pt>
                <c:pt idx="302">
                  <c:v>42709</c:v>
                </c:pt>
                <c:pt idx="303">
                  <c:v>42710</c:v>
                </c:pt>
                <c:pt idx="304">
                  <c:v>42711</c:v>
                </c:pt>
                <c:pt idx="305">
                  <c:v>42712</c:v>
                </c:pt>
                <c:pt idx="306">
                  <c:v>42713</c:v>
                </c:pt>
                <c:pt idx="307">
                  <c:v>42716</c:v>
                </c:pt>
                <c:pt idx="308">
                  <c:v>42717</c:v>
                </c:pt>
                <c:pt idx="309">
                  <c:v>42718</c:v>
                </c:pt>
                <c:pt idx="310">
                  <c:v>42719</c:v>
                </c:pt>
                <c:pt idx="311">
                  <c:v>42720</c:v>
                </c:pt>
                <c:pt idx="312">
                  <c:v>42723</c:v>
                </c:pt>
                <c:pt idx="313">
                  <c:v>42724</c:v>
                </c:pt>
                <c:pt idx="314">
                  <c:v>42725</c:v>
                </c:pt>
                <c:pt idx="315">
                  <c:v>42726</c:v>
                </c:pt>
                <c:pt idx="316">
                  <c:v>42727</c:v>
                </c:pt>
                <c:pt idx="317">
                  <c:v>42731</c:v>
                </c:pt>
                <c:pt idx="318">
                  <c:v>42732</c:v>
                </c:pt>
                <c:pt idx="319">
                  <c:v>42733</c:v>
                </c:pt>
                <c:pt idx="320">
                  <c:v>42734</c:v>
                </c:pt>
                <c:pt idx="321">
                  <c:v>42737</c:v>
                </c:pt>
                <c:pt idx="322">
                  <c:v>42738</c:v>
                </c:pt>
                <c:pt idx="323">
                  <c:v>42739</c:v>
                </c:pt>
                <c:pt idx="324">
                  <c:v>42740</c:v>
                </c:pt>
                <c:pt idx="325">
                  <c:v>42741</c:v>
                </c:pt>
                <c:pt idx="326">
                  <c:v>42744</c:v>
                </c:pt>
                <c:pt idx="327">
                  <c:v>42745</c:v>
                </c:pt>
                <c:pt idx="328">
                  <c:v>42746</c:v>
                </c:pt>
                <c:pt idx="329">
                  <c:v>42747</c:v>
                </c:pt>
                <c:pt idx="330">
                  <c:v>42748</c:v>
                </c:pt>
                <c:pt idx="331">
                  <c:v>42751</c:v>
                </c:pt>
                <c:pt idx="332">
                  <c:v>42752</c:v>
                </c:pt>
                <c:pt idx="333">
                  <c:v>42753</c:v>
                </c:pt>
                <c:pt idx="334">
                  <c:v>42754</c:v>
                </c:pt>
                <c:pt idx="335">
                  <c:v>42755</c:v>
                </c:pt>
                <c:pt idx="336">
                  <c:v>42758</c:v>
                </c:pt>
                <c:pt idx="337">
                  <c:v>42759</c:v>
                </c:pt>
                <c:pt idx="338">
                  <c:v>42760</c:v>
                </c:pt>
                <c:pt idx="339">
                  <c:v>42761</c:v>
                </c:pt>
                <c:pt idx="340">
                  <c:v>42762</c:v>
                </c:pt>
                <c:pt idx="341">
                  <c:v>42765</c:v>
                </c:pt>
                <c:pt idx="342">
                  <c:v>42766</c:v>
                </c:pt>
                <c:pt idx="343">
                  <c:v>42767</c:v>
                </c:pt>
                <c:pt idx="344">
                  <c:v>42768</c:v>
                </c:pt>
                <c:pt idx="345">
                  <c:v>42769</c:v>
                </c:pt>
                <c:pt idx="346">
                  <c:v>42772</c:v>
                </c:pt>
                <c:pt idx="347">
                  <c:v>42773</c:v>
                </c:pt>
                <c:pt idx="348">
                  <c:v>42774</c:v>
                </c:pt>
                <c:pt idx="349">
                  <c:v>42775</c:v>
                </c:pt>
                <c:pt idx="350">
                  <c:v>42776</c:v>
                </c:pt>
                <c:pt idx="351">
                  <c:v>42779</c:v>
                </c:pt>
                <c:pt idx="352">
                  <c:v>42780</c:v>
                </c:pt>
                <c:pt idx="353">
                  <c:v>42781</c:v>
                </c:pt>
                <c:pt idx="354">
                  <c:v>42782</c:v>
                </c:pt>
                <c:pt idx="355">
                  <c:v>42783</c:v>
                </c:pt>
                <c:pt idx="356">
                  <c:v>42786</c:v>
                </c:pt>
                <c:pt idx="357">
                  <c:v>42787</c:v>
                </c:pt>
                <c:pt idx="358">
                  <c:v>42788</c:v>
                </c:pt>
                <c:pt idx="359">
                  <c:v>42789</c:v>
                </c:pt>
                <c:pt idx="360">
                  <c:v>42790</c:v>
                </c:pt>
                <c:pt idx="361">
                  <c:v>42793</c:v>
                </c:pt>
                <c:pt idx="362">
                  <c:v>42794</c:v>
                </c:pt>
                <c:pt idx="363">
                  <c:v>42795</c:v>
                </c:pt>
                <c:pt idx="364">
                  <c:v>42796</c:v>
                </c:pt>
                <c:pt idx="365">
                  <c:v>42797</c:v>
                </c:pt>
                <c:pt idx="366">
                  <c:v>42800</c:v>
                </c:pt>
                <c:pt idx="367">
                  <c:v>42801</c:v>
                </c:pt>
                <c:pt idx="368">
                  <c:v>42802</c:v>
                </c:pt>
                <c:pt idx="369">
                  <c:v>42803</c:v>
                </c:pt>
                <c:pt idx="370">
                  <c:v>42804</c:v>
                </c:pt>
                <c:pt idx="371">
                  <c:v>42807</c:v>
                </c:pt>
                <c:pt idx="372">
                  <c:v>42808</c:v>
                </c:pt>
                <c:pt idx="373">
                  <c:v>42809</c:v>
                </c:pt>
                <c:pt idx="374">
                  <c:v>42810</c:v>
                </c:pt>
                <c:pt idx="375">
                  <c:v>42811</c:v>
                </c:pt>
                <c:pt idx="376">
                  <c:v>42814</c:v>
                </c:pt>
                <c:pt idx="377">
                  <c:v>42815</c:v>
                </c:pt>
                <c:pt idx="378">
                  <c:v>42816</c:v>
                </c:pt>
                <c:pt idx="379">
                  <c:v>42817</c:v>
                </c:pt>
                <c:pt idx="380">
                  <c:v>42818</c:v>
                </c:pt>
                <c:pt idx="381">
                  <c:v>42821</c:v>
                </c:pt>
                <c:pt idx="382">
                  <c:v>42822</c:v>
                </c:pt>
                <c:pt idx="383">
                  <c:v>42823</c:v>
                </c:pt>
                <c:pt idx="384">
                  <c:v>42824</c:v>
                </c:pt>
                <c:pt idx="385">
                  <c:v>42825</c:v>
                </c:pt>
                <c:pt idx="386">
                  <c:v>42828</c:v>
                </c:pt>
                <c:pt idx="387">
                  <c:v>42829</c:v>
                </c:pt>
                <c:pt idx="388">
                  <c:v>42830</c:v>
                </c:pt>
                <c:pt idx="389">
                  <c:v>42831</c:v>
                </c:pt>
                <c:pt idx="390">
                  <c:v>42832</c:v>
                </c:pt>
                <c:pt idx="391">
                  <c:v>42835</c:v>
                </c:pt>
                <c:pt idx="392">
                  <c:v>42836</c:v>
                </c:pt>
                <c:pt idx="393">
                  <c:v>42837</c:v>
                </c:pt>
                <c:pt idx="394">
                  <c:v>42838</c:v>
                </c:pt>
                <c:pt idx="395">
                  <c:v>42843</c:v>
                </c:pt>
                <c:pt idx="396">
                  <c:v>42844</c:v>
                </c:pt>
                <c:pt idx="397">
                  <c:v>42845</c:v>
                </c:pt>
                <c:pt idx="398">
                  <c:v>42846</c:v>
                </c:pt>
                <c:pt idx="399">
                  <c:v>42849</c:v>
                </c:pt>
                <c:pt idx="400">
                  <c:v>42850</c:v>
                </c:pt>
                <c:pt idx="401">
                  <c:v>42851</c:v>
                </c:pt>
                <c:pt idx="402">
                  <c:v>42852</c:v>
                </c:pt>
                <c:pt idx="403">
                  <c:v>42853</c:v>
                </c:pt>
                <c:pt idx="404">
                  <c:v>42857</c:v>
                </c:pt>
                <c:pt idx="405">
                  <c:v>42858</c:v>
                </c:pt>
                <c:pt idx="406">
                  <c:v>42859</c:v>
                </c:pt>
                <c:pt idx="407">
                  <c:v>42860</c:v>
                </c:pt>
                <c:pt idx="408">
                  <c:v>42863</c:v>
                </c:pt>
                <c:pt idx="409">
                  <c:v>42864</c:v>
                </c:pt>
                <c:pt idx="410">
                  <c:v>42865</c:v>
                </c:pt>
                <c:pt idx="411">
                  <c:v>42866</c:v>
                </c:pt>
                <c:pt idx="412">
                  <c:v>42867</c:v>
                </c:pt>
                <c:pt idx="413">
                  <c:v>42870</c:v>
                </c:pt>
                <c:pt idx="414">
                  <c:v>42871</c:v>
                </c:pt>
                <c:pt idx="415">
                  <c:v>42872</c:v>
                </c:pt>
                <c:pt idx="416">
                  <c:v>42873</c:v>
                </c:pt>
                <c:pt idx="417">
                  <c:v>42874</c:v>
                </c:pt>
                <c:pt idx="418">
                  <c:v>42877</c:v>
                </c:pt>
                <c:pt idx="419">
                  <c:v>42878</c:v>
                </c:pt>
                <c:pt idx="420">
                  <c:v>42879</c:v>
                </c:pt>
                <c:pt idx="421">
                  <c:v>42880</c:v>
                </c:pt>
                <c:pt idx="422">
                  <c:v>42881</c:v>
                </c:pt>
                <c:pt idx="423">
                  <c:v>42884</c:v>
                </c:pt>
                <c:pt idx="424">
                  <c:v>42885</c:v>
                </c:pt>
                <c:pt idx="425">
                  <c:v>42886</c:v>
                </c:pt>
                <c:pt idx="426">
                  <c:v>42887</c:v>
                </c:pt>
                <c:pt idx="427">
                  <c:v>42888</c:v>
                </c:pt>
                <c:pt idx="428">
                  <c:v>42891</c:v>
                </c:pt>
                <c:pt idx="429">
                  <c:v>42892</c:v>
                </c:pt>
                <c:pt idx="430">
                  <c:v>42893</c:v>
                </c:pt>
                <c:pt idx="431">
                  <c:v>42894</c:v>
                </c:pt>
                <c:pt idx="432">
                  <c:v>42895</c:v>
                </c:pt>
                <c:pt idx="433">
                  <c:v>42898</c:v>
                </c:pt>
                <c:pt idx="434">
                  <c:v>42899</c:v>
                </c:pt>
                <c:pt idx="435">
                  <c:v>42900</c:v>
                </c:pt>
                <c:pt idx="436">
                  <c:v>42901</c:v>
                </c:pt>
                <c:pt idx="437">
                  <c:v>42902</c:v>
                </c:pt>
                <c:pt idx="438">
                  <c:v>42905</c:v>
                </c:pt>
                <c:pt idx="439">
                  <c:v>42906</c:v>
                </c:pt>
                <c:pt idx="440">
                  <c:v>42907</c:v>
                </c:pt>
                <c:pt idx="441">
                  <c:v>42908</c:v>
                </c:pt>
                <c:pt idx="442">
                  <c:v>42909</c:v>
                </c:pt>
                <c:pt idx="443">
                  <c:v>42912</c:v>
                </c:pt>
                <c:pt idx="444">
                  <c:v>42913</c:v>
                </c:pt>
                <c:pt idx="445">
                  <c:v>42914</c:v>
                </c:pt>
                <c:pt idx="446">
                  <c:v>42915</c:v>
                </c:pt>
                <c:pt idx="447">
                  <c:v>42916</c:v>
                </c:pt>
                <c:pt idx="448">
                  <c:v>42919</c:v>
                </c:pt>
                <c:pt idx="449">
                  <c:v>42920</c:v>
                </c:pt>
                <c:pt idx="450">
                  <c:v>42921</c:v>
                </c:pt>
                <c:pt idx="451">
                  <c:v>42922</c:v>
                </c:pt>
                <c:pt idx="452">
                  <c:v>42923</c:v>
                </c:pt>
                <c:pt idx="453">
                  <c:v>42926</c:v>
                </c:pt>
                <c:pt idx="454">
                  <c:v>42927</c:v>
                </c:pt>
                <c:pt idx="455">
                  <c:v>42928</c:v>
                </c:pt>
                <c:pt idx="456">
                  <c:v>42929</c:v>
                </c:pt>
                <c:pt idx="457">
                  <c:v>42930</c:v>
                </c:pt>
                <c:pt idx="458">
                  <c:v>42933</c:v>
                </c:pt>
                <c:pt idx="459">
                  <c:v>42934</c:v>
                </c:pt>
                <c:pt idx="460">
                  <c:v>42935</c:v>
                </c:pt>
                <c:pt idx="461">
                  <c:v>42936</c:v>
                </c:pt>
                <c:pt idx="462">
                  <c:v>42937</c:v>
                </c:pt>
                <c:pt idx="463">
                  <c:v>42940</c:v>
                </c:pt>
                <c:pt idx="464">
                  <c:v>42941</c:v>
                </c:pt>
                <c:pt idx="465">
                  <c:v>42942</c:v>
                </c:pt>
                <c:pt idx="466">
                  <c:v>42943</c:v>
                </c:pt>
                <c:pt idx="467">
                  <c:v>42944</c:v>
                </c:pt>
                <c:pt idx="468">
                  <c:v>42947</c:v>
                </c:pt>
                <c:pt idx="469">
                  <c:v>42948</c:v>
                </c:pt>
                <c:pt idx="470">
                  <c:v>42949</c:v>
                </c:pt>
                <c:pt idx="471">
                  <c:v>42950</c:v>
                </c:pt>
                <c:pt idx="472">
                  <c:v>42951</c:v>
                </c:pt>
                <c:pt idx="473">
                  <c:v>42954</c:v>
                </c:pt>
                <c:pt idx="474">
                  <c:v>42955</c:v>
                </c:pt>
                <c:pt idx="475">
                  <c:v>42956</c:v>
                </c:pt>
                <c:pt idx="476">
                  <c:v>42957</c:v>
                </c:pt>
                <c:pt idx="477">
                  <c:v>42958</c:v>
                </c:pt>
                <c:pt idx="478">
                  <c:v>42961</c:v>
                </c:pt>
                <c:pt idx="479">
                  <c:v>42962</c:v>
                </c:pt>
                <c:pt idx="480">
                  <c:v>42963</c:v>
                </c:pt>
                <c:pt idx="481">
                  <c:v>42964</c:v>
                </c:pt>
                <c:pt idx="482">
                  <c:v>42965</c:v>
                </c:pt>
                <c:pt idx="483">
                  <c:v>42968</c:v>
                </c:pt>
                <c:pt idx="484">
                  <c:v>42969</c:v>
                </c:pt>
                <c:pt idx="485">
                  <c:v>42970</c:v>
                </c:pt>
                <c:pt idx="486">
                  <c:v>42971</c:v>
                </c:pt>
                <c:pt idx="487">
                  <c:v>42972</c:v>
                </c:pt>
                <c:pt idx="488">
                  <c:v>42975</c:v>
                </c:pt>
                <c:pt idx="489">
                  <c:v>42976</c:v>
                </c:pt>
                <c:pt idx="490">
                  <c:v>42977</c:v>
                </c:pt>
                <c:pt idx="491">
                  <c:v>42978</c:v>
                </c:pt>
                <c:pt idx="492">
                  <c:v>42979</c:v>
                </c:pt>
                <c:pt idx="493">
                  <c:v>42982</c:v>
                </c:pt>
                <c:pt idx="494">
                  <c:v>42983</c:v>
                </c:pt>
                <c:pt idx="495">
                  <c:v>42984</c:v>
                </c:pt>
                <c:pt idx="496">
                  <c:v>42985</c:v>
                </c:pt>
                <c:pt idx="497">
                  <c:v>42986</c:v>
                </c:pt>
                <c:pt idx="498">
                  <c:v>42989</c:v>
                </c:pt>
                <c:pt idx="499">
                  <c:v>42990</c:v>
                </c:pt>
                <c:pt idx="500">
                  <c:v>42991</c:v>
                </c:pt>
                <c:pt idx="501">
                  <c:v>42992</c:v>
                </c:pt>
                <c:pt idx="502">
                  <c:v>42993</c:v>
                </c:pt>
                <c:pt idx="503">
                  <c:v>42996</c:v>
                </c:pt>
                <c:pt idx="504">
                  <c:v>42997</c:v>
                </c:pt>
                <c:pt idx="505">
                  <c:v>42998</c:v>
                </c:pt>
                <c:pt idx="506">
                  <c:v>42999</c:v>
                </c:pt>
                <c:pt idx="507">
                  <c:v>43000</c:v>
                </c:pt>
                <c:pt idx="508">
                  <c:v>43003</c:v>
                </c:pt>
                <c:pt idx="509">
                  <c:v>43004</c:v>
                </c:pt>
                <c:pt idx="510">
                  <c:v>43005</c:v>
                </c:pt>
                <c:pt idx="511">
                  <c:v>43006</c:v>
                </c:pt>
                <c:pt idx="512">
                  <c:v>43007</c:v>
                </c:pt>
                <c:pt idx="513">
                  <c:v>43010</c:v>
                </c:pt>
                <c:pt idx="514">
                  <c:v>43011</c:v>
                </c:pt>
                <c:pt idx="515">
                  <c:v>43012</c:v>
                </c:pt>
                <c:pt idx="516">
                  <c:v>43013</c:v>
                </c:pt>
                <c:pt idx="517">
                  <c:v>43014</c:v>
                </c:pt>
                <c:pt idx="518">
                  <c:v>43017</c:v>
                </c:pt>
                <c:pt idx="519">
                  <c:v>43018</c:v>
                </c:pt>
                <c:pt idx="520">
                  <c:v>43019</c:v>
                </c:pt>
                <c:pt idx="521">
                  <c:v>43020</c:v>
                </c:pt>
                <c:pt idx="522">
                  <c:v>43021</c:v>
                </c:pt>
                <c:pt idx="523">
                  <c:v>43024</c:v>
                </c:pt>
                <c:pt idx="524">
                  <c:v>43025</c:v>
                </c:pt>
                <c:pt idx="525">
                  <c:v>43026</c:v>
                </c:pt>
                <c:pt idx="526">
                  <c:v>43027</c:v>
                </c:pt>
                <c:pt idx="527">
                  <c:v>43028</c:v>
                </c:pt>
                <c:pt idx="528">
                  <c:v>43031</c:v>
                </c:pt>
                <c:pt idx="529">
                  <c:v>43032</c:v>
                </c:pt>
                <c:pt idx="530">
                  <c:v>43033</c:v>
                </c:pt>
                <c:pt idx="531">
                  <c:v>43034</c:v>
                </c:pt>
                <c:pt idx="532">
                  <c:v>43035</c:v>
                </c:pt>
                <c:pt idx="533">
                  <c:v>43038</c:v>
                </c:pt>
                <c:pt idx="534">
                  <c:v>43039</c:v>
                </c:pt>
                <c:pt idx="535">
                  <c:v>43040</c:v>
                </c:pt>
                <c:pt idx="536">
                  <c:v>43041</c:v>
                </c:pt>
                <c:pt idx="537">
                  <c:v>43042</c:v>
                </c:pt>
                <c:pt idx="538">
                  <c:v>43045</c:v>
                </c:pt>
                <c:pt idx="539">
                  <c:v>43046</c:v>
                </c:pt>
                <c:pt idx="540">
                  <c:v>43047</c:v>
                </c:pt>
                <c:pt idx="541">
                  <c:v>43048</c:v>
                </c:pt>
                <c:pt idx="542">
                  <c:v>43049</c:v>
                </c:pt>
                <c:pt idx="543">
                  <c:v>43052</c:v>
                </c:pt>
                <c:pt idx="544">
                  <c:v>43053</c:v>
                </c:pt>
                <c:pt idx="545">
                  <c:v>43054</c:v>
                </c:pt>
                <c:pt idx="546">
                  <c:v>43055</c:v>
                </c:pt>
                <c:pt idx="547">
                  <c:v>43056</c:v>
                </c:pt>
                <c:pt idx="548">
                  <c:v>43059</c:v>
                </c:pt>
                <c:pt idx="549">
                  <c:v>43060</c:v>
                </c:pt>
                <c:pt idx="550">
                  <c:v>43061</c:v>
                </c:pt>
                <c:pt idx="551">
                  <c:v>43062</c:v>
                </c:pt>
                <c:pt idx="552">
                  <c:v>43063</c:v>
                </c:pt>
                <c:pt idx="553">
                  <c:v>43066</c:v>
                </c:pt>
                <c:pt idx="554">
                  <c:v>43067</c:v>
                </c:pt>
                <c:pt idx="555">
                  <c:v>43068</c:v>
                </c:pt>
                <c:pt idx="556">
                  <c:v>43069</c:v>
                </c:pt>
                <c:pt idx="557">
                  <c:v>43070</c:v>
                </c:pt>
                <c:pt idx="558">
                  <c:v>43073</c:v>
                </c:pt>
                <c:pt idx="559">
                  <c:v>43074</c:v>
                </c:pt>
                <c:pt idx="560">
                  <c:v>43075</c:v>
                </c:pt>
                <c:pt idx="561">
                  <c:v>43076</c:v>
                </c:pt>
                <c:pt idx="562">
                  <c:v>43077</c:v>
                </c:pt>
                <c:pt idx="563">
                  <c:v>43080</c:v>
                </c:pt>
                <c:pt idx="564">
                  <c:v>43081</c:v>
                </c:pt>
                <c:pt idx="565">
                  <c:v>43082</c:v>
                </c:pt>
                <c:pt idx="566">
                  <c:v>43083</c:v>
                </c:pt>
                <c:pt idx="567">
                  <c:v>43084</c:v>
                </c:pt>
                <c:pt idx="568">
                  <c:v>43087</c:v>
                </c:pt>
                <c:pt idx="569">
                  <c:v>43088</c:v>
                </c:pt>
                <c:pt idx="570">
                  <c:v>43089</c:v>
                </c:pt>
                <c:pt idx="571">
                  <c:v>43090</c:v>
                </c:pt>
                <c:pt idx="572">
                  <c:v>43091</c:v>
                </c:pt>
                <c:pt idx="573">
                  <c:v>43096</c:v>
                </c:pt>
                <c:pt idx="574">
                  <c:v>43097</c:v>
                </c:pt>
                <c:pt idx="575">
                  <c:v>43098</c:v>
                </c:pt>
                <c:pt idx="576">
                  <c:v>43102</c:v>
                </c:pt>
                <c:pt idx="577">
                  <c:v>43103</c:v>
                </c:pt>
                <c:pt idx="578">
                  <c:v>43104</c:v>
                </c:pt>
                <c:pt idx="579">
                  <c:v>43105</c:v>
                </c:pt>
                <c:pt idx="580">
                  <c:v>43108</c:v>
                </c:pt>
                <c:pt idx="581">
                  <c:v>43109</c:v>
                </c:pt>
                <c:pt idx="582">
                  <c:v>43110</c:v>
                </c:pt>
                <c:pt idx="583">
                  <c:v>43111</c:v>
                </c:pt>
                <c:pt idx="584">
                  <c:v>43112</c:v>
                </c:pt>
                <c:pt idx="585">
                  <c:v>43115</c:v>
                </c:pt>
                <c:pt idx="586">
                  <c:v>43116</c:v>
                </c:pt>
                <c:pt idx="587">
                  <c:v>43117</c:v>
                </c:pt>
                <c:pt idx="588">
                  <c:v>43118</c:v>
                </c:pt>
                <c:pt idx="589">
                  <c:v>43119</c:v>
                </c:pt>
                <c:pt idx="590">
                  <c:v>43122</c:v>
                </c:pt>
                <c:pt idx="591">
                  <c:v>43123</c:v>
                </c:pt>
                <c:pt idx="592">
                  <c:v>43124</c:v>
                </c:pt>
                <c:pt idx="593">
                  <c:v>43125</c:v>
                </c:pt>
                <c:pt idx="594">
                  <c:v>43126</c:v>
                </c:pt>
                <c:pt idx="595">
                  <c:v>43129</c:v>
                </c:pt>
                <c:pt idx="596">
                  <c:v>43130</c:v>
                </c:pt>
                <c:pt idx="597">
                  <c:v>43131</c:v>
                </c:pt>
                <c:pt idx="598">
                  <c:v>43132</c:v>
                </c:pt>
                <c:pt idx="599">
                  <c:v>43133</c:v>
                </c:pt>
                <c:pt idx="600">
                  <c:v>43136</c:v>
                </c:pt>
                <c:pt idx="601">
                  <c:v>43137</c:v>
                </c:pt>
                <c:pt idx="602">
                  <c:v>43138</c:v>
                </c:pt>
                <c:pt idx="603">
                  <c:v>43139</c:v>
                </c:pt>
                <c:pt idx="604">
                  <c:v>43140</c:v>
                </c:pt>
                <c:pt idx="605">
                  <c:v>43143</c:v>
                </c:pt>
                <c:pt idx="606">
                  <c:v>43144</c:v>
                </c:pt>
                <c:pt idx="607">
                  <c:v>43145</c:v>
                </c:pt>
                <c:pt idx="608">
                  <c:v>43146</c:v>
                </c:pt>
                <c:pt idx="609">
                  <c:v>43147</c:v>
                </c:pt>
                <c:pt idx="610">
                  <c:v>43150</c:v>
                </c:pt>
                <c:pt idx="611">
                  <c:v>43151</c:v>
                </c:pt>
                <c:pt idx="612">
                  <c:v>43152</c:v>
                </c:pt>
                <c:pt idx="613">
                  <c:v>43153</c:v>
                </c:pt>
                <c:pt idx="614">
                  <c:v>43154</c:v>
                </c:pt>
                <c:pt idx="615">
                  <c:v>43157</c:v>
                </c:pt>
                <c:pt idx="616">
                  <c:v>43158</c:v>
                </c:pt>
                <c:pt idx="617">
                  <c:v>43159</c:v>
                </c:pt>
                <c:pt idx="618">
                  <c:v>43160</c:v>
                </c:pt>
                <c:pt idx="619">
                  <c:v>43161</c:v>
                </c:pt>
                <c:pt idx="620">
                  <c:v>43164</c:v>
                </c:pt>
                <c:pt idx="621">
                  <c:v>43165</c:v>
                </c:pt>
                <c:pt idx="622">
                  <c:v>43166</c:v>
                </c:pt>
                <c:pt idx="623">
                  <c:v>43167</c:v>
                </c:pt>
                <c:pt idx="624">
                  <c:v>43168</c:v>
                </c:pt>
                <c:pt idx="625">
                  <c:v>43171</c:v>
                </c:pt>
                <c:pt idx="626">
                  <c:v>43172</c:v>
                </c:pt>
                <c:pt idx="627">
                  <c:v>43173</c:v>
                </c:pt>
                <c:pt idx="628">
                  <c:v>43174</c:v>
                </c:pt>
                <c:pt idx="629">
                  <c:v>43175</c:v>
                </c:pt>
                <c:pt idx="630">
                  <c:v>43178</c:v>
                </c:pt>
                <c:pt idx="631">
                  <c:v>43179</c:v>
                </c:pt>
                <c:pt idx="632">
                  <c:v>43180</c:v>
                </c:pt>
                <c:pt idx="633">
                  <c:v>43181</c:v>
                </c:pt>
                <c:pt idx="634">
                  <c:v>43182</c:v>
                </c:pt>
                <c:pt idx="635">
                  <c:v>43185</c:v>
                </c:pt>
                <c:pt idx="636">
                  <c:v>43186</c:v>
                </c:pt>
                <c:pt idx="637">
                  <c:v>43187</c:v>
                </c:pt>
                <c:pt idx="638">
                  <c:v>43188</c:v>
                </c:pt>
                <c:pt idx="639">
                  <c:v>43193</c:v>
                </c:pt>
                <c:pt idx="640">
                  <c:v>43194</c:v>
                </c:pt>
                <c:pt idx="641">
                  <c:v>43195</c:v>
                </c:pt>
                <c:pt idx="642">
                  <c:v>43196</c:v>
                </c:pt>
                <c:pt idx="643">
                  <c:v>43199</c:v>
                </c:pt>
                <c:pt idx="644">
                  <c:v>43200</c:v>
                </c:pt>
                <c:pt idx="645">
                  <c:v>43201</c:v>
                </c:pt>
                <c:pt idx="646">
                  <c:v>43202</c:v>
                </c:pt>
                <c:pt idx="647">
                  <c:v>43203</c:v>
                </c:pt>
                <c:pt idx="648">
                  <c:v>43206</c:v>
                </c:pt>
                <c:pt idx="649">
                  <c:v>43207</c:v>
                </c:pt>
                <c:pt idx="650">
                  <c:v>43208</c:v>
                </c:pt>
                <c:pt idx="651">
                  <c:v>43209</c:v>
                </c:pt>
                <c:pt idx="652">
                  <c:v>43210</c:v>
                </c:pt>
                <c:pt idx="653">
                  <c:v>43213</c:v>
                </c:pt>
                <c:pt idx="654">
                  <c:v>43214</c:v>
                </c:pt>
                <c:pt idx="655">
                  <c:v>43215</c:v>
                </c:pt>
                <c:pt idx="656">
                  <c:v>43216</c:v>
                </c:pt>
                <c:pt idx="657">
                  <c:v>43217</c:v>
                </c:pt>
                <c:pt idx="658">
                  <c:v>43220</c:v>
                </c:pt>
                <c:pt idx="659">
                  <c:v>43222</c:v>
                </c:pt>
                <c:pt idx="660">
                  <c:v>43223</c:v>
                </c:pt>
                <c:pt idx="661">
                  <c:v>43224</c:v>
                </c:pt>
                <c:pt idx="662">
                  <c:v>43227</c:v>
                </c:pt>
                <c:pt idx="663">
                  <c:v>43228</c:v>
                </c:pt>
                <c:pt idx="664">
                  <c:v>43229</c:v>
                </c:pt>
                <c:pt idx="665">
                  <c:v>43230</c:v>
                </c:pt>
                <c:pt idx="666">
                  <c:v>43231</c:v>
                </c:pt>
                <c:pt idx="667">
                  <c:v>43234</c:v>
                </c:pt>
                <c:pt idx="668">
                  <c:v>43235</c:v>
                </c:pt>
                <c:pt idx="669">
                  <c:v>43236</c:v>
                </c:pt>
                <c:pt idx="670">
                  <c:v>43237</c:v>
                </c:pt>
                <c:pt idx="671">
                  <c:v>43238</c:v>
                </c:pt>
                <c:pt idx="672">
                  <c:v>43241</c:v>
                </c:pt>
                <c:pt idx="673">
                  <c:v>43242</c:v>
                </c:pt>
                <c:pt idx="674">
                  <c:v>43243</c:v>
                </c:pt>
                <c:pt idx="675">
                  <c:v>43244</c:v>
                </c:pt>
                <c:pt idx="676">
                  <c:v>43245</c:v>
                </c:pt>
                <c:pt idx="677">
                  <c:v>43248</c:v>
                </c:pt>
                <c:pt idx="678">
                  <c:v>43249</c:v>
                </c:pt>
                <c:pt idx="679">
                  <c:v>43250</c:v>
                </c:pt>
                <c:pt idx="680">
                  <c:v>43251</c:v>
                </c:pt>
                <c:pt idx="681">
                  <c:v>43252</c:v>
                </c:pt>
                <c:pt idx="682">
                  <c:v>43255</c:v>
                </c:pt>
                <c:pt idx="683">
                  <c:v>43256</c:v>
                </c:pt>
                <c:pt idx="684">
                  <c:v>43257</c:v>
                </c:pt>
                <c:pt idx="685">
                  <c:v>43258</c:v>
                </c:pt>
                <c:pt idx="686">
                  <c:v>43259</c:v>
                </c:pt>
                <c:pt idx="687">
                  <c:v>43262</c:v>
                </c:pt>
                <c:pt idx="688">
                  <c:v>43263</c:v>
                </c:pt>
                <c:pt idx="689">
                  <c:v>43264</c:v>
                </c:pt>
                <c:pt idx="690">
                  <c:v>43265</c:v>
                </c:pt>
              </c:numCache>
            </c:numRef>
          </c:cat>
          <c:val>
            <c:numRef>
              <c:f>Eur6M!$BE$3:$BE$693</c:f>
              <c:numCache>
                <c:formatCode>0.0000%</c:formatCode>
                <c:ptCount val="691"/>
                <c:pt idx="0">
                  <c:v>2.4200000021544677E-4</c:v>
                </c:pt>
                <c:pt idx="1">
                  <c:v>2.430191154340704E-4</c:v>
                </c:pt>
                <c:pt idx="2">
                  <c:v>2.4278037875468319E-4</c:v>
                </c:pt>
                <c:pt idx="3">
                  <c:v>2.4368844270702099E-4</c:v>
                </c:pt>
                <c:pt idx="4">
                  <c:v>2.4529360144082043E-4</c:v>
                </c:pt>
                <c:pt idx="5">
                  <c:v>2.4513243270700164E-4</c:v>
                </c:pt>
                <c:pt idx="6">
                  <c:v>2.4742621612763269E-4</c:v>
                </c:pt>
                <c:pt idx="7">
                  <c:v>2.4789336037135749E-4</c:v>
                </c:pt>
                <c:pt idx="8">
                  <c:v>2.4948854254874537E-4</c:v>
                </c:pt>
                <c:pt idx="9">
                  <c:v>2.4872350956271343E-4</c:v>
                </c:pt>
                <c:pt idx="10">
                  <c:v>2.4978900310892332E-4</c:v>
                </c:pt>
                <c:pt idx="11">
                  <c:v>2.505094339280473E-4</c:v>
                </c:pt>
                <c:pt idx="12">
                  <c:v>2.4988353071245207E-4</c:v>
                </c:pt>
                <c:pt idx="13">
                  <c:v>2.5031882401767817E-4</c:v>
                </c:pt>
                <c:pt idx="14">
                  <c:v>2.5179790298670716E-4</c:v>
                </c:pt>
                <c:pt idx="15">
                  <c:v>2.5274673706073567E-4</c:v>
                </c:pt>
                <c:pt idx="16">
                  <c:v>2.5423402475266058E-4</c:v>
                </c:pt>
                <c:pt idx="17">
                  <c:v>2.5300464147027239E-4</c:v>
                </c:pt>
                <c:pt idx="18">
                  <c:v>2.531580026536971E-4</c:v>
                </c:pt>
                <c:pt idx="19">
                  <c:v>2.5331432826014577E-4</c:v>
                </c:pt>
                <c:pt idx="20">
                  <c:v>2.5319050009586666E-4</c:v>
                </c:pt>
                <c:pt idx="21">
                  <c:v>2.4999999966147035E-4</c:v>
                </c:pt>
                <c:pt idx="22">
                  <c:v>2.4926643902330317E-4</c:v>
                </c:pt>
                <c:pt idx="23">
                  <c:v>2.4859933283103824E-4</c:v>
                </c:pt>
                <c:pt idx="24">
                  <c:v>2.479922386086722E-4</c:v>
                </c:pt>
                <c:pt idx="25">
                  <c:v>2.4743871389820948E-4</c:v>
                </c:pt>
                <c:pt idx="26">
                  <c:v>2.4603513236940458E-4</c:v>
                </c:pt>
                <c:pt idx="27">
                  <c:v>2.4455849713465796E-4</c:v>
                </c:pt>
                <c:pt idx="28">
                  <c:v>2.4524914751857419E-4</c:v>
                </c:pt>
                <c:pt idx="29">
                  <c:v>2.4488174867403993E-4</c:v>
                </c:pt>
                <c:pt idx="30">
                  <c:v>2.4452282232825226E-4</c:v>
                </c:pt>
                <c:pt idx="31">
                  <c:v>2.4343245417863618E-4</c:v>
                </c:pt>
                <c:pt idx="32">
                  <c:v>2.4304299374023152E-4</c:v>
                </c:pt>
                <c:pt idx="33">
                  <c:v>2.4262979377543824E-4</c:v>
                </c:pt>
                <c:pt idx="34">
                  <c:v>2.4308228825468701E-4</c:v>
                </c:pt>
                <c:pt idx="35">
                  <c:v>2.4064985947189657E-4</c:v>
                </c:pt>
                <c:pt idx="36">
                  <c:v>2.399822174805342E-4</c:v>
                </c:pt>
                <c:pt idx="37">
                  <c:v>2.40424355179734E-4</c:v>
                </c:pt>
                <c:pt idx="38">
                  <c:v>2.3853152703935386E-4</c:v>
                </c:pt>
                <c:pt idx="39">
                  <c:v>2.3769648531128172E-4</c:v>
                </c:pt>
                <c:pt idx="40">
                  <c:v>2.3677972282821135E-4</c:v>
                </c:pt>
                <c:pt idx="41">
                  <c:v>2.3272064927814902E-4</c:v>
                </c:pt>
                <c:pt idx="42">
                  <c:v>2.314170121341222E-4</c:v>
                </c:pt>
                <c:pt idx="43">
                  <c:v>2.2999999999982507E-4</c:v>
                </c:pt>
                <c:pt idx="44">
                  <c:v>2.2973966691096839E-4</c:v>
                </c:pt>
                <c:pt idx="45">
                  <c:v>2.3039676427883153E-4</c:v>
                </c:pt>
                <c:pt idx="46">
                  <c:v>2.2800551979216849E-4</c:v>
                </c:pt>
                <c:pt idx="47">
                  <c:v>2.2752503262036983E-4</c:v>
                </c:pt>
                <c:pt idx="48">
                  <c:v>2.2607786278634723E-4</c:v>
                </c:pt>
                <c:pt idx="49">
                  <c:v>2.26680338201041E-4</c:v>
                </c:pt>
                <c:pt idx="50">
                  <c:v>2.2734386881721185E-4</c:v>
                </c:pt>
                <c:pt idx="51">
                  <c:v>2.2564250730877736E-4</c:v>
                </c:pt>
                <c:pt idx="52">
                  <c:v>2.2551301817373443E-4</c:v>
                </c:pt>
                <c:pt idx="53">
                  <c:v>2.2543289895449729E-4</c:v>
                </c:pt>
                <c:pt idx="54">
                  <c:v>2.2540084089512076E-4</c:v>
                </c:pt>
                <c:pt idx="55">
                  <c:v>2.2640348702013109E-4</c:v>
                </c:pt>
                <c:pt idx="56">
                  <c:v>2.2572704523647375E-4</c:v>
                </c:pt>
                <c:pt idx="57">
                  <c:v>2.2591566172152735E-4</c:v>
                </c:pt>
                <c:pt idx="58">
                  <c:v>2.2614448687226755E-4</c:v>
                </c:pt>
                <c:pt idx="59">
                  <c:v>2.2641221194366943E-4</c:v>
                </c:pt>
                <c:pt idx="60">
                  <c:v>2.2784593650176113E-4</c:v>
                </c:pt>
                <c:pt idx="61">
                  <c:v>2.2828852997838357E-4</c:v>
                </c:pt>
                <c:pt idx="62">
                  <c:v>2.2876217089285074E-4</c:v>
                </c:pt>
                <c:pt idx="63">
                  <c:v>2.2878617379189578E-4</c:v>
                </c:pt>
                <c:pt idx="64">
                  <c:v>2.1999999999986012E-4</c:v>
                </c:pt>
                <c:pt idx="65">
                  <c:v>2.1951360290407306E-4</c:v>
                </c:pt>
                <c:pt idx="66">
                  <c:v>2.2005166194842538E-4</c:v>
                </c:pt>
                <c:pt idx="67">
                  <c:v>2.1860495097806386E-4</c:v>
                </c:pt>
                <c:pt idx="68">
                  <c:v>2.1818006416705451E-4</c:v>
                </c:pt>
                <c:pt idx="69">
                  <c:v>2.1793232671057136E-4</c:v>
                </c:pt>
                <c:pt idx="70">
                  <c:v>2.1664607148296833E-4</c:v>
                </c:pt>
                <c:pt idx="71">
                  <c:v>2.1629738199777063E-4</c:v>
                </c:pt>
                <c:pt idx="72">
                  <c:v>2.1595998400514903E-4</c:v>
                </c:pt>
                <c:pt idx="73">
                  <c:v>2.1563256151427079E-4</c:v>
                </c:pt>
                <c:pt idx="74">
                  <c:v>2.146969871235644E-4</c:v>
                </c:pt>
                <c:pt idx="75">
                  <c:v>2.1439630670981027E-4</c:v>
                </c:pt>
                <c:pt idx="76">
                  <c:v>2.1409902183221609E-4</c:v>
                </c:pt>
                <c:pt idx="77">
                  <c:v>2.1380381649599618E-4</c:v>
                </c:pt>
                <c:pt idx="78">
                  <c:v>2.1350937470504723E-4</c:v>
                </c:pt>
                <c:pt idx="79">
                  <c:v>2.1261747063620504E-4</c:v>
                </c:pt>
                <c:pt idx="80">
                  <c:v>2.1231292305740119E-4</c:v>
                </c:pt>
                <c:pt idx="81">
                  <c:v>2.1200255903588527E-4</c:v>
                </c:pt>
                <c:pt idx="82">
                  <c:v>2.1168531936223376E-4</c:v>
                </c:pt>
                <c:pt idx="83">
                  <c:v>2.1136117198033074E-4</c:v>
                </c:pt>
                <c:pt idx="84">
                  <c:v>2.1034953090480525E-4</c:v>
                </c:pt>
                <c:pt idx="85">
                  <c:v>2.0999999999992636E-4</c:v>
                </c:pt>
                <c:pt idx="86">
                  <c:v>2.0971601905655021E-4</c:v>
                </c:pt>
                <c:pt idx="87">
                  <c:v>2.0942647861042576E-4</c:v>
                </c:pt>
                <c:pt idx="88">
                  <c:v>2.0913160338640715E-4</c:v>
                </c:pt>
                <c:pt idx="89">
                  <c:v>2.0821721623579502E-4</c:v>
                </c:pt>
                <c:pt idx="90">
                  <c:v>2.0790324908812998E-4</c:v>
                </c:pt>
                <c:pt idx="91">
                  <c:v>2.0758507075082619E-4</c:v>
                </c:pt>
                <c:pt idx="92">
                  <c:v>2.0726290593731832E-4</c:v>
                </c:pt>
                <c:pt idx="93">
                  <c:v>2.069369793584058E-4</c:v>
                </c:pt>
                <c:pt idx="94">
                  <c:v>2.0593887612845016E-4</c:v>
                </c:pt>
                <c:pt idx="95">
                  <c:v>2.0560014957702713E-4</c:v>
                </c:pt>
                <c:pt idx="96">
                  <c:v>2.0525878479662817E-4</c:v>
                </c:pt>
                <c:pt idx="97">
                  <c:v>2.0491500648882929E-4</c:v>
                </c:pt>
                <c:pt idx="98">
                  <c:v>2.0456903935520653E-4</c:v>
                </c:pt>
                <c:pt idx="99">
                  <c:v>2.0352025198001842E-4</c:v>
                </c:pt>
                <c:pt idx="100">
                  <c:v>2.0316777651713553E-4</c:v>
                </c:pt>
                <c:pt idx="101">
                  <c:v>2.0281423570819949E-4</c:v>
                </c:pt>
                <c:pt idx="102">
                  <c:v>2.0245985424512374E-4</c:v>
                </c:pt>
                <c:pt idx="103">
                  <c:v>2.0210485681674726E-4</c:v>
                </c:pt>
                <c:pt idx="104">
                  <c:v>2.00694514790902E-4</c:v>
                </c:pt>
                <c:pt idx="105">
                  <c:v>2.0034711759988805E-4</c:v>
                </c:pt>
                <c:pt idx="106">
                  <c:v>2.0000000000000695E-4</c:v>
                </c:pt>
                <c:pt idx="107">
                  <c:v>2.0017608900060608E-4</c:v>
                </c:pt>
                <c:pt idx="108">
                  <c:v>1.9999042826763432E-4</c:v>
                </c:pt>
                <c:pt idx="109">
                  <c:v>1.9967583642923809E-4</c:v>
                </c:pt>
                <c:pt idx="110">
                  <c:v>1.9961495376815156E-4</c:v>
                </c:pt>
                <c:pt idx="111">
                  <c:v>1.9955590637726171E-4</c:v>
                </c:pt>
                <c:pt idx="112">
                  <c:v>1.9976148437212744E-4</c:v>
                </c:pt>
                <c:pt idx="113">
                  <c:v>1.9957684354268029E-4</c:v>
                </c:pt>
                <c:pt idx="114">
                  <c:v>1.9929597709090609E-4</c:v>
                </c:pt>
                <c:pt idx="115">
                  <c:v>1.9925268868587165E-4</c:v>
                </c:pt>
                <c:pt idx="116">
                  <c:v>1.9921327253292139E-4</c:v>
                </c:pt>
                <c:pt idx="117">
                  <c:v>1.9945647121159232E-4</c:v>
                </c:pt>
                <c:pt idx="118">
                  <c:v>1.9928921792033383E-4</c:v>
                </c:pt>
                <c:pt idx="119">
                  <c:v>1.9909047671723174E-4</c:v>
                </c:pt>
                <c:pt idx="120">
                  <c:v>1.990829367711729E-4</c:v>
                </c:pt>
                <c:pt idx="121">
                  <c:v>1.9908176817595231E-4</c:v>
                </c:pt>
                <c:pt idx="122">
                  <c:v>1.9940990131440647E-4</c:v>
                </c:pt>
                <c:pt idx="123">
                  <c:v>1.9922531338645302E-4</c:v>
                </c:pt>
                <c:pt idx="124">
                  <c:v>1.9927712342749301E-4</c:v>
                </c:pt>
                <c:pt idx="125">
                  <c:v>1.9914496747172288E-4</c:v>
                </c:pt>
                <c:pt idx="126">
                  <c:v>1.9961123258607698E-4</c:v>
                </c:pt>
                <c:pt idx="127">
                  <c:v>1.999999999886428E-4</c:v>
                </c:pt>
                <c:pt idx="128">
                  <c:v>2.0014644187414597E-4</c:v>
                </c:pt>
                <c:pt idx="129">
                  <c:v>2.0030312984690651E-4</c:v>
                </c:pt>
                <c:pt idx="130">
                  <c:v>2.0047036477488877E-4</c:v>
                </c:pt>
                <c:pt idx="131">
                  <c:v>2.022325711415939E-4</c:v>
                </c:pt>
                <c:pt idx="132">
                  <c:v>2.0234670810870999E-4</c:v>
                </c:pt>
                <c:pt idx="133">
                  <c:v>2.0147527403845055E-4</c:v>
                </c:pt>
                <c:pt idx="134">
                  <c:v>2.0171210886342608E-4</c:v>
                </c:pt>
                <c:pt idx="135">
                  <c:v>2.0196159668923452E-4</c:v>
                </c:pt>
                <c:pt idx="136">
                  <c:v>2.0394322597149151E-4</c:v>
                </c:pt>
                <c:pt idx="137">
                  <c:v>2.0165458118463059E-4</c:v>
                </c:pt>
                <c:pt idx="138">
                  <c:v>2.0340936088846987E-4</c:v>
                </c:pt>
                <c:pt idx="139">
                  <c:v>2.0336098393924736E-4</c:v>
                </c:pt>
                <c:pt idx="140">
                  <c:v>2.0517043552977662E-4</c:v>
                </c:pt>
                <c:pt idx="141">
                  <c:v>2.0633245879820943E-4</c:v>
                </c:pt>
                <c:pt idx="142">
                  <c:v>2.0562710604669752E-4</c:v>
                </c:pt>
                <c:pt idx="143">
                  <c:v>2.0605189668040425E-4</c:v>
                </c:pt>
                <c:pt idx="144">
                  <c:v>2.0649312957237627E-4</c:v>
                </c:pt>
                <c:pt idx="145">
                  <c:v>2.0695051929628622E-4</c:v>
                </c:pt>
                <c:pt idx="146">
                  <c:v>2.0948746957365544E-4</c:v>
                </c:pt>
                <c:pt idx="147">
                  <c:v>2.0999999975088049E-4</c:v>
                </c:pt>
                <c:pt idx="148">
                  <c:v>2.0981623030078846E-4</c:v>
                </c:pt>
                <c:pt idx="149">
                  <c:v>2.0964640610608167E-4</c:v>
                </c:pt>
                <c:pt idx="150">
                  <c:v>2.0639249413878153E-4</c:v>
                </c:pt>
                <c:pt idx="151">
                  <c:v>2.069459399680738E-4</c:v>
                </c:pt>
                <c:pt idx="152">
                  <c:v>2.0726211595468099E-4</c:v>
                </c:pt>
                <c:pt idx="153">
                  <c:v>2.0996530644786746E-4</c:v>
                </c:pt>
                <c:pt idx="154">
                  <c:v>2.0882367119892304E-4</c:v>
                </c:pt>
                <c:pt idx="155">
                  <c:v>2.0750692667643157E-4</c:v>
                </c:pt>
                <c:pt idx="156">
                  <c:v>2.0807519342508804E-4</c:v>
                </c:pt>
                <c:pt idx="157">
                  <c:v>2.0859037014436086E-4</c:v>
                </c:pt>
                <c:pt idx="158">
                  <c:v>2.0857536525572493E-4</c:v>
                </c:pt>
                <c:pt idx="159">
                  <c:v>2.067504735193054E-4</c:v>
                </c:pt>
                <c:pt idx="160">
                  <c:v>2.0744306349416221E-4</c:v>
                </c:pt>
                <c:pt idx="161">
                  <c:v>2.090623697778586E-4</c:v>
                </c:pt>
                <c:pt idx="162">
                  <c:v>2.0868248936052906E-4</c:v>
                </c:pt>
                <c:pt idx="163">
                  <c:v>2.0873048738086994E-4</c:v>
                </c:pt>
                <c:pt idx="164">
                  <c:v>2.0878632227844495E-4</c:v>
                </c:pt>
                <c:pt idx="165">
                  <c:v>2.0779504106770106E-4</c:v>
                </c:pt>
                <c:pt idx="166">
                  <c:v>2.0839202531856577E-4</c:v>
                </c:pt>
                <c:pt idx="167">
                  <c:v>2.1019514057524951E-4</c:v>
                </c:pt>
                <c:pt idx="168">
                  <c:v>2.0979411673031025E-4</c:v>
                </c:pt>
                <c:pt idx="169">
                  <c:v>2.0989410939582402E-4</c:v>
                </c:pt>
                <c:pt idx="170">
                  <c:v>2.0999999999965038E-4</c:v>
                </c:pt>
                <c:pt idx="171">
                  <c:v>2.1359451670198917E-4</c:v>
                </c:pt>
                <c:pt idx="172">
                  <c:v>2.1320041876943163E-4</c:v>
                </c:pt>
                <c:pt idx="173">
                  <c:v>2.1401234217619016E-4</c:v>
                </c:pt>
                <c:pt idx="174">
                  <c:v>2.1291132930624398E-4</c:v>
                </c:pt>
                <c:pt idx="175">
                  <c:v>2.1664672240228439E-4</c:v>
                </c:pt>
                <c:pt idx="176">
                  <c:v>2.1922307959602611E-4</c:v>
                </c:pt>
                <c:pt idx="177">
                  <c:v>2.1895541121486791E-4</c:v>
                </c:pt>
                <c:pt idx="178">
                  <c:v>2.1978638488987458E-4</c:v>
                </c:pt>
                <c:pt idx="179">
                  <c:v>2.2061823063975258E-4</c:v>
                </c:pt>
                <c:pt idx="180">
                  <c:v>2.214518162686911E-4</c:v>
                </c:pt>
                <c:pt idx="181">
                  <c:v>2.2498060188846626E-4</c:v>
                </c:pt>
                <c:pt idx="182">
                  <c:v>2.2482655842392588E-4</c:v>
                </c:pt>
                <c:pt idx="183">
                  <c:v>2.2568609408580654E-4</c:v>
                </c:pt>
                <c:pt idx="184">
                  <c:v>2.2655426988590956E-4</c:v>
                </c:pt>
                <c:pt idx="185">
                  <c:v>2.2743223586822942E-4</c:v>
                </c:pt>
                <c:pt idx="186">
                  <c:v>2.3243647890543038E-4</c:v>
                </c:pt>
                <c:pt idx="187">
                  <c:v>2.3106500257032944E-4</c:v>
                </c:pt>
                <c:pt idx="188">
                  <c:v>2.2999353917013961E-4</c:v>
                </c:pt>
                <c:pt idx="189">
                  <c:v>2.3297002827341723E-4</c:v>
                </c:pt>
                <c:pt idx="190">
                  <c:v>2.3394872689370575E-4</c:v>
                </c:pt>
                <c:pt idx="191">
                  <c:v>2.5090567996282725E-4</c:v>
                </c:pt>
                <c:pt idx="192">
                  <c:v>2.4999999976443627E-4</c:v>
                </c:pt>
                <c:pt idx="193">
                  <c:v>2.5111315342759519E-4</c:v>
                </c:pt>
                <c:pt idx="194">
                  <c:v>2.5005069669500288E-4</c:v>
                </c:pt>
                <c:pt idx="195">
                  <c:v>2.5377699546104101E-4</c:v>
                </c:pt>
                <c:pt idx="196">
                  <c:v>2.5477377356003679E-4</c:v>
                </c:pt>
                <c:pt idx="197">
                  <c:v>2.5823591637400608E-4</c:v>
                </c:pt>
                <c:pt idx="198">
                  <c:v>2.5949428026709239E-4</c:v>
                </c:pt>
                <c:pt idx="199">
                  <c:v>2.6077221557379887E-4</c:v>
                </c:pt>
                <c:pt idx="200">
                  <c:v>2.6266324639011605E-4</c:v>
                </c:pt>
                <c:pt idx="201">
                  <c:v>2.6368811362355722E-4</c:v>
                </c:pt>
                <c:pt idx="202">
                  <c:v>2.6744520017477194E-4</c:v>
                </c:pt>
                <c:pt idx="203">
                  <c:v>2.6883440606335728E-4</c:v>
                </c:pt>
                <c:pt idx="204">
                  <c:v>2.7024113071968345E-4</c:v>
                </c:pt>
                <c:pt idx="205">
                  <c:v>2.7245923491713318E-4</c:v>
                </c:pt>
                <c:pt idx="206">
                  <c:v>2.735081075805785E-4</c:v>
                </c:pt>
                <c:pt idx="207">
                  <c:v>2.7752727198609756E-4</c:v>
                </c:pt>
                <c:pt idx="208">
                  <c:v>2.7639089215803419E-4</c:v>
                </c:pt>
                <c:pt idx="209">
                  <c:v>2.8055409627122339E-4</c:v>
                </c:pt>
                <c:pt idx="210">
                  <c:v>2.8306551662122241E-4</c:v>
                </c:pt>
                <c:pt idx="211">
                  <c:v>2.8464137560345277E-4</c:v>
                </c:pt>
                <c:pt idx="212">
                  <c:v>2.8838772249022816E-4</c:v>
                </c:pt>
                <c:pt idx="213">
                  <c:v>2.9000000000042279E-4</c:v>
                </c:pt>
                <c:pt idx="214">
                  <c:v>2.9112989538333139E-4</c:v>
                </c:pt>
                <c:pt idx="215">
                  <c:v>2.9025770900438193E-4</c:v>
                </c:pt>
                <c:pt idx="216">
                  <c:v>2.9099850686255371E-4</c:v>
                </c:pt>
                <c:pt idx="217">
                  <c:v>2.9700734249146646E-4</c:v>
                </c:pt>
                <c:pt idx="218">
                  <c:v>2.9822844740039396E-4</c:v>
                </c:pt>
                <c:pt idx="219">
                  <c:v>2.9946476461899425E-4</c:v>
                </c:pt>
                <c:pt idx="220">
                  <c:v>3.0171761112970122E-4</c:v>
                </c:pt>
                <c:pt idx="221">
                  <c:v>3.0248914113712041E-4</c:v>
                </c:pt>
                <c:pt idx="222">
                  <c:v>3.028311429107712E-4</c:v>
                </c:pt>
                <c:pt idx="223">
                  <c:v>3.0720229773930344E-4</c:v>
                </c:pt>
                <c:pt idx="224">
                  <c:v>3.0854518676493508E-4</c:v>
                </c:pt>
                <c:pt idx="225">
                  <c:v>3.1106732047837501E-4</c:v>
                </c:pt>
                <c:pt idx="226">
                  <c:v>3.1186360457960644E-4</c:v>
                </c:pt>
                <c:pt idx="227">
                  <c:v>3.1548824448064975E-4</c:v>
                </c:pt>
                <c:pt idx="228">
                  <c:v>3.1692259990291209E-4</c:v>
                </c:pt>
                <c:pt idx="229">
                  <c:v>3.151621980264665E-4</c:v>
                </c:pt>
                <c:pt idx="230">
                  <c:v>3.2114525829081642E-4</c:v>
                </c:pt>
                <c:pt idx="231">
                  <c:v>3.2197565673047323E-4</c:v>
                </c:pt>
                <c:pt idx="232">
                  <c:v>3.2517296258742159E-4</c:v>
                </c:pt>
                <c:pt idx="233">
                  <c:v>3.2602983009333286E-4</c:v>
                </c:pt>
                <c:pt idx="234">
                  <c:v>3.268940984902929E-4</c:v>
                </c:pt>
                <c:pt idx="235">
                  <c:v>3.2843911646418289E-4</c:v>
                </c:pt>
                <c:pt idx="236">
                  <c:v>3.3000000000019662E-4</c:v>
                </c:pt>
                <c:pt idx="237">
                  <c:v>3.3616976924584014E-4</c:v>
                </c:pt>
                <c:pt idx="238">
                  <c:v>3.367954730591553E-4</c:v>
                </c:pt>
                <c:pt idx="239">
                  <c:v>3.3853403571829625E-4</c:v>
                </c:pt>
                <c:pt idx="240">
                  <c:v>3.4028848226125871E-4</c:v>
                </c:pt>
                <c:pt idx="241">
                  <c:v>3.4205881575078605E-4</c:v>
                </c:pt>
                <c:pt idx="242">
                  <c:v>3.4861121182047498E-4</c:v>
                </c:pt>
                <c:pt idx="243">
                  <c:v>3.4929908036051812E-4</c:v>
                </c:pt>
                <c:pt idx="244">
                  <c:v>3.5114889446970031E-4</c:v>
                </c:pt>
                <c:pt idx="245">
                  <c:v>3.530145323264986E-4</c:v>
                </c:pt>
                <c:pt idx="246">
                  <c:v>3.5489558924468368E-4</c:v>
                </c:pt>
                <c:pt idx="247">
                  <c:v>3.6181194364504554E-4</c:v>
                </c:pt>
                <c:pt idx="248">
                  <c:v>3.625642827238135E-4</c:v>
                </c:pt>
                <c:pt idx="249">
                  <c:v>3.6451514131804005E-4</c:v>
                </c:pt>
                <c:pt idx="250">
                  <c:v>3.6647850150363088E-4</c:v>
                </c:pt>
                <c:pt idx="251">
                  <c:v>3.6845387702336374E-4</c:v>
                </c:pt>
                <c:pt idx="252">
                  <c:v>3.7566327929273958E-4</c:v>
                </c:pt>
                <c:pt idx="253">
                  <c:v>3.764658072431807E-4</c:v>
                </c:pt>
                <c:pt idx="254">
                  <c:v>3.7849396550506846E-4</c:v>
                </c:pt>
                <c:pt idx="255">
                  <c:v>3.805312215087427E-4</c:v>
                </c:pt>
                <c:pt idx="256">
                  <c:v>3.838068952492642E-4</c:v>
                </c:pt>
                <c:pt idx="257">
                  <c:v>3.8999999998687524E-4</c:v>
                </c:pt>
                <c:pt idx="258">
                  <c:v>3.9303861785013614E-4</c:v>
                </c:pt>
                <c:pt idx="259">
                  <c:v>3.9608346161011833E-4</c:v>
                </c:pt>
                <c:pt idx="260">
                  <c:v>3.9913423379400617E-4</c:v>
                </c:pt>
                <c:pt idx="261">
                  <c:v>4.0219063692590955E-4</c:v>
                </c:pt>
                <c:pt idx="262">
                  <c:v>4.1139065722182446E-4</c:v>
                </c:pt>
                <c:pt idx="263">
                  <c:v>4.1446660933813713E-4</c:v>
                </c:pt>
                <c:pt idx="264">
                  <c:v>4.1754670498304696E-4</c:v>
                </c:pt>
                <c:pt idx="265">
                  <c:v>4.2063064666265627E-4</c:v>
                </c:pt>
                <c:pt idx="266">
                  <c:v>4.3448963782231133E-4</c:v>
                </c:pt>
                <c:pt idx="267">
                  <c:v>4.3570765939979992E-4</c:v>
                </c:pt>
                <c:pt idx="268">
                  <c:v>4.3754321601380085E-4</c:v>
                </c:pt>
                <c:pt idx="269">
                  <c:v>4.3919840345629183E-4</c:v>
                </c:pt>
                <c:pt idx="270">
                  <c:v>4.437731087956711E-4</c:v>
                </c:pt>
                <c:pt idx="271">
                  <c:v>4.4540493714064866E-4</c:v>
                </c:pt>
                <c:pt idx="272">
                  <c:v>4.5472275727985017E-4</c:v>
                </c:pt>
                <c:pt idx="273">
                  <c:v>4.5782964578543732E-4</c:v>
                </c:pt>
                <c:pt idx="274">
                  <c:v>4.6093651263318412E-4</c:v>
                </c:pt>
                <c:pt idx="275">
                  <c:v>4.6404318282373486E-4</c:v>
                </c:pt>
                <c:pt idx="276">
                  <c:v>4.6714997148830743E-4</c:v>
                </c:pt>
                <c:pt idx="277">
                  <c:v>4.6832545613305376E-4</c:v>
                </c:pt>
                <c:pt idx="278">
                  <c:v>4.7958706426330091E-4</c:v>
                </c:pt>
                <c:pt idx="279">
                  <c:v>4.8000000000040643E-4</c:v>
                </c:pt>
                <c:pt idx="280">
                  <c:v>4.8254944865082919E-4</c:v>
                </c:pt>
                <c:pt idx="281">
                  <c:v>4.8510201743258761E-4</c:v>
                </c:pt>
                <c:pt idx="282">
                  <c:v>4.9481191938234115E-4</c:v>
                </c:pt>
                <c:pt idx="283">
                  <c:v>4.9535229556605341E-4</c:v>
                </c:pt>
                <c:pt idx="284">
                  <c:v>4.9969023169790447E-4</c:v>
                </c:pt>
                <c:pt idx="285">
                  <c:v>5.005075976562464E-4</c:v>
                </c:pt>
                <c:pt idx="286">
                  <c:v>5.0309432976873277E-4</c:v>
                </c:pt>
                <c:pt idx="287">
                  <c:v>5.1121400017963936E-4</c:v>
                </c:pt>
                <c:pt idx="288">
                  <c:v>5.135120675028599E-4</c:v>
                </c:pt>
                <c:pt idx="289">
                  <c:v>5.1613640473171509E-4</c:v>
                </c:pt>
                <c:pt idx="290">
                  <c:v>5.1876958327057483E-4</c:v>
                </c:pt>
                <c:pt idx="291">
                  <c:v>5.2326225434419157E-4</c:v>
                </c:pt>
                <c:pt idx="292">
                  <c:v>5.2973810672853744E-4</c:v>
                </c:pt>
                <c:pt idx="293">
                  <c:v>5.3208349916034254E-4</c:v>
                </c:pt>
                <c:pt idx="294">
                  <c:v>5.3477896769777583E-4</c:v>
                </c:pt>
                <c:pt idx="295">
                  <c:v>5.3748635827028106E-4</c:v>
                </c:pt>
                <c:pt idx="296">
                  <c:v>5.4020611098326869E-4</c:v>
                </c:pt>
                <c:pt idx="297">
                  <c:v>5.4880408721963609E-4</c:v>
                </c:pt>
                <c:pt idx="298">
                  <c:v>5.5313430345386451E-4</c:v>
                </c:pt>
                <c:pt idx="299">
                  <c:v>5.5437204766443178E-4</c:v>
                </c:pt>
                <c:pt idx="300">
                  <c:v>5.5717830599080666E-4</c:v>
                </c:pt>
                <c:pt idx="301">
                  <c:v>5.599999999998036E-4</c:v>
                </c:pt>
                <c:pt idx="302">
                  <c:v>5.7027365424142204E-4</c:v>
                </c:pt>
                <c:pt idx="303">
                  <c:v>5.737319993725699E-4</c:v>
                </c:pt>
                <c:pt idx="304">
                  <c:v>5.7720797091745293E-4</c:v>
                </c:pt>
                <c:pt idx="305">
                  <c:v>5.826299760168564E-4</c:v>
                </c:pt>
                <c:pt idx="306">
                  <c:v>5.842145442042884E-4</c:v>
                </c:pt>
                <c:pt idx="307">
                  <c:v>5.9486754575683307E-4</c:v>
                </c:pt>
                <c:pt idx="308">
                  <c:v>5.984584683609369E-4</c:v>
                </c:pt>
                <c:pt idx="309">
                  <c:v>6.0207008159359181E-4</c:v>
                </c:pt>
                <c:pt idx="310">
                  <c:v>6.0570253936772427E-4</c:v>
                </c:pt>
                <c:pt idx="311">
                  <c:v>6.0935486024027549E-4</c:v>
                </c:pt>
                <c:pt idx="312">
                  <c:v>6.2041834843222499E-4</c:v>
                </c:pt>
                <c:pt idx="313">
                  <c:v>6.2413746863699572E-4</c:v>
                </c:pt>
                <c:pt idx="314">
                  <c:v>6.2787012536092476E-4</c:v>
                </c:pt>
                <c:pt idx="315">
                  <c:v>6.316150532570641E-4</c:v>
                </c:pt>
                <c:pt idx="316">
                  <c:v>6.3537098696792461E-4</c:v>
                </c:pt>
                <c:pt idx="317">
                  <c:v>6.5047947245918465E-4</c:v>
                </c:pt>
                <c:pt idx="318">
                  <c:v>6.5629859380572707E-4</c:v>
                </c:pt>
                <c:pt idx="319">
                  <c:v>6.580668500350789E-4</c:v>
                </c:pt>
                <c:pt idx="320">
                  <c:v>6.6186439356658326E-4</c:v>
                </c:pt>
                <c:pt idx="321">
                  <c:v>6.5999999970838474E-4</c:v>
                </c:pt>
                <c:pt idx="322">
                  <c:v>6.6218501660914497E-4</c:v>
                </c:pt>
                <c:pt idx="323">
                  <c:v>6.6578750380123677E-4</c:v>
                </c:pt>
                <c:pt idx="324">
                  <c:v>6.6938738544175286E-4</c:v>
                </c:pt>
                <c:pt idx="325">
                  <c:v>6.7521899963439967E-4</c:v>
                </c:pt>
                <c:pt idx="326">
                  <c:v>6.8519667229061478E-4</c:v>
                </c:pt>
                <c:pt idx="327">
                  <c:v>6.8735524290927067E-4</c:v>
                </c:pt>
                <c:pt idx="328">
                  <c:v>6.9094401076541891E-4</c:v>
                </c:pt>
                <c:pt idx="329">
                  <c:v>6.9453167958026724E-4</c:v>
                </c:pt>
                <c:pt idx="330">
                  <c:v>6.9811846457171428E-4</c:v>
                </c:pt>
                <c:pt idx="331">
                  <c:v>7.1032392182004392E-4</c:v>
                </c:pt>
                <c:pt idx="332">
                  <c:v>7.1494944846097071E-4</c:v>
                </c:pt>
                <c:pt idx="333">
                  <c:v>7.1604666481896195E-4</c:v>
                </c:pt>
                <c:pt idx="334">
                  <c:v>7.1963266646133284E-4</c:v>
                </c:pt>
                <c:pt idx="335">
                  <c:v>7.2321929081133507E-4</c:v>
                </c:pt>
                <c:pt idx="336">
                  <c:v>7.3545516544156299E-4</c:v>
                </c:pt>
                <c:pt idx="337">
                  <c:v>7.3757631973749222E-4</c:v>
                </c:pt>
                <c:pt idx="338">
                  <c:v>7.4116928595728613E-4</c:v>
                </c:pt>
                <c:pt idx="339">
                  <c:v>7.4745064241325343E-4</c:v>
                </c:pt>
                <c:pt idx="340">
                  <c:v>7.4836117574596326E-4</c:v>
                </c:pt>
                <c:pt idx="341">
                  <c:v>7.6066382130058154E-4</c:v>
                </c:pt>
                <c:pt idx="342">
                  <c:v>7.6277481096790375E-4</c:v>
                </c:pt>
                <c:pt idx="343">
                  <c:v>7.6638569517832491E-4</c:v>
                </c:pt>
                <c:pt idx="344">
                  <c:v>7.7000000000016432E-4</c:v>
                </c:pt>
                <c:pt idx="345">
                  <c:v>7.7358569712192759E-4</c:v>
                </c:pt>
                <c:pt idx="346">
                  <c:v>7.8859582196201615E-4</c:v>
                </c:pt>
                <c:pt idx="347">
                  <c:v>7.8796914707654378E-4</c:v>
                </c:pt>
                <c:pt idx="348">
                  <c:v>7.9157625107281217E-4</c:v>
                </c:pt>
                <c:pt idx="349">
                  <c:v>7.9518828212938718E-4</c:v>
                </c:pt>
                <c:pt idx="350">
                  <c:v>7.9880545547432534E-4</c:v>
                </c:pt>
                <c:pt idx="351">
                  <c:v>8.1105463149061345E-4</c:v>
                </c:pt>
                <c:pt idx="352">
                  <c:v>8.1332987635801513E-4</c:v>
                </c:pt>
                <c:pt idx="353">
                  <c:v>8.2007072572532662E-4</c:v>
                </c:pt>
                <c:pt idx="354">
                  <c:v>8.2062853653811537E-4</c:v>
                </c:pt>
                <c:pt idx="355">
                  <c:v>8.2428773237726717E-4</c:v>
                </c:pt>
                <c:pt idx="356">
                  <c:v>8.3671156190996091E-4</c:v>
                </c:pt>
                <c:pt idx="357">
                  <c:v>8.3899530950516134E-4</c:v>
                </c:pt>
                <c:pt idx="358">
                  <c:v>8.42690978404907E-4</c:v>
                </c:pt>
                <c:pt idx="359">
                  <c:v>8.4639458762664362E-4</c:v>
                </c:pt>
                <c:pt idx="360">
                  <c:v>8.5337043836038792E-4</c:v>
                </c:pt>
                <c:pt idx="361">
                  <c:v>8.6273958071438387E-4</c:v>
                </c:pt>
                <c:pt idx="362">
                  <c:v>8.6943168610315285E-4</c:v>
                </c:pt>
                <c:pt idx="363">
                  <c:v>8.7320669193890555E-4</c:v>
                </c:pt>
                <c:pt idx="364">
                  <c:v>8.8000000000009208E-4</c:v>
                </c:pt>
                <c:pt idx="365">
                  <c:v>8.8191655553798872E-4</c:v>
                </c:pt>
                <c:pt idx="366">
                  <c:v>8.9130785701269815E-4</c:v>
                </c:pt>
                <c:pt idx="367">
                  <c:v>8.950593022862541E-4</c:v>
                </c:pt>
                <c:pt idx="368">
                  <c:v>8.9882162167185555E-4</c:v>
                </c:pt>
                <c:pt idx="369">
                  <c:v>9.0628910743213221E-4</c:v>
                </c:pt>
                <c:pt idx="370">
                  <c:v>9.0823019740019775E-4</c:v>
                </c:pt>
                <c:pt idx="371">
                  <c:v>9.1780374195312667E-4</c:v>
                </c:pt>
                <c:pt idx="372">
                  <c:v>9.2163575302853847E-4</c:v>
                </c:pt>
                <c:pt idx="373">
                  <c:v>9.2548012056458762E-4</c:v>
                </c:pt>
                <c:pt idx="374">
                  <c:v>9.3313589935802596E-4</c:v>
                </c:pt>
                <c:pt idx="375">
                  <c:v>9.3510980526511896E-4</c:v>
                </c:pt>
                <c:pt idx="376">
                  <c:v>9.4489471701551754E-4</c:v>
                </c:pt>
                <c:pt idx="377">
                  <c:v>9.4881767044935588E-4</c:v>
                </c:pt>
                <c:pt idx="378">
                  <c:v>9.5275446272848128E-4</c:v>
                </c:pt>
                <c:pt idx="379">
                  <c:v>9.6061223660559927E-4</c:v>
                </c:pt>
                <c:pt idx="380">
                  <c:v>9.626276255370709E-4</c:v>
                </c:pt>
                <c:pt idx="381">
                  <c:v>9.7265341893953733E-4</c:v>
                </c:pt>
                <c:pt idx="382">
                  <c:v>9.7667769157509994E-4</c:v>
                </c:pt>
                <c:pt idx="383">
                  <c:v>9.807172854901249E-4</c:v>
                </c:pt>
                <c:pt idx="384">
                  <c:v>9.8277607309319392E-4</c:v>
                </c:pt>
                <c:pt idx="385">
                  <c:v>9.848430456055263E-4</c:v>
                </c:pt>
                <c:pt idx="386">
                  <c:v>1.0000000005687246E-3</c:v>
                </c:pt>
                <c:pt idx="387">
                  <c:v>1.0035015433210853E-3</c:v>
                </c:pt>
                <c:pt idx="388">
                  <c:v>1.0070195435221833E-3</c:v>
                </c:pt>
                <c:pt idx="389">
                  <c:v>1.010553956043964E-3</c:v>
                </c:pt>
                <c:pt idx="390">
                  <c:v>1.0199817363628959E-3</c:v>
                </c:pt>
                <c:pt idx="391">
                  <c:v>1.0248548267283437E-3</c:v>
                </c:pt>
                <c:pt idx="392">
                  <c:v>1.0284706238881697E-3</c:v>
                </c:pt>
                <c:pt idx="393">
                  <c:v>1.0321025625758913E-3</c:v>
                </c:pt>
                <c:pt idx="394">
                  <c:v>1.0357505976564655E-3</c:v>
                </c:pt>
                <c:pt idx="395">
                  <c:v>1.0542306391273279E-3</c:v>
                </c:pt>
                <c:pt idx="396">
                  <c:v>1.0579743046583458E-3</c:v>
                </c:pt>
                <c:pt idx="397">
                  <c:v>1.0617337506041527E-3</c:v>
                </c:pt>
                <c:pt idx="398">
                  <c:v>1.0716839298649423E-3</c:v>
                </c:pt>
                <c:pt idx="399">
                  <c:v>1.0769284356496364E-3</c:v>
                </c:pt>
                <c:pt idx="400">
                  <c:v>1.0807661064939147E-3</c:v>
                </c:pt>
                <c:pt idx="401">
                  <c:v>1.0761289970687286E-3</c:v>
                </c:pt>
                <c:pt idx="402">
                  <c:v>1.0884879316447964E-3</c:v>
                </c:pt>
                <c:pt idx="403">
                  <c:v>1.1018413603140181E-3</c:v>
                </c:pt>
                <c:pt idx="404">
                  <c:v>1.1112604832217723E-3</c:v>
                </c:pt>
                <c:pt idx="405">
                  <c:v>1.1176195768438839E-3</c:v>
                </c:pt>
                <c:pt idx="406">
                  <c:v>1.1303681763885271E-3</c:v>
                </c:pt>
                <c:pt idx="407">
                  <c:v>1.1335685120475373E-3</c:v>
                </c:pt>
                <c:pt idx="408">
                  <c:v>1.1407910762539775E-3</c:v>
                </c:pt>
                <c:pt idx="409">
                  <c:v>1.1560898754975105E-3</c:v>
                </c:pt>
                <c:pt idx="410">
                  <c:v>1.162553796127566E-3</c:v>
                </c:pt>
                <c:pt idx="411">
                  <c:v>1.1753580757321454E-3</c:v>
                </c:pt>
                <c:pt idx="412">
                  <c:v>1.1786864418955032E-3</c:v>
                </c:pt>
                <c:pt idx="413">
                  <c:v>1.1950944400548288E-3</c:v>
                </c:pt>
                <c:pt idx="414">
                  <c:v>1.2016464629616625E-3</c:v>
                </c:pt>
                <c:pt idx="415">
                  <c:v>1.1990793335752052E-3</c:v>
                </c:pt>
                <c:pt idx="416">
                  <c:v>1.2210660860829811E-3</c:v>
                </c:pt>
                <c:pt idx="417">
                  <c:v>1.2245226279784978E-3</c:v>
                </c:pt>
                <c:pt idx="418">
                  <c:v>1.2412620905005E-3</c:v>
                </c:pt>
                <c:pt idx="419">
                  <c:v>1.2479148579813211E-3</c:v>
                </c:pt>
                <c:pt idx="420">
                  <c:v>1.2545818380536808E-3</c:v>
                </c:pt>
                <c:pt idx="421">
                  <c:v>1.2674769896471279E-3</c:v>
                </c:pt>
                <c:pt idx="422">
                  <c:v>1.2710617671367009E-3</c:v>
                </c:pt>
                <c:pt idx="423">
                  <c:v>1.2881283565702173E-3</c:v>
                </c:pt>
                <c:pt idx="424">
                  <c:v>1.2948796697404732E-3</c:v>
                </c:pt>
                <c:pt idx="425">
                  <c:v>1.2985625323141323E-3</c:v>
                </c:pt>
                <c:pt idx="426">
                  <c:v>1.3053463069512454E-3</c:v>
                </c:pt>
                <c:pt idx="427">
                  <c:v>1.31828855301501E-3</c:v>
                </c:pt>
                <c:pt idx="428">
                  <c:v>1.3153312931853648E-3</c:v>
                </c:pt>
                <c:pt idx="429">
                  <c:v>1.3294375790122279E-3</c:v>
                </c:pt>
                <c:pt idx="430">
                  <c:v>1.3337951339275995E-3</c:v>
                </c:pt>
                <c:pt idx="431">
                  <c:v>1.3381662558671968E-3</c:v>
                </c:pt>
                <c:pt idx="432">
                  <c:v>1.348816850209846E-3</c:v>
                </c:pt>
                <c:pt idx="433">
                  <c:v>1.3557855098006353E-3</c:v>
                </c:pt>
                <c:pt idx="434">
                  <c:v>1.3602237888074621E-3</c:v>
                </c:pt>
                <c:pt idx="435">
                  <c:v>1.3546198304185441E-3</c:v>
                </c:pt>
                <c:pt idx="436">
                  <c:v>1.3691401890035652E-3</c:v>
                </c:pt>
                <c:pt idx="437">
                  <c:v>1.3699248632502146E-3</c:v>
                </c:pt>
                <c:pt idx="438">
                  <c:v>1.3871310922446169E-3</c:v>
                </c:pt>
                <c:pt idx="439">
                  <c:v>1.3916614924115427E-3</c:v>
                </c:pt>
                <c:pt idx="440">
                  <c:v>1.3962048718905199E-3</c:v>
                </c:pt>
                <c:pt idx="441">
                  <c:v>1.4007611854661324E-3</c:v>
                </c:pt>
                <c:pt idx="442">
                  <c:v>1.4080550080460062E-3</c:v>
                </c:pt>
                <c:pt idx="443">
                  <c:v>1.4119615655693936E-3</c:v>
                </c:pt>
                <c:pt idx="444">
                  <c:v>1.4132515550021652E-3</c:v>
                </c:pt>
                <c:pt idx="445">
                  <c:v>1.428368150673993E-3</c:v>
                </c:pt>
                <c:pt idx="446">
                  <c:v>1.4330137367611743E-3</c:v>
                </c:pt>
                <c:pt idx="447">
                  <c:v>1.4343644323155204E-3</c:v>
                </c:pt>
                <c:pt idx="448">
                  <c:v>1.4550490314880616E-3</c:v>
                </c:pt>
                <c:pt idx="449">
                  <c:v>1.4612927484584624E-3</c:v>
                </c:pt>
                <c:pt idx="450">
                  <c:v>1.4568241210377588E-3</c:v>
                </c:pt>
                <c:pt idx="451">
                  <c:v>1.4804594814049072E-3</c:v>
                </c:pt>
                <c:pt idx="452">
                  <c:v>1.4834191939067909E-3</c:v>
                </c:pt>
                <c:pt idx="453">
                  <c:v>1.4990107422749672E-3</c:v>
                </c:pt>
                <c:pt idx="454">
                  <c:v>1.5053390267375077E-3</c:v>
                </c:pt>
                <c:pt idx="455">
                  <c:v>1.5116791080426813E-3</c:v>
                </c:pt>
                <c:pt idx="456">
                  <c:v>1.5246612831523103E-3</c:v>
                </c:pt>
                <c:pt idx="457">
                  <c:v>1.5277097602529391E-3</c:v>
                </c:pt>
                <c:pt idx="458">
                  <c:v>1.5435539799867482E-3</c:v>
                </c:pt>
                <c:pt idx="459">
                  <c:v>1.549963349991048E-3</c:v>
                </c:pt>
                <c:pt idx="460">
                  <c:v>1.5563840193672206E-3</c:v>
                </c:pt>
                <c:pt idx="461">
                  <c:v>1.5694311518488929E-3</c:v>
                </c:pt>
                <c:pt idx="462">
                  <c:v>1.5725664290980189E-3</c:v>
                </c:pt>
                <c:pt idx="463">
                  <c:v>1.5886543692038956E-3</c:v>
                </c:pt>
                <c:pt idx="464">
                  <c:v>1.5951413422074393E-3</c:v>
                </c:pt>
                <c:pt idx="465">
                  <c:v>1.601639117028684E-3</c:v>
                </c:pt>
                <c:pt idx="466">
                  <c:v>1.6147449772449438E-3</c:v>
                </c:pt>
                <c:pt idx="467">
                  <c:v>1.6179649568463593E-3</c:v>
                </c:pt>
                <c:pt idx="468">
                  <c:v>1.6342875303428398E-3</c:v>
                </c:pt>
                <c:pt idx="469">
                  <c:v>1.6292142927884382E-3</c:v>
                </c:pt>
                <c:pt idx="470">
                  <c:v>1.6474200202461994E-3</c:v>
                </c:pt>
                <c:pt idx="471">
                  <c:v>1.6491295147710054E-3</c:v>
                </c:pt>
                <c:pt idx="472">
                  <c:v>1.6525666379235003E-3</c:v>
                </c:pt>
                <c:pt idx="473">
                  <c:v>1.681417059354873E-3</c:v>
                </c:pt>
                <c:pt idx="474">
                  <c:v>1.6882463880487353E-3</c:v>
                </c:pt>
                <c:pt idx="475">
                  <c:v>1.6950855244541971E-3</c:v>
                </c:pt>
                <c:pt idx="476">
                  <c:v>1.7084718412684722E-3</c:v>
                </c:pt>
                <c:pt idx="477">
                  <c:v>1.7120593783310769E-3</c:v>
                </c:pt>
                <c:pt idx="478">
                  <c:v>1.7173450806138111E-3</c:v>
                </c:pt>
                <c:pt idx="479">
                  <c:v>1.7363223226663916E-3</c:v>
                </c:pt>
                <c:pt idx="480">
                  <c:v>1.7432281219266548E-3</c:v>
                </c:pt>
                <c:pt idx="481">
                  <c:v>1.7566412291976227E-3</c:v>
                </c:pt>
                <c:pt idx="482">
                  <c:v>1.7603137715418019E-3</c:v>
                </c:pt>
                <c:pt idx="483">
                  <c:v>1.7778942776604789E-3</c:v>
                </c:pt>
                <c:pt idx="484">
                  <c:v>1.7848544428060143E-3</c:v>
                </c:pt>
                <c:pt idx="485">
                  <c:v>1.7794303914105921E-3</c:v>
                </c:pt>
                <c:pt idx="486">
                  <c:v>1.8052581535901453E-3</c:v>
                </c:pt>
                <c:pt idx="487">
                  <c:v>1.8090130700633897E-3</c:v>
                </c:pt>
                <c:pt idx="488">
                  <c:v>1.8267979965084274E-3</c:v>
                </c:pt>
                <c:pt idx="489">
                  <c:v>1.8306052201754388E-3</c:v>
                </c:pt>
                <c:pt idx="490">
                  <c:v>1.8344272861848675E-3</c:v>
                </c:pt>
                <c:pt idx="491">
                  <c:v>1.8382643355775129E-3</c:v>
                </c:pt>
                <c:pt idx="492">
                  <c:v>1.8453191753533046E-3</c:v>
                </c:pt>
                <c:pt idx="493">
                  <c:v>1.8697251397352507E-3</c:v>
                </c:pt>
                <c:pt idx="494">
                  <c:v>1.8733218137161126E-3</c:v>
                </c:pt>
                <c:pt idx="495">
                  <c:v>1.8801192533548984E-3</c:v>
                </c:pt>
                <c:pt idx="496">
                  <c:v>1.8869244647618856E-3</c:v>
                </c:pt>
                <c:pt idx="497">
                  <c:v>1.8937373755697688E-3</c:v>
                </c:pt>
                <c:pt idx="498">
                  <c:v>1.9174021674368839E-3</c:v>
                </c:pt>
                <c:pt idx="499">
                  <c:v>1.9210645654310263E-3</c:v>
                </c:pt>
                <c:pt idx="500">
                  <c:v>1.9146736557038532E-3</c:v>
                </c:pt>
                <c:pt idx="501">
                  <c:v>1.9347724751179398E-3</c:v>
                </c:pt>
                <c:pt idx="502">
                  <c:v>1.9416372553331556E-3</c:v>
                </c:pt>
                <c:pt idx="503">
                  <c:v>1.9654419023943954E-3</c:v>
                </c:pt>
                <c:pt idx="504">
                  <c:v>1.9691668564247315E-3</c:v>
                </c:pt>
                <c:pt idx="505">
                  <c:v>1.9760665148282406E-3</c:v>
                </c:pt>
                <c:pt idx="506">
                  <c:v>1.9829729317048682E-3</c:v>
                </c:pt>
                <c:pt idx="507">
                  <c:v>1.9763193274097176E-3</c:v>
                </c:pt>
                <c:pt idx="508">
                  <c:v>2.0001827214901724E-3</c:v>
                </c:pt>
                <c:pt idx="509">
                  <c:v>2.0038916326239626E-3</c:v>
                </c:pt>
                <c:pt idx="510">
                  <c:v>2.0245493068281185E-3</c:v>
                </c:pt>
                <c:pt idx="511">
                  <c:v>2.0315010059348661E-3</c:v>
                </c:pt>
                <c:pt idx="512">
                  <c:v>2.0384588843272052E-3</c:v>
                </c:pt>
                <c:pt idx="513">
                  <c:v>2.065654619186091E-3</c:v>
                </c:pt>
                <c:pt idx="514">
                  <c:v>2.0686096731014573E-3</c:v>
                </c:pt>
                <c:pt idx="515">
                  <c:v>2.0607500126106665E-3</c:v>
                </c:pt>
                <c:pt idx="516">
                  <c:v>2.0808252024552142E-3</c:v>
                </c:pt>
                <c:pt idx="517">
                  <c:v>2.0869417990202806E-3</c:v>
                </c:pt>
                <c:pt idx="518">
                  <c:v>2.1053269317327841E-3</c:v>
                </c:pt>
                <c:pt idx="519">
                  <c:v>2.1114670945997275E-3</c:v>
                </c:pt>
                <c:pt idx="520">
                  <c:v>2.1176131522598956E-3</c:v>
                </c:pt>
                <c:pt idx="521">
                  <c:v>2.1237651059966582E-3</c:v>
                </c:pt>
                <c:pt idx="522">
                  <c:v>2.1156282895905066E-3</c:v>
                </c:pt>
                <c:pt idx="523">
                  <c:v>2.1484319073743923E-3</c:v>
                </c:pt>
                <c:pt idx="524">
                  <c:v>2.162874275973458E-3</c:v>
                </c:pt>
                <c:pt idx="525">
                  <c:v>2.160800717862748E-3</c:v>
                </c:pt>
                <c:pt idx="526">
                  <c:v>2.1669939800357425E-3</c:v>
                </c:pt>
                <c:pt idx="527">
                  <c:v>2.1731931485312007E-3</c:v>
                </c:pt>
                <c:pt idx="528">
                  <c:v>2.1918261047223658E-3</c:v>
                </c:pt>
                <c:pt idx="529">
                  <c:v>2.1980489112710974E-3</c:v>
                </c:pt>
                <c:pt idx="530">
                  <c:v>2.2042776305178521E-3</c:v>
                </c:pt>
                <c:pt idx="531">
                  <c:v>2.2042776599242196E-3</c:v>
                </c:pt>
                <c:pt idx="532">
                  <c:v>2.2167528121980625E-3</c:v>
                </c:pt>
                <c:pt idx="533">
                  <c:v>2.2441774416190911E-3</c:v>
                </c:pt>
                <c:pt idx="534">
                  <c:v>2.2385451128843028E-3</c:v>
                </c:pt>
                <c:pt idx="535">
                  <c:v>2.2480443275979842E-3</c:v>
                </c:pt>
                <c:pt idx="536">
                  <c:v>2.2510852853255318E-3</c:v>
                </c:pt>
                <c:pt idx="537">
                  <c:v>2.2573642559454397E-3</c:v>
                </c:pt>
                <c:pt idx="538">
                  <c:v>2.2794839143271692E-3</c:v>
                </c:pt>
                <c:pt idx="539">
                  <c:v>2.2825393972598176E-3</c:v>
                </c:pt>
                <c:pt idx="540">
                  <c:v>2.2978495077563246E-3</c:v>
                </c:pt>
                <c:pt idx="541">
                  <c:v>2.2951625408933942E-3</c:v>
                </c:pt>
                <c:pt idx="542">
                  <c:v>2.3014830103676E-3</c:v>
                </c:pt>
                <c:pt idx="543">
                  <c:v>2.3082958240515784E-3</c:v>
                </c:pt>
                <c:pt idx="544">
                  <c:v>2.3112863659552432E-3</c:v>
                </c:pt>
                <c:pt idx="545">
                  <c:v>2.3331743846323311E-3</c:v>
                </c:pt>
                <c:pt idx="546">
                  <c:v>2.3395304736576025E-3</c:v>
                </c:pt>
                <c:pt idx="547">
                  <c:v>2.3551828272922485E-3</c:v>
                </c:pt>
                <c:pt idx="548">
                  <c:v>2.3683038393670646E-3</c:v>
                </c:pt>
                <c:pt idx="549">
                  <c:v>2.3714000586092044E-3</c:v>
                </c:pt>
                <c:pt idx="550">
                  <c:v>2.3777918123211493E-3</c:v>
                </c:pt>
                <c:pt idx="551">
                  <c:v>2.3683075926264666E-3</c:v>
                </c:pt>
                <c:pt idx="552">
                  <c:v>2.3905931664631756E-3</c:v>
                </c:pt>
                <c:pt idx="553">
                  <c:v>2.4131506732799199E-3</c:v>
                </c:pt>
                <c:pt idx="554">
                  <c:v>2.4162672965191501E-3</c:v>
                </c:pt>
                <c:pt idx="555">
                  <c:v>2.4227007158328924E-3</c:v>
                </c:pt>
                <c:pt idx="556">
                  <c:v>2.4324600522855487E-3</c:v>
                </c:pt>
                <c:pt idx="557">
                  <c:v>2.4227688151918464E-3</c:v>
                </c:pt>
                <c:pt idx="558">
                  <c:v>2.4582893256900537E-3</c:v>
                </c:pt>
                <c:pt idx="559">
                  <c:v>2.4745831981738335E-3</c:v>
                </c:pt>
                <c:pt idx="560">
                  <c:v>2.4712397424518809E-3</c:v>
                </c:pt>
                <c:pt idx="561">
                  <c:v>2.4777239001808702E-3</c:v>
                </c:pt>
                <c:pt idx="562">
                  <c:v>2.4842140257870411E-3</c:v>
                </c:pt>
                <c:pt idx="563">
                  <c:v>2.5037202222336959E-3</c:v>
                </c:pt>
                <c:pt idx="564">
                  <c:v>2.5102342317009094E-3</c:v>
                </c:pt>
                <c:pt idx="565">
                  <c:v>2.5167542152157532E-3</c:v>
                </c:pt>
                <c:pt idx="566">
                  <c:v>2.5167542446278305E-3</c:v>
                </c:pt>
                <c:pt idx="567">
                  <c:v>2.5298121093039598E-3</c:v>
                </c:pt>
                <c:pt idx="568">
                  <c:v>2.5596924840151848E-3</c:v>
                </c:pt>
                <c:pt idx="569">
                  <c:v>2.5391621292565262E-3</c:v>
                </c:pt>
                <c:pt idx="570">
                  <c:v>2.5625614763981905E-3</c:v>
                </c:pt>
                <c:pt idx="571">
                  <c:v>2.5691292965237512E-3</c:v>
                </c:pt>
                <c:pt idx="572">
                  <c:v>2.5757031017439292E-3</c:v>
                </c:pt>
                <c:pt idx="573">
                  <c:v>2.6192095011514137E-3</c:v>
                </c:pt>
                <c:pt idx="574">
                  <c:v>2.6152716884939244E-3</c:v>
                </c:pt>
                <c:pt idx="575">
                  <c:v>2.6218874235811535E-3</c:v>
                </c:pt>
                <c:pt idx="576">
                  <c:v>2.6275455252104253E-3</c:v>
                </c:pt>
                <c:pt idx="577">
                  <c:v>2.6516322490475518E-3</c:v>
                </c:pt>
                <c:pt idx="578">
                  <c:v>2.6582809041657222E-3</c:v>
                </c:pt>
                <c:pt idx="579">
                  <c:v>2.6758444407863815E-3</c:v>
                </c:pt>
                <c:pt idx="580">
                  <c:v>2.6883746921514393E-3</c:v>
                </c:pt>
                <c:pt idx="581">
                  <c:v>2.6916142247759706E-3</c:v>
                </c:pt>
                <c:pt idx="582">
                  <c:v>2.6982989063745037E-3</c:v>
                </c:pt>
                <c:pt idx="583">
                  <c:v>2.6871865854321895E-3</c:v>
                </c:pt>
                <c:pt idx="584">
                  <c:v>2.7116862967128961E-3</c:v>
                </c:pt>
                <c:pt idx="585">
                  <c:v>2.7352731237410941E-3</c:v>
                </c:pt>
                <c:pt idx="586">
                  <c:v>2.7385332197321674E-3</c:v>
                </c:pt>
                <c:pt idx="587">
                  <c:v>2.7452599871665112E-3</c:v>
                </c:pt>
                <c:pt idx="588">
                  <c:v>2.7519927716771948E-3</c:v>
                </c:pt>
                <c:pt idx="589">
                  <c:v>2.7587315744672341E-3</c:v>
                </c:pt>
                <c:pt idx="590">
                  <c:v>2.782466311332772E-3</c:v>
                </c:pt>
                <c:pt idx="591">
                  <c:v>2.797270120091371E-3</c:v>
                </c:pt>
                <c:pt idx="592">
                  <c:v>2.792515904587884E-3</c:v>
                </c:pt>
                <c:pt idx="593">
                  <c:v>2.799290842232148E-3</c:v>
                </c:pt>
                <c:pt idx="594">
                  <c:v>2.8060718065406622E-3</c:v>
                </c:pt>
                <c:pt idx="595">
                  <c:v>2.8299546666793038E-3</c:v>
                </c:pt>
                <c:pt idx="596">
                  <c:v>2.8332559543128074E-3</c:v>
                </c:pt>
                <c:pt idx="597">
                  <c:v>2.8400670698544342E-3</c:v>
                </c:pt>
                <c:pt idx="598">
                  <c:v>2.8587184581697861E-3</c:v>
                </c:pt>
                <c:pt idx="599">
                  <c:v>2.8537074035920912E-3</c:v>
                </c:pt>
                <c:pt idx="600">
                  <c:v>2.8896462938944557E-3</c:v>
                </c:pt>
                <c:pt idx="601">
                  <c:v>2.8810605149839066E-3</c:v>
                </c:pt>
                <c:pt idx="602">
                  <c:v>2.8879138922401032E-3</c:v>
                </c:pt>
                <c:pt idx="603">
                  <c:v>2.8947733116314899E-3</c:v>
                </c:pt>
                <c:pt idx="604">
                  <c:v>2.9016387743425339E-3</c:v>
                </c:pt>
                <c:pt idx="605">
                  <c:v>2.9258185179579744E-3</c:v>
                </c:pt>
                <c:pt idx="606">
                  <c:v>2.929161082044792E-3</c:v>
                </c:pt>
                <c:pt idx="607">
                  <c:v>2.9483451081362385E-3</c:v>
                </c:pt>
                <c:pt idx="608">
                  <c:v>2.9429585265497177E-3</c:v>
                </c:pt>
                <c:pt idx="609">
                  <c:v>2.9498663255945372E-3</c:v>
                </c:pt>
                <c:pt idx="610">
                  <c:v>2.9741948277402005E-3</c:v>
                </c:pt>
                <c:pt idx="611">
                  <c:v>2.9775580612018708E-3</c:v>
                </c:pt>
                <c:pt idx="612">
                  <c:v>2.9844961358417598E-3</c:v>
                </c:pt>
                <c:pt idx="613">
                  <c:v>2.9914402691265055E-3</c:v>
                </c:pt>
                <c:pt idx="614">
                  <c:v>3.0109964276003203E-3</c:v>
                </c:pt>
                <c:pt idx="615">
                  <c:v>3.0228679329941418E-3</c:v>
                </c:pt>
                <c:pt idx="616">
                  <c:v>3.0262518562488277E-3</c:v>
                </c:pt>
                <c:pt idx="617">
                  <c:v>3.0440288751745399E-3</c:v>
                </c:pt>
                <c:pt idx="618">
                  <c:v>3.0582391729701147E-3</c:v>
                </c:pt>
                <c:pt idx="619">
                  <c:v>3.0616360185115377E-3</c:v>
                </c:pt>
                <c:pt idx="620">
                  <c:v>3.0790691289231038E-3</c:v>
                </c:pt>
                <c:pt idx="621">
                  <c:v>3.0860953998503573E-3</c:v>
                </c:pt>
                <c:pt idx="622">
                  <c:v>3.0931277468863572E-3</c:v>
                </c:pt>
                <c:pt idx="623">
                  <c:v>3.1074241691853377E-3</c:v>
                </c:pt>
                <c:pt idx="624">
                  <c:v>3.1108417386426375E-3</c:v>
                </c:pt>
                <c:pt idx="625">
                  <c:v>3.1283806643863125E-3</c:v>
                </c:pt>
                <c:pt idx="626">
                  <c:v>3.1484831618121211E-3</c:v>
                </c:pt>
                <c:pt idx="627">
                  <c:v>3.1425244047999586E-3</c:v>
                </c:pt>
                <c:pt idx="628">
                  <c:v>3.1569070828607244E-3</c:v>
                </c:pt>
                <c:pt idx="629">
                  <c:v>3.160345395988961E-3</c:v>
                </c:pt>
                <c:pt idx="630">
                  <c:v>3.1779902704225276E-3</c:v>
                </c:pt>
                <c:pt idx="631">
                  <c:v>3.1851017124338798E-3</c:v>
                </c:pt>
                <c:pt idx="632">
                  <c:v>3.192219246767096E-3</c:v>
                </c:pt>
                <c:pt idx="633">
                  <c:v>3.2198990684789166E-3</c:v>
                </c:pt>
                <c:pt idx="634">
                  <c:v>3.2101473878620966E-3</c:v>
                </c:pt>
                <c:pt idx="635">
                  <c:v>3.2413956564979621E-3</c:v>
                </c:pt>
                <c:pt idx="636">
                  <c:v>3.2350524559765989E-3</c:v>
                </c:pt>
                <c:pt idx="637">
                  <c:v>3.242212668777097E-3</c:v>
                </c:pt>
                <c:pt idx="638">
                  <c:v>3.2456875222371278E-3</c:v>
                </c:pt>
                <c:pt idx="639">
                  <c:v>3.282205174893658E-3</c:v>
                </c:pt>
                <c:pt idx="640">
                  <c:v>3.303912056658068E-3</c:v>
                </c:pt>
                <c:pt idx="641">
                  <c:v>3.2978311157902808E-3</c:v>
                </c:pt>
                <c:pt idx="642">
                  <c:v>3.3142680388816401E-3</c:v>
                </c:pt>
                <c:pt idx="643">
                  <c:v>3.3291543408400749E-3</c:v>
                </c:pt>
                <c:pt idx="644">
                  <c:v>3.3369997455467257E-3</c:v>
                </c:pt>
                <c:pt idx="645">
                  <c:v>3.3448508988580287E-3</c:v>
                </c:pt>
                <c:pt idx="646">
                  <c:v>3.3527077553864651E-3</c:v>
                </c:pt>
                <c:pt idx="647">
                  <c:v>3.3832499638637558E-3</c:v>
                </c:pt>
                <c:pt idx="648">
                  <c:v>3.384191305832934E-3</c:v>
                </c:pt>
                <c:pt idx="649">
                  <c:v>3.3920759975573766E-3</c:v>
                </c:pt>
                <c:pt idx="650">
                  <c:v>3.399966120133653E-3</c:v>
                </c:pt>
                <c:pt idx="651">
                  <c:v>3.4078616281637609E-3</c:v>
                </c:pt>
                <c:pt idx="652">
                  <c:v>3.424358413499232E-3</c:v>
                </c:pt>
                <c:pt idx="653">
                  <c:v>3.4394966067659272E-3</c:v>
                </c:pt>
                <c:pt idx="654">
                  <c:v>3.4474183610139117E-3</c:v>
                </c:pt>
                <c:pt idx="655">
                  <c:v>3.4553452282875281E-3</c:v>
                </c:pt>
                <c:pt idx="656">
                  <c:v>3.4779823135333929E-3</c:v>
                </c:pt>
                <c:pt idx="657">
                  <c:v>3.4797944655836003E-3</c:v>
                </c:pt>
                <c:pt idx="658">
                  <c:v>3.4993431887797096E-3</c:v>
                </c:pt>
                <c:pt idx="659">
                  <c:v>3.5152583510260531E-3</c:v>
                </c:pt>
                <c:pt idx="660">
                  <c:v>3.5317779344779688E-3</c:v>
                </c:pt>
                <c:pt idx="661">
                  <c:v>3.5354705576454855E-3</c:v>
                </c:pt>
                <c:pt idx="662">
                  <c:v>3.555127921611047E-3</c:v>
                </c:pt>
                <c:pt idx="663">
                  <c:v>3.5631154740526894E-3</c:v>
                </c:pt>
                <c:pt idx="664">
                  <c:v>3.571107467189969E-3</c:v>
                </c:pt>
                <c:pt idx="665">
                  <c:v>3.5876362996615837E-3</c:v>
                </c:pt>
                <c:pt idx="666">
                  <c:v>3.5913712827291759E-3</c:v>
                </c:pt>
                <c:pt idx="667">
                  <c:v>3.626427433337472E-3</c:v>
                </c:pt>
                <c:pt idx="668">
                  <c:v>3.619150150495487E-3</c:v>
                </c:pt>
                <c:pt idx="669">
                  <c:v>3.6271719634007257E-3</c:v>
                </c:pt>
                <c:pt idx="670">
                  <c:v>3.6437043660358039E-3</c:v>
                </c:pt>
                <c:pt idx="671">
                  <c:v>3.6474812302304195E-3</c:v>
                </c:pt>
                <c:pt idx="672">
                  <c:v>3.6673413123465503E-3</c:v>
                </c:pt>
                <c:pt idx="673">
                  <c:v>3.6753869226580087E-3</c:v>
                </c:pt>
                <c:pt idx="674">
                  <c:v>3.6990701154140577E-3</c:v>
                </c:pt>
                <c:pt idx="675">
                  <c:v>3.6999668043642547E-3</c:v>
                </c:pt>
                <c:pt idx="676">
                  <c:v>3.7037849858825964E-3</c:v>
                </c:pt>
                <c:pt idx="677">
                  <c:v>3.7237389713959284E-3</c:v>
                </c:pt>
                <c:pt idx="678">
                  <c:v>3.7318102887538783E-3</c:v>
                </c:pt>
                <c:pt idx="679">
                  <c:v>3.7398850977214382E-3</c:v>
                </c:pt>
                <c:pt idx="680">
                  <c:v>3.7437345339292227E-3</c:v>
                </c:pt>
                <c:pt idx="681">
                  <c:v>3.7761562419283039E-3</c:v>
                </c:pt>
                <c:pt idx="682">
                  <c:v>3.7760911229364805E-3</c:v>
                </c:pt>
                <c:pt idx="683">
                  <c:v>3.784188508783347E-3</c:v>
                </c:pt>
                <c:pt idx="684">
                  <c:v>3.7922890991261169E-3</c:v>
                </c:pt>
                <c:pt idx="685">
                  <c:v>3.8003928484903467E-3</c:v>
                </c:pt>
                <c:pt idx="686">
                  <c:v>3.8169122462514936E-3</c:v>
                </c:pt>
                <c:pt idx="687">
                  <c:v>3.832838526628868E-3</c:v>
                </c:pt>
                <c:pt idx="688">
                  <c:v>3.8409573889365625E-3</c:v>
                </c:pt>
                <c:pt idx="689">
                  <c:v>3.8490791373880402E-3</c:v>
                </c:pt>
                <c:pt idx="690">
                  <c:v>3.873766806877078E-3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Eur6M!$BF$2</c:f>
              <c:strCache>
                <c:ptCount val="1"/>
                <c:pt idx="0">
                  <c:v>bootstrap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Eur6M!$BC$3:$BC$693</c:f>
              <c:numCache>
                <c:formatCode>ddd\,\ dd\-mmm\-yyyy</c:formatCode>
                <c:ptCount val="691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  <c:pt idx="63">
                  <c:v>42369</c:v>
                </c:pt>
                <c:pt idx="64">
                  <c:v>42373</c:v>
                </c:pt>
                <c:pt idx="65">
                  <c:v>42374</c:v>
                </c:pt>
                <c:pt idx="66">
                  <c:v>42375</c:v>
                </c:pt>
                <c:pt idx="67">
                  <c:v>42376</c:v>
                </c:pt>
                <c:pt idx="68">
                  <c:v>42377</c:v>
                </c:pt>
                <c:pt idx="69">
                  <c:v>42380</c:v>
                </c:pt>
                <c:pt idx="70">
                  <c:v>42381</c:v>
                </c:pt>
                <c:pt idx="71">
                  <c:v>42382</c:v>
                </c:pt>
                <c:pt idx="72">
                  <c:v>42383</c:v>
                </c:pt>
                <c:pt idx="73">
                  <c:v>42384</c:v>
                </c:pt>
                <c:pt idx="74">
                  <c:v>42387</c:v>
                </c:pt>
                <c:pt idx="75">
                  <c:v>42388</c:v>
                </c:pt>
                <c:pt idx="76">
                  <c:v>42389</c:v>
                </c:pt>
                <c:pt idx="77">
                  <c:v>42390</c:v>
                </c:pt>
                <c:pt idx="78">
                  <c:v>42391</c:v>
                </c:pt>
                <c:pt idx="79">
                  <c:v>42394</c:v>
                </c:pt>
                <c:pt idx="80">
                  <c:v>42395</c:v>
                </c:pt>
                <c:pt idx="81">
                  <c:v>42396</c:v>
                </c:pt>
                <c:pt idx="82">
                  <c:v>42397</c:v>
                </c:pt>
                <c:pt idx="83">
                  <c:v>42398</c:v>
                </c:pt>
                <c:pt idx="84">
                  <c:v>42401</c:v>
                </c:pt>
                <c:pt idx="85">
                  <c:v>42402</c:v>
                </c:pt>
                <c:pt idx="86">
                  <c:v>42403</c:v>
                </c:pt>
                <c:pt idx="87">
                  <c:v>42404</c:v>
                </c:pt>
                <c:pt idx="88">
                  <c:v>42405</c:v>
                </c:pt>
                <c:pt idx="89">
                  <c:v>42408</c:v>
                </c:pt>
                <c:pt idx="90">
                  <c:v>42409</c:v>
                </c:pt>
                <c:pt idx="91">
                  <c:v>42410</c:v>
                </c:pt>
                <c:pt idx="92">
                  <c:v>42411</c:v>
                </c:pt>
                <c:pt idx="93">
                  <c:v>42412</c:v>
                </c:pt>
                <c:pt idx="94">
                  <c:v>42415</c:v>
                </c:pt>
                <c:pt idx="95">
                  <c:v>42416</c:v>
                </c:pt>
                <c:pt idx="96">
                  <c:v>42417</c:v>
                </c:pt>
                <c:pt idx="97">
                  <c:v>42418</c:v>
                </c:pt>
                <c:pt idx="98">
                  <c:v>42419</c:v>
                </c:pt>
                <c:pt idx="99">
                  <c:v>42422</c:v>
                </c:pt>
                <c:pt idx="100">
                  <c:v>42423</c:v>
                </c:pt>
                <c:pt idx="101">
                  <c:v>42424</c:v>
                </c:pt>
                <c:pt idx="102">
                  <c:v>42425</c:v>
                </c:pt>
                <c:pt idx="103">
                  <c:v>42426</c:v>
                </c:pt>
                <c:pt idx="104">
                  <c:v>42429</c:v>
                </c:pt>
                <c:pt idx="105">
                  <c:v>42430</c:v>
                </c:pt>
                <c:pt idx="106">
                  <c:v>42431</c:v>
                </c:pt>
                <c:pt idx="107">
                  <c:v>42432</c:v>
                </c:pt>
                <c:pt idx="108">
                  <c:v>42433</c:v>
                </c:pt>
                <c:pt idx="109">
                  <c:v>42436</c:v>
                </c:pt>
                <c:pt idx="110">
                  <c:v>42437</c:v>
                </c:pt>
                <c:pt idx="111">
                  <c:v>42438</c:v>
                </c:pt>
                <c:pt idx="112">
                  <c:v>42439</c:v>
                </c:pt>
                <c:pt idx="113">
                  <c:v>42440</c:v>
                </c:pt>
                <c:pt idx="114">
                  <c:v>42443</c:v>
                </c:pt>
                <c:pt idx="115">
                  <c:v>42444</c:v>
                </c:pt>
                <c:pt idx="116">
                  <c:v>42445</c:v>
                </c:pt>
                <c:pt idx="117">
                  <c:v>42446</c:v>
                </c:pt>
                <c:pt idx="118">
                  <c:v>42447</c:v>
                </c:pt>
                <c:pt idx="119">
                  <c:v>42450</c:v>
                </c:pt>
                <c:pt idx="120">
                  <c:v>42451</c:v>
                </c:pt>
                <c:pt idx="121">
                  <c:v>42452</c:v>
                </c:pt>
                <c:pt idx="122">
                  <c:v>42453</c:v>
                </c:pt>
                <c:pt idx="123">
                  <c:v>42458</c:v>
                </c:pt>
                <c:pt idx="124">
                  <c:v>42459</c:v>
                </c:pt>
                <c:pt idx="125">
                  <c:v>42460</c:v>
                </c:pt>
                <c:pt idx="126">
                  <c:v>42461</c:v>
                </c:pt>
                <c:pt idx="127">
                  <c:v>42464</c:v>
                </c:pt>
                <c:pt idx="128">
                  <c:v>42465</c:v>
                </c:pt>
                <c:pt idx="129">
                  <c:v>42466</c:v>
                </c:pt>
                <c:pt idx="130">
                  <c:v>42467</c:v>
                </c:pt>
                <c:pt idx="131">
                  <c:v>42468</c:v>
                </c:pt>
                <c:pt idx="132">
                  <c:v>42471</c:v>
                </c:pt>
                <c:pt idx="133">
                  <c:v>42472</c:v>
                </c:pt>
                <c:pt idx="134">
                  <c:v>42473</c:v>
                </c:pt>
                <c:pt idx="135">
                  <c:v>42474</c:v>
                </c:pt>
                <c:pt idx="136">
                  <c:v>42475</c:v>
                </c:pt>
                <c:pt idx="137">
                  <c:v>42478</c:v>
                </c:pt>
                <c:pt idx="138">
                  <c:v>42479</c:v>
                </c:pt>
                <c:pt idx="139">
                  <c:v>42480</c:v>
                </c:pt>
                <c:pt idx="140">
                  <c:v>42481</c:v>
                </c:pt>
                <c:pt idx="141">
                  <c:v>42482</c:v>
                </c:pt>
                <c:pt idx="142">
                  <c:v>42485</c:v>
                </c:pt>
                <c:pt idx="143">
                  <c:v>42486</c:v>
                </c:pt>
                <c:pt idx="144">
                  <c:v>42487</c:v>
                </c:pt>
                <c:pt idx="145">
                  <c:v>42488</c:v>
                </c:pt>
                <c:pt idx="146">
                  <c:v>42489</c:v>
                </c:pt>
                <c:pt idx="147">
                  <c:v>42492</c:v>
                </c:pt>
                <c:pt idx="148">
                  <c:v>42493</c:v>
                </c:pt>
                <c:pt idx="149">
                  <c:v>42494</c:v>
                </c:pt>
                <c:pt idx="150">
                  <c:v>42495</c:v>
                </c:pt>
                <c:pt idx="151">
                  <c:v>42496</c:v>
                </c:pt>
                <c:pt idx="152">
                  <c:v>42499</c:v>
                </c:pt>
                <c:pt idx="153">
                  <c:v>42500</c:v>
                </c:pt>
                <c:pt idx="154">
                  <c:v>42501</c:v>
                </c:pt>
                <c:pt idx="155">
                  <c:v>42502</c:v>
                </c:pt>
                <c:pt idx="156">
                  <c:v>42503</c:v>
                </c:pt>
                <c:pt idx="157">
                  <c:v>42506</c:v>
                </c:pt>
                <c:pt idx="158">
                  <c:v>42507</c:v>
                </c:pt>
                <c:pt idx="159">
                  <c:v>42508</c:v>
                </c:pt>
                <c:pt idx="160">
                  <c:v>42509</c:v>
                </c:pt>
                <c:pt idx="161">
                  <c:v>42510</c:v>
                </c:pt>
                <c:pt idx="162">
                  <c:v>42513</c:v>
                </c:pt>
                <c:pt idx="163">
                  <c:v>42514</c:v>
                </c:pt>
                <c:pt idx="164">
                  <c:v>42515</c:v>
                </c:pt>
                <c:pt idx="165">
                  <c:v>42516</c:v>
                </c:pt>
                <c:pt idx="166">
                  <c:v>42517</c:v>
                </c:pt>
                <c:pt idx="167">
                  <c:v>42520</c:v>
                </c:pt>
                <c:pt idx="168">
                  <c:v>42521</c:v>
                </c:pt>
                <c:pt idx="169">
                  <c:v>42522</c:v>
                </c:pt>
                <c:pt idx="170">
                  <c:v>42523</c:v>
                </c:pt>
                <c:pt idx="171">
                  <c:v>42524</c:v>
                </c:pt>
                <c:pt idx="172">
                  <c:v>42527</c:v>
                </c:pt>
                <c:pt idx="173">
                  <c:v>42528</c:v>
                </c:pt>
                <c:pt idx="174">
                  <c:v>42529</c:v>
                </c:pt>
                <c:pt idx="175">
                  <c:v>42530</c:v>
                </c:pt>
                <c:pt idx="176">
                  <c:v>42531</c:v>
                </c:pt>
                <c:pt idx="177">
                  <c:v>42534</c:v>
                </c:pt>
                <c:pt idx="178">
                  <c:v>42535</c:v>
                </c:pt>
                <c:pt idx="179">
                  <c:v>42536</c:v>
                </c:pt>
                <c:pt idx="180">
                  <c:v>42537</c:v>
                </c:pt>
                <c:pt idx="181">
                  <c:v>42538</c:v>
                </c:pt>
                <c:pt idx="182">
                  <c:v>42541</c:v>
                </c:pt>
                <c:pt idx="183">
                  <c:v>42542</c:v>
                </c:pt>
                <c:pt idx="184">
                  <c:v>42543</c:v>
                </c:pt>
                <c:pt idx="185">
                  <c:v>42544</c:v>
                </c:pt>
                <c:pt idx="186">
                  <c:v>42545</c:v>
                </c:pt>
                <c:pt idx="187">
                  <c:v>42548</c:v>
                </c:pt>
                <c:pt idx="188">
                  <c:v>42549</c:v>
                </c:pt>
                <c:pt idx="189">
                  <c:v>42550</c:v>
                </c:pt>
                <c:pt idx="190">
                  <c:v>42551</c:v>
                </c:pt>
                <c:pt idx="191">
                  <c:v>42552</c:v>
                </c:pt>
                <c:pt idx="192">
                  <c:v>42555</c:v>
                </c:pt>
                <c:pt idx="193">
                  <c:v>42556</c:v>
                </c:pt>
                <c:pt idx="194">
                  <c:v>42557</c:v>
                </c:pt>
                <c:pt idx="195">
                  <c:v>42558</c:v>
                </c:pt>
                <c:pt idx="196">
                  <c:v>42559</c:v>
                </c:pt>
                <c:pt idx="197">
                  <c:v>42562</c:v>
                </c:pt>
                <c:pt idx="198">
                  <c:v>42563</c:v>
                </c:pt>
                <c:pt idx="199">
                  <c:v>42564</c:v>
                </c:pt>
                <c:pt idx="200">
                  <c:v>42565</c:v>
                </c:pt>
                <c:pt idx="201">
                  <c:v>42566</c:v>
                </c:pt>
                <c:pt idx="202">
                  <c:v>42569</c:v>
                </c:pt>
                <c:pt idx="203">
                  <c:v>42570</c:v>
                </c:pt>
                <c:pt idx="204">
                  <c:v>42571</c:v>
                </c:pt>
                <c:pt idx="205">
                  <c:v>42572</c:v>
                </c:pt>
                <c:pt idx="206">
                  <c:v>42573</c:v>
                </c:pt>
                <c:pt idx="207">
                  <c:v>42576</c:v>
                </c:pt>
                <c:pt idx="208">
                  <c:v>42577</c:v>
                </c:pt>
                <c:pt idx="209">
                  <c:v>42578</c:v>
                </c:pt>
                <c:pt idx="210">
                  <c:v>42579</c:v>
                </c:pt>
                <c:pt idx="211">
                  <c:v>42580</c:v>
                </c:pt>
                <c:pt idx="212">
                  <c:v>42583</c:v>
                </c:pt>
                <c:pt idx="213">
                  <c:v>42584</c:v>
                </c:pt>
                <c:pt idx="214">
                  <c:v>42585</c:v>
                </c:pt>
                <c:pt idx="215">
                  <c:v>42586</c:v>
                </c:pt>
                <c:pt idx="216">
                  <c:v>42587</c:v>
                </c:pt>
                <c:pt idx="217">
                  <c:v>42590</c:v>
                </c:pt>
                <c:pt idx="218">
                  <c:v>42591</c:v>
                </c:pt>
                <c:pt idx="219">
                  <c:v>42592</c:v>
                </c:pt>
                <c:pt idx="220">
                  <c:v>42593</c:v>
                </c:pt>
                <c:pt idx="221">
                  <c:v>42594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42604</c:v>
                </c:pt>
                <c:pt idx="228">
                  <c:v>42605</c:v>
                </c:pt>
                <c:pt idx="229">
                  <c:v>42606</c:v>
                </c:pt>
                <c:pt idx="230">
                  <c:v>42607</c:v>
                </c:pt>
                <c:pt idx="231">
                  <c:v>42608</c:v>
                </c:pt>
                <c:pt idx="232">
                  <c:v>42611</c:v>
                </c:pt>
                <c:pt idx="233">
                  <c:v>42612</c:v>
                </c:pt>
                <c:pt idx="234">
                  <c:v>42613</c:v>
                </c:pt>
                <c:pt idx="235">
                  <c:v>42614</c:v>
                </c:pt>
                <c:pt idx="236">
                  <c:v>42615</c:v>
                </c:pt>
                <c:pt idx="237">
                  <c:v>42618</c:v>
                </c:pt>
                <c:pt idx="238">
                  <c:v>42619</c:v>
                </c:pt>
                <c:pt idx="239">
                  <c:v>42620</c:v>
                </c:pt>
                <c:pt idx="240">
                  <c:v>42621</c:v>
                </c:pt>
                <c:pt idx="241">
                  <c:v>42622</c:v>
                </c:pt>
                <c:pt idx="242">
                  <c:v>42625</c:v>
                </c:pt>
                <c:pt idx="243">
                  <c:v>42626</c:v>
                </c:pt>
                <c:pt idx="244">
                  <c:v>42627</c:v>
                </c:pt>
                <c:pt idx="245">
                  <c:v>42628</c:v>
                </c:pt>
                <c:pt idx="246">
                  <c:v>42629</c:v>
                </c:pt>
                <c:pt idx="247">
                  <c:v>42632</c:v>
                </c:pt>
                <c:pt idx="248">
                  <c:v>42633</c:v>
                </c:pt>
                <c:pt idx="249">
                  <c:v>42634</c:v>
                </c:pt>
                <c:pt idx="250">
                  <c:v>42635</c:v>
                </c:pt>
                <c:pt idx="251">
                  <c:v>42636</c:v>
                </c:pt>
                <c:pt idx="252">
                  <c:v>42639</c:v>
                </c:pt>
                <c:pt idx="253">
                  <c:v>42640</c:v>
                </c:pt>
                <c:pt idx="254">
                  <c:v>42641</c:v>
                </c:pt>
                <c:pt idx="255">
                  <c:v>42642</c:v>
                </c:pt>
                <c:pt idx="256">
                  <c:v>42643</c:v>
                </c:pt>
                <c:pt idx="257">
                  <c:v>42646</c:v>
                </c:pt>
                <c:pt idx="258">
                  <c:v>42647</c:v>
                </c:pt>
                <c:pt idx="259">
                  <c:v>42648</c:v>
                </c:pt>
                <c:pt idx="260">
                  <c:v>42649</c:v>
                </c:pt>
                <c:pt idx="261">
                  <c:v>42650</c:v>
                </c:pt>
                <c:pt idx="262">
                  <c:v>42653</c:v>
                </c:pt>
                <c:pt idx="263">
                  <c:v>42654</c:v>
                </c:pt>
                <c:pt idx="264">
                  <c:v>42655</c:v>
                </c:pt>
                <c:pt idx="265">
                  <c:v>42656</c:v>
                </c:pt>
                <c:pt idx="266">
                  <c:v>42657</c:v>
                </c:pt>
                <c:pt idx="267">
                  <c:v>42660</c:v>
                </c:pt>
                <c:pt idx="268">
                  <c:v>42661</c:v>
                </c:pt>
                <c:pt idx="269">
                  <c:v>42662</c:v>
                </c:pt>
                <c:pt idx="270">
                  <c:v>42663</c:v>
                </c:pt>
                <c:pt idx="271">
                  <c:v>42664</c:v>
                </c:pt>
                <c:pt idx="272">
                  <c:v>42667</c:v>
                </c:pt>
                <c:pt idx="273">
                  <c:v>42668</c:v>
                </c:pt>
                <c:pt idx="274">
                  <c:v>42669</c:v>
                </c:pt>
                <c:pt idx="275">
                  <c:v>42670</c:v>
                </c:pt>
                <c:pt idx="276">
                  <c:v>42671</c:v>
                </c:pt>
                <c:pt idx="277">
                  <c:v>42674</c:v>
                </c:pt>
                <c:pt idx="278">
                  <c:v>42675</c:v>
                </c:pt>
                <c:pt idx="279">
                  <c:v>42676</c:v>
                </c:pt>
                <c:pt idx="280">
                  <c:v>42677</c:v>
                </c:pt>
                <c:pt idx="281">
                  <c:v>42678</c:v>
                </c:pt>
                <c:pt idx="282">
                  <c:v>42681</c:v>
                </c:pt>
                <c:pt idx="283">
                  <c:v>42682</c:v>
                </c:pt>
                <c:pt idx="284">
                  <c:v>42683</c:v>
                </c:pt>
                <c:pt idx="285">
                  <c:v>42684</c:v>
                </c:pt>
                <c:pt idx="286">
                  <c:v>42685</c:v>
                </c:pt>
                <c:pt idx="287">
                  <c:v>42688</c:v>
                </c:pt>
                <c:pt idx="288">
                  <c:v>42689</c:v>
                </c:pt>
                <c:pt idx="289">
                  <c:v>42690</c:v>
                </c:pt>
                <c:pt idx="290">
                  <c:v>42691</c:v>
                </c:pt>
                <c:pt idx="291">
                  <c:v>42692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42702</c:v>
                </c:pt>
                <c:pt idx="298">
                  <c:v>42703</c:v>
                </c:pt>
                <c:pt idx="299">
                  <c:v>42704</c:v>
                </c:pt>
                <c:pt idx="300">
                  <c:v>42705</c:v>
                </c:pt>
                <c:pt idx="301">
                  <c:v>42706</c:v>
                </c:pt>
                <c:pt idx="302">
                  <c:v>42709</c:v>
                </c:pt>
                <c:pt idx="303">
                  <c:v>42710</c:v>
                </c:pt>
                <c:pt idx="304">
                  <c:v>42711</c:v>
                </c:pt>
                <c:pt idx="305">
                  <c:v>42712</c:v>
                </c:pt>
                <c:pt idx="306">
                  <c:v>42713</c:v>
                </c:pt>
                <c:pt idx="307">
                  <c:v>42716</c:v>
                </c:pt>
                <c:pt idx="308">
                  <c:v>42717</c:v>
                </c:pt>
                <c:pt idx="309">
                  <c:v>42718</c:v>
                </c:pt>
                <c:pt idx="310">
                  <c:v>42719</c:v>
                </c:pt>
                <c:pt idx="311">
                  <c:v>42720</c:v>
                </c:pt>
                <c:pt idx="312">
                  <c:v>42723</c:v>
                </c:pt>
                <c:pt idx="313">
                  <c:v>42724</c:v>
                </c:pt>
                <c:pt idx="314">
                  <c:v>42725</c:v>
                </c:pt>
                <c:pt idx="315">
                  <c:v>42726</c:v>
                </c:pt>
                <c:pt idx="316">
                  <c:v>42727</c:v>
                </c:pt>
                <c:pt idx="317">
                  <c:v>42731</c:v>
                </c:pt>
                <c:pt idx="318">
                  <c:v>42732</c:v>
                </c:pt>
                <c:pt idx="319">
                  <c:v>42733</c:v>
                </c:pt>
                <c:pt idx="320">
                  <c:v>42734</c:v>
                </c:pt>
                <c:pt idx="321">
                  <c:v>42737</c:v>
                </c:pt>
                <c:pt idx="322">
                  <c:v>42738</c:v>
                </c:pt>
                <c:pt idx="323">
                  <c:v>42739</c:v>
                </c:pt>
                <c:pt idx="324">
                  <c:v>42740</c:v>
                </c:pt>
                <c:pt idx="325">
                  <c:v>42741</c:v>
                </c:pt>
                <c:pt idx="326">
                  <c:v>42744</c:v>
                </c:pt>
                <c:pt idx="327">
                  <c:v>42745</c:v>
                </c:pt>
                <c:pt idx="328">
                  <c:v>42746</c:v>
                </c:pt>
                <c:pt idx="329">
                  <c:v>42747</c:v>
                </c:pt>
                <c:pt idx="330">
                  <c:v>42748</c:v>
                </c:pt>
                <c:pt idx="331">
                  <c:v>42751</c:v>
                </c:pt>
                <c:pt idx="332">
                  <c:v>42752</c:v>
                </c:pt>
                <c:pt idx="333">
                  <c:v>42753</c:v>
                </c:pt>
                <c:pt idx="334">
                  <c:v>42754</c:v>
                </c:pt>
                <c:pt idx="335">
                  <c:v>42755</c:v>
                </c:pt>
                <c:pt idx="336">
                  <c:v>42758</c:v>
                </c:pt>
                <c:pt idx="337">
                  <c:v>42759</c:v>
                </c:pt>
                <c:pt idx="338">
                  <c:v>42760</c:v>
                </c:pt>
                <c:pt idx="339">
                  <c:v>42761</c:v>
                </c:pt>
                <c:pt idx="340">
                  <c:v>42762</c:v>
                </c:pt>
                <c:pt idx="341">
                  <c:v>42765</c:v>
                </c:pt>
                <c:pt idx="342">
                  <c:v>42766</c:v>
                </c:pt>
                <c:pt idx="343">
                  <c:v>42767</c:v>
                </c:pt>
                <c:pt idx="344">
                  <c:v>42768</c:v>
                </c:pt>
                <c:pt idx="345">
                  <c:v>42769</c:v>
                </c:pt>
                <c:pt idx="346">
                  <c:v>42772</c:v>
                </c:pt>
                <c:pt idx="347">
                  <c:v>42773</c:v>
                </c:pt>
                <c:pt idx="348">
                  <c:v>42774</c:v>
                </c:pt>
                <c:pt idx="349">
                  <c:v>42775</c:v>
                </c:pt>
                <c:pt idx="350">
                  <c:v>42776</c:v>
                </c:pt>
                <c:pt idx="351">
                  <c:v>42779</c:v>
                </c:pt>
                <c:pt idx="352">
                  <c:v>42780</c:v>
                </c:pt>
                <c:pt idx="353">
                  <c:v>42781</c:v>
                </c:pt>
                <c:pt idx="354">
                  <c:v>42782</c:v>
                </c:pt>
                <c:pt idx="355">
                  <c:v>42783</c:v>
                </c:pt>
                <c:pt idx="356">
                  <c:v>42786</c:v>
                </c:pt>
                <c:pt idx="357">
                  <c:v>42787</c:v>
                </c:pt>
                <c:pt idx="358">
                  <c:v>42788</c:v>
                </c:pt>
                <c:pt idx="359">
                  <c:v>42789</c:v>
                </c:pt>
                <c:pt idx="360">
                  <c:v>42790</c:v>
                </c:pt>
                <c:pt idx="361">
                  <c:v>42793</c:v>
                </c:pt>
                <c:pt idx="362">
                  <c:v>42794</c:v>
                </c:pt>
                <c:pt idx="363">
                  <c:v>42795</c:v>
                </c:pt>
                <c:pt idx="364">
                  <c:v>42796</c:v>
                </c:pt>
                <c:pt idx="365">
                  <c:v>42797</c:v>
                </c:pt>
                <c:pt idx="366">
                  <c:v>42800</c:v>
                </c:pt>
                <c:pt idx="367">
                  <c:v>42801</c:v>
                </c:pt>
                <c:pt idx="368">
                  <c:v>42802</c:v>
                </c:pt>
                <c:pt idx="369">
                  <c:v>42803</c:v>
                </c:pt>
                <c:pt idx="370">
                  <c:v>42804</c:v>
                </c:pt>
                <c:pt idx="371">
                  <c:v>42807</c:v>
                </c:pt>
                <c:pt idx="372">
                  <c:v>42808</c:v>
                </c:pt>
                <c:pt idx="373">
                  <c:v>42809</c:v>
                </c:pt>
                <c:pt idx="374">
                  <c:v>42810</c:v>
                </c:pt>
                <c:pt idx="375">
                  <c:v>42811</c:v>
                </c:pt>
                <c:pt idx="376">
                  <c:v>42814</c:v>
                </c:pt>
                <c:pt idx="377">
                  <c:v>42815</c:v>
                </c:pt>
                <c:pt idx="378">
                  <c:v>42816</c:v>
                </c:pt>
                <c:pt idx="379">
                  <c:v>42817</c:v>
                </c:pt>
                <c:pt idx="380">
                  <c:v>42818</c:v>
                </c:pt>
                <c:pt idx="381">
                  <c:v>42821</c:v>
                </c:pt>
                <c:pt idx="382">
                  <c:v>42822</c:v>
                </c:pt>
                <c:pt idx="383">
                  <c:v>42823</c:v>
                </c:pt>
                <c:pt idx="384">
                  <c:v>42824</c:v>
                </c:pt>
                <c:pt idx="385">
                  <c:v>42825</c:v>
                </c:pt>
                <c:pt idx="386">
                  <c:v>42828</c:v>
                </c:pt>
                <c:pt idx="387">
                  <c:v>42829</c:v>
                </c:pt>
                <c:pt idx="388">
                  <c:v>42830</c:v>
                </c:pt>
                <c:pt idx="389">
                  <c:v>42831</c:v>
                </c:pt>
                <c:pt idx="390">
                  <c:v>42832</c:v>
                </c:pt>
                <c:pt idx="391">
                  <c:v>42835</c:v>
                </c:pt>
                <c:pt idx="392">
                  <c:v>42836</c:v>
                </c:pt>
                <c:pt idx="393">
                  <c:v>42837</c:v>
                </c:pt>
                <c:pt idx="394">
                  <c:v>42838</c:v>
                </c:pt>
                <c:pt idx="395">
                  <c:v>42843</c:v>
                </c:pt>
                <c:pt idx="396">
                  <c:v>42844</c:v>
                </c:pt>
                <c:pt idx="397">
                  <c:v>42845</c:v>
                </c:pt>
                <c:pt idx="398">
                  <c:v>42846</c:v>
                </c:pt>
                <c:pt idx="399">
                  <c:v>42849</c:v>
                </c:pt>
                <c:pt idx="400">
                  <c:v>42850</c:v>
                </c:pt>
                <c:pt idx="401">
                  <c:v>42851</c:v>
                </c:pt>
                <c:pt idx="402">
                  <c:v>42852</c:v>
                </c:pt>
                <c:pt idx="403">
                  <c:v>42853</c:v>
                </c:pt>
                <c:pt idx="404">
                  <c:v>42857</c:v>
                </c:pt>
                <c:pt idx="405">
                  <c:v>42858</c:v>
                </c:pt>
                <c:pt idx="406">
                  <c:v>42859</c:v>
                </c:pt>
                <c:pt idx="407">
                  <c:v>42860</c:v>
                </c:pt>
                <c:pt idx="408">
                  <c:v>42863</c:v>
                </c:pt>
                <c:pt idx="409">
                  <c:v>42864</c:v>
                </c:pt>
                <c:pt idx="410">
                  <c:v>42865</c:v>
                </c:pt>
                <c:pt idx="411">
                  <c:v>42866</c:v>
                </c:pt>
                <c:pt idx="412">
                  <c:v>42867</c:v>
                </c:pt>
                <c:pt idx="413">
                  <c:v>42870</c:v>
                </c:pt>
                <c:pt idx="414">
                  <c:v>42871</c:v>
                </c:pt>
                <c:pt idx="415">
                  <c:v>42872</c:v>
                </c:pt>
                <c:pt idx="416">
                  <c:v>42873</c:v>
                </c:pt>
                <c:pt idx="417">
                  <c:v>42874</c:v>
                </c:pt>
                <c:pt idx="418">
                  <c:v>42877</c:v>
                </c:pt>
                <c:pt idx="419">
                  <c:v>42878</c:v>
                </c:pt>
                <c:pt idx="420">
                  <c:v>42879</c:v>
                </c:pt>
                <c:pt idx="421">
                  <c:v>42880</c:v>
                </c:pt>
                <c:pt idx="422">
                  <c:v>42881</c:v>
                </c:pt>
                <c:pt idx="423">
                  <c:v>42884</c:v>
                </c:pt>
                <c:pt idx="424">
                  <c:v>42885</c:v>
                </c:pt>
                <c:pt idx="425">
                  <c:v>42886</c:v>
                </c:pt>
                <c:pt idx="426">
                  <c:v>42887</c:v>
                </c:pt>
                <c:pt idx="427">
                  <c:v>42888</c:v>
                </c:pt>
                <c:pt idx="428">
                  <c:v>42891</c:v>
                </c:pt>
                <c:pt idx="429">
                  <c:v>42892</c:v>
                </c:pt>
                <c:pt idx="430">
                  <c:v>42893</c:v>
                </c:pt>
                <c:pt idx="431">
                  <c:v>42894</c:v>
                </c:pt>
                <c:pt idx="432">
                  <c:v>42895</c:v>
                </c:pt>
                <c:pt idx="433">
                  <c:v>42898</c:v>
                </c:pt>
                <c:pt idx="434">
                  <c:v>42899</c:v>
                </c:pt>
                <c:pt idx="435">
                  <c:v>42900</c:v>
                </c:pt>
                <c:pt idx="436">
                  <c:v>42901</c:v>
                </c:pt>
                <c:pt idx="437">
                  <c:v>42902</c:v>
                </c:pt>
                <c:pt idx="438">
                  <c:v>42905</c:v>
                </c:pt>
                <c:pt idx="439">
                  <c:v>42906</c:v>
                </c:pt>
                <c:pt idx="440">
                  <c:v>42907</c:v>
                </c:pt>
                <c:pt idx="441">
                  <c:v>42908</c:v>
                </c:pt>
                <c:pt idx="442">
                  <c:v>42909</c:v>
                </c:pt>
                <c:pt idx="443">
                  <c:v>42912</c:v>
                </c:pt>
                <c:pt idx="444">
                  <c:v>42913</c:v>
                </c:pt>
                <c:pt idx="445">
                  <c:v>42914</c:v>
                </c:pt>
                <c:pt idx="446">
                  <c:v>42915</c:v>
                </c:pt>
                <c:pt idx="447">
                  <c:v>42916</c:v>
                </c:pt>
                <c:pt idx="448">
                  <c:v>42919</c:v>
                </c:pt>
                <c:pt idx="449">
                  <c:v>42920</c:v>
                </c:pt>
                <c:pt idx="450">
                  <c:v>42921</c:v>
                </c:pt>
                <c:pt idx="451">
                  <c:v>42922</c:v>
                </c:pt>
                <c:pt idx="452">
                  <c:v>42923</c:v>
                </c:pt>
                <c:pt idx="453">
                  <c:v>42926</c:v>
                </c:pt>
                <c:pt idx="454">
                  <c:v>42927</c:v>
                </c:pt>
                <c:pt idx="455">
                  <c:v>42928</c:v>
                </c:pt>
                <c:pt idx="456">
                  <c:v>42929</c:v>
                </c:pt>
                <c:pt idx="457">
                  <c:v>42930</c:v>
                </c:pt>
                <c:pt idx="458">
                  <c:v>42933</c:v>
                </c:pt>
                <c:pt idx="459">
                  <c:v>42934</c:v>
                </c:pt>
                <c:pt idx="460">
                  <c:v>42935</c:v>
                </c:pt>
                <c:pt idx="461">
                  <c:v>42936</c:v>
                </c:pt>
                <c:pt idx="462">
                  <c:v>42937</c:v>
                </c:pt>
                <c:pt idx="463">
                  <c:v>42940</c:v>
                </c:pt>
                <c:pt idx="464">
                  <c:v>42941</c:v>
                </c:pt>
                <c:pt idx="465">
                  <c:v>42942</c:v>
                </c:pt>
                <c:pt idx="466">
                  <c:v>42943</c:v>
                </c:pt>
                <c:pt idx="467">
                  <c:v>42944</c:v>
                </c:pt>
                <c:pt idx="468">
                  <c:v>42947</c:v>
                </c:pt>
                <c:pt idx="469">
                  <c:v>42948</c:v>
                </c:pt>
                <c:pt idx="470">
                  <c:v>42949</c:v>
                </c:pt>
                <c:pt idx="471">
                  <c:v>42950</c:v>
                </c:pt>
                <c:pt idx="472">
                  <c:v>42951</c:v>
                </c:pt>
                <c:pt idx="473">
                  <c:v>42954</c:v>
                </c:pt>
                <c:pt idx="474">
                  <c:v>42955</c:v>
                </c:pt>
                <c:pt idx="475">
                  <c:v>42956</c:v>
                </c:pt>
                <c:pt idx="476">
                  <c:v>42957</c:v>
                </c:pt>
                <c:pt idx="477">
                  <c:v>42958</c:v>
                </c:pt>
                <c:pt idx="478">
                  <c:v>42961</c:v>
                </c:pt>
                <c:pt idx="479">
                  <c:v>42962</c:v>
                </c:pt>
                <c:pt idx="480">
                  <c:v>42963</c:v>
                </c:pt>
                <c:pt idx="481">
                  <c:v>42964</c:v>
                </c:pt>
                <c:pt idx="482">
                  <c:v>42965</c:v>
                </c:pt>
                <c:pt idx="483">
                  <c:v>42968</c:v>
                </c:pt>
                <c:pt idx="484">
                  <c:v>42969</c:v>
                </c:pt>
                <c:pt idx="485">
                  <c:v>42970</c:v>
                </c:pt>
                <c:pt idx="486">
                  <c:v>42971</c:v>
                </c:pt>
                <c:pt idx="487">
                  <c:v>42972</c:v>
                </c:pt>
                <c:pt idx="488">
                  <c:v>42975</c:v>
                </c:pt>
                <c:pt idx="489">
                  <c:v>42976</c:v>
                </c:pt>
                <c:pt idx="490">
                  <c:v>42977</c:v>
                </c:pt>
                <c:pt idx="491">
                  <c:v>42978</c:v>
                </c:pt>
                <c:pt idx="492">
                  <c:v>42979</c:v>
                </c:pt>
                <c:pt idx="493">
                  <c:v>42982</c:v>
                </c:pt>
                <c:pt idx="494">
                  <c:v>42983</c:v>
                </c:pt>
                <c:pt idx="495">
                  <c:v>42984</c:v>
                </c:pt>
                <c:pt idx="496">
                  <c:v>42985</c:v>
                </c:pt>
                <c:pt idx="497">
                  <c:v>42986</c:v>
                </c:pt>
                <c:pt idx="498">
                  <c:v>42989</c:v>
                </c:pt>
                <c:pt idx="499">
                  <c:v>42990</c:v>
                </c:pt>
                <c:pt idx="500">
                  <c:v>42991</c:v>
                </c:pt>
                <c:pt idx="501">
                  <c:v>42992</c:v>
                </c:pt>
                <c:pt idx="502">
                  <c:v>42993</c:v>
                </c:pt>
                <c:pt idx="503">
                  <c:v>42996</c:v>
                </c:pt>
                <c:pt idx="504">
                  <c:v>42997</c:v>
                </c:pt>
                <c:pt idx="505">
                  <c:v>42998</c:v>
                </c:pt>
                <c:pt idx="506">
                  <c:v>42999</c:v>
                </c:pt>
                <c:pt idx="507">
                  <c:v>43000</c:v>
                </c:pt>
                <c:pt idx="508">
                  <c:v>43003</c:v>
                </c:pt>
                <c:pt idx="509">
                  <c:v>43004</c:v>
                </c:pt>
                <c:pt idx="510">
                  <c:v>43005</c:v>
                </c:pt>
                <c:pt idx="511">
                  <c:v>43006</c:v>
                </c:pt>
                <c:pt idx="512">
                  <c:v>43007</c:v>
                </c:pt>
                <c:pt idx="513">
                  <c:v>43010</c:v>
                </c:pt>
                <c:pt idx="514">
                  <c:v>43011</c:v>
                </c:pt>
                <c:pt idx="515">
                  <c:v>43012</c:v>
                </c:pt>
                <c:pt idx="516">
                  <c:v>43013</c:v>
                </c:pt>
                <c:pt idx="517">
                  <c:v>43014</c:v>
                </c:pt>
                <c:pt idx="518">
                  <c:v>43017</c:v>
                </c:pt>
                <c:pt idx="519">
                  <c:v>43018</c:v>
                </c:pt>
                <c:pt idx="520">
                  <c:v>43019</c:v>
                </c:pt>
                <c:pt idx="521">
                  <c:v>43020</c:v>
                </c:pt>
                <c:pt idx="522">
                  <c:v>43021</c:v>
                </c:pt>
                <c:pt idx="523">
                  <c:v>43024</c:v>
                </c:pt>
                <c:pt idx="524">
                  <c:v>43025</c:v>
                </c:pt>
                <c:pt idx="525">
                  <c:v>43026</c:v>
                </c:pt>
                <c:pt idx="526">
                  <c:v>43027</c:v>
                </c:pt>
                <c:pt idx="527">
                  <c:v>43028</c:v>
                </c:pt>
                <c:pt idx="528">
                  <c:v>43031</c:v>
                </c:pt>
                <c:pt idx="529">
                  <c:v>43032</c:v>
                </c:pt>
                <c:pt idx="530">
                  <c:v>43033</c:v>
                </c:pt>
                <c:pt idx="531">
                  <c:v>43034</c:v>
                </c:pt>
                <c:pt idx="532">
                  <c:v>43035</c:v>
                </c:pt>
                <c:pt idx="533">
                  <c:v>43038</c:v>
                </c:pt>
                <c:pt idx="534">
                  <c:v>43039</c:v>
                </c:pt>
                <c:pt idx="535">
                  <c:v>43040</c:v>
                </c:pt>
                <c:pt idx="536">
                  <c:v>43041</c:v>
                </c:pt>
                <c:pt idx="537">
                  <c:v>43042</c:v>
                </c:pt>
                <c:pt idx="538">
                  <c:v>43045</c:v>
                </c:pt>
                <c:pt idx="539">
                  <c:v>43046</c:v>
                </c:pt>
                <c:pt idx="540">
                  <c:v>43047</c:v>
                </c:pt>
                <c:pt idx="541">
                  <c:v>43048</c:v>
                </c:pt>
                <c:pt idx="542">
                  <c:v>43049</c:v>
                </c:pt>
                <c:pt idx="543">
                  <c:v>43052</c:v>
                </c:pt>
                <c:pt idx="544">
                  <c:v>43053</c:v>
                </c:pt>
                <c:pt idx="545">
                  <c:v>43054</c:v>
                </c:pt>
                <c:pt idx="546">
                  <c:v>43055</c:v>
                </c:pt>
                <c:pt idx="547">
                  <c:v>43056</c:v>
                </c:pt>
                <c:pt idx="548">
                  <c:v>43059</c:v>
                </c:pt>
                <c:pt idx="549">
                  <c:v>43060</c:v>
                </c:pt>
                <c:pt idx="550">
                  <c:v>43061</c:v>
                </c:pt>
                <c:pt idx="551">
                  <c:v>43062</c:v>
                </c:pt>
                <c:pt idx="552">
                  <c:v>43063</c:v>
                </c:pt>
                <c:pt idx="553">
                  <c:v>43066</c:v>
                </c:pt>
                <c:pt idx="554">
                  <c:v>43067</c:v>
                </c:pt>
                <c:pt idx="555">
                  <c:v>43068</c:v>
                </c:pt>
                <c:pt idx="556">
                  <c:v>43069</c:v>
                </c:pt>
                <c:pt idx="557">
                  <c:v>43070</c:v>
                </c:pt>
                <c:pt idx="558">
                  <c:v>43073</c:v>
                </c:pt>
                <c:pt idx="559">
                  <c:v>43074</c:v>
                </c:pt>
                <c:pt idx="560">
                  <c:v>43075</c:v>
                </c:pt>
                <c:pt idx="561">
                  <c:v>43076</c:v>
                </c:pt>
                <c:pt idx="562">
                  <c:v>43077</c:v>
                </c:pt>
                <c:pt idx="563">
                  <c:v>43080</c:v>
                </c:pt>
                <c:pt idx="564">
                  <c:v>43081</c:v>
                </c:pt>
                <c:pt idx="565">
                  <c:v>43082</c:v>
                </c:pt>
                <c:pt idx="566">
                  <c:v>43083</c:v>
                </c:pt>
                <c:pt idx="567">
                  <c:v>43084</c:v>
                </c:pt>
                <c:pt idx="568">
                  <c:v>43087</c:v>
                </c:pt>
                <c:pt idx="569">
                  <c:v>43088</c:v>
                </c:pt>
                <c:pt idx="570">
                  <c:v>43089</c:v>
                </c:pt>
                <c:pt idx="571">
                  <c:v>43090</c:v>
                </c:pt>
                <c:pt idx="572">
                  <c:v>43091</c:v>
                </c:pt>
                <c:pt idx="573">
                  <c:v>43096</c:v>
                </c:pt>
                <c:pt idx="574">
                  <c:v>43097</c:v>
                </c:pt>
                <c:pt idx="575">
                  <c:v>43098</c:v>
                </c:pt>
                <c:pt idx="576">
                  <c:v>43102</c:v>
                </c:pt>
                <c:pt idx="577">
                  <c:v>43103</c:v>
                </c:pt>
                <c:pt idx="578">
                  <c:v>43104</c:v>
                </c:pt>
                <c:pt idx="579">
                  <c:v>43105</c:v>
                </c:pt>
                <c:pt idx="580">
                  <c:v>43108</c:v>
                </c:pt>
                <c:pt idx="581">
                  <c:v>43109</c:v>
                </c:pt>
                <c:pt idx="582">
                  <c:v>43110</c:v>
                </c:pt>
                <c:pt idx="583">
                  <c:v>43111</c:v>
                </c:pt>
                <c:pt idx="584">
                  <c:v>43112</c:v>
                </c:pt>
                <c:pt idx="585">
                  <c:v>43115</c:v>
                </c:pt>
                <c:pt idx="586">
                  <c:v>43116</c:v>
                </c:pt>
                <c:pt idx="587">
                  <c:v>43117</c:v>
                </c:pt>
                <c:pt idx="588">
                  <c:v>43118</c:v>
                </c:pt>
                <c:pt idx="589">
                  <c:v>43119</c:v>
                </c:pt>
                <c:pt idx="590">
                  <c:v>43122</c:v>
                </c:pt>
                <c:pt idx="591">
                  <c:v>43123</c:v>
                </c:pt>
                <c:pt idx="592">
                  <c:v>43124</c:v>
                </c:pt>
                <c:pt idx="593">
                  <c:v>43125</c:v>
                </c:pt>
                <c:pt idx="594">
                  <c:v>43126</c:v>
                </c:pt>
                <c:pt idx="595">
                  <c:v>43129</c:v>
                </c:pt>
                <c:pt idx="596">
                  <c:v>43130</c:v>
                </c:pt>
                <c:pt idx="597">
                  <c:v>43131</c:v>
                </c:pt>
                <c:pt idx="598">
                  <c:v>43132</c:v>
                </c:pt>
                <c:pt idx="599">
                  <c:v>43133</c:v>
                </c:pt>
                <c:pt idx="600">
                  <c:v>43136</c:v>
                </c:pt>
                <c:pt idx="601">
                  <c:v>43137</c:v>
                </c:pt>
                <c:pt idx="602">
                  <c:v>43138</c:v>
                </c:pt>
                <c:pt idx="603">
                  <c:v>43139</c:v>
                </c:pt>
                <c:pt idx="604">
                  <c:v>43140</c:v>
                </c:pt>
                <c:pt idx="605">
                  <c:v>43143</c:v>
                </c:pt>
                <c:pt idx="606">
                  <c:v>43144</c:v>
                </c:pt>
                <c:pt idx="607">
                  <c:v>43145</c:v>
                </c:pt>
                <c:pt idx="608">
                  <c:v>43146</c:v>
                </c:pt>
                <c:pt idx="609">
                  <c:v>43147</c:v>
                </c:pt>
                <c:pt idx="610">
                  <c:v>43150</c:v>
                </c:pt>
                <c:pt idx="611">
                  <c:v>43151</c:v>
                </c:pt>
                <c:pt idx="612">
                  <c:v>43152</c:v>
                </c:pt>
                <c:pt idx="613">
                  <c:v>43153</c:v>
                </c:pt>
                <c:pt idx="614">
                  <c:v>43154</c:v>
                </c:pt>
                <c:pt idx="615">
                  <c:v>43157</c:v>
                </c:pt>
                <c:pt idx="616">
                  <c:v>43158</c:v>
                </c:pt>
                <c:pt idx="617">
                  <c:v>43159</c:v>
                </c:pt>
                <c:pt idx="618">
                  <c:v>43160</c:v>
                </c:pt>
                <c:pt idx="619">
                  <c:v>43161</c:v>
                </c:pt>
                <c:pt idx="620">
                  <c:v>43164</c:v>
                </c:pt>
                <c:pt idx="621">
                  <c:v>43165</c:v>
                </c:pt>
                <c:pt idx="622">
                  <c:v>43166</c:v>
                </c:pt>
                <c:pt idx="623">
                  <c:v>43167</c:v>
                </c:pt>
                <c:pt idx="624">
                  <c:v>43168</c:v>
                </c:pt>
                <c:pt idx="625">
                  <c:v>43171</c:v>
                </c:pt>
                <c:pt idx="626">
                  <c:v>43172</c:v>
                </c:pt>
                <c:pt idx="627">
                  <c:v>43173</c:v>
                </c:pt>
                <c:pt idx="628">
                  <c:v>43174</c:v>
                </c:pt>
                <c:pt idx="629">
                  <c:v>43175</c:v>
                </c:pt>
                <c:pt idx="630">
                  <c:v>43178</c:v>
                </c:pt>
                <c:pt idx="631">
                  <c:v>43179</c:v>
                </c:pt>
                <c:pt idx="632">
                  <c:v>43180</c:v>
                </c:pt>
                <c:pt idx="633">
                  <c:v>43181</c:v>
                </c:pt>
                <c:pt idx="634">
                  <c:v>43182</c:v>
                </c:pt>
                <c:pt idx="635">
                  <c:v>43185</c:v>
                </c:pt>
                <c:pt idx="636">
                  <c:v>43186</c:v>
                </c:pt>
                <c:pt idx="637">
                  <c:v>43187</c:v>
                </c:pt>
                <c:pt idx="638">
                  <c:v>43188</c:v>
                </c:pt>
                <c:pt idx="639">
                  <c:v>43193</c:v>
                </c:pt>
                <c:pt idx="640">
                  <c:v>43194</c:v>
                </c:pt>
                <c:pt idx="641">
                  <c:v>43195</c:v>
                </c:pt>
                <c:pt idx="642">
                  <c:v>43196</c:v>
                </c:pt>
                <c:pt idx="643">
                  <c:v>43199</c:v>
                </c:pt>
                <c:pt idx="644">
                  <c:v>43200</c:v>
                </c:pt>
                <c:pt idx="645">
                  <c:v>43201</c:v>
                </c:pt>
                <c:pt idx="646">
                  <c:v>43202</c:v>
                </c:pt>
                <c:pt idx="647">
                  <c:v>43203</c:v>
                </c:pt>
                <c:pt idx="648">
                  <c:v>43206</c:v>
                </c:pt>
                <c:pt idx="649">
                  <c:v>43207</c:v>
                </c:pt>
                <c:pt idx="650">
                  <c:v>43208</c:v>
                </c:pt>
                <c:pt idx="651">
                  <c:v>43209</c:v>
                </c:pt>
                <c:pt idx="652">
                  <c:v>43210</c:v>
                </c:pt>
                <c:pt idx="653">
                  <c:v>43213</c:v>
                </c:pt>
                <c:pt idx="654">
                  <c:v>43214</c:v>
                </c:pt>
                <c:pt idx="655">
                  <c:v>43215</c:v>
                </c:pt>
                <c:pt idx="656">
                  <c:v>43216</c:v>
                </c:pt>
                <c:pt idx="657">
                  <c:v>43217</c:v>
                </c:pt>
                <c:pt idx="658">
                  <c:v>43220</c:v>
                </c:pt>
                <c:pt idx="659">
                  <c:v>43222</c:v>
                </c:pt>
                <c:pt idx="660">
                  <c:v>43223</c:v>
                </c:pt>
                <c:pt idx="661">
                  <c:v>43224</c:v>
                </c:pt>
                <c:pt idx="662">
                  <c:v>43227</c:v>
                </c:pt>
                <c:pt idx="663">
                  <c:v>43228</c:v>
                </c:pt>
                <c:pt idx="664">
                  <c:v>43229</c:v>
                </c:pt>
                <c:pt idx="665">
                  <c:v>43230</c:v>
                </c:pt>
                <c:pt idx="666">
                  <c:v>43231</c:v>
                </c:pt>
                <c:pt idx="667">
                  <c:v>43234</c:v>
                </c:pt>
                <c:pt idx="668">
                  <c:v>43235</c:v>
                </c:pt>
                <c:pt idx="669">
                  <c:v>43236</c:v>
                </c:pt>
                <c:pt idx="670">
                  <c:v>43237</c:v>
                </c:pt>
                <c:pt idx="671">
                  <c:v>43238</c:v>
                </c:pt>
                <c:pt idx="672">
                  <c:v>43241</c:v>
                </c:pt>
                <c:pt idx="673">
                  <c:v>43242</c:v>
                </c:pt>
                <c:pt idx="674">
                  <c:v>43243</c:v>
                </c:pt>
                <c:pt idx="675">
                  <c:v>43244</c:v>
                </c:pt>
                <c:pt idx="676">
                  <c:v>43245</c:v>
                </c:pt>
                <c:pt idx="677">
                  <c:v>43248</c:v>
                </c:pt>
                <c:pt idx="678">
                  <c:v>43249</c:v>
                </c:pt>
                <c:pt idx="679">
                  <c:v>43250</c:v>
                </c:pt>
                <c:pt idx="680">
                  <c:v>43251</c:v>
                </c:pt>
                <c:pt idx="681">
                  <c:v>43252</c:v>
                </c:pt>
                <c:pt idx="682">
                  <c:v>43255</c:v>
                </c:pt>
                <c:pt idx="683">
                  <c:v>43256</c:v>
                </c:pt>
                <c:pt idx="684">
                  <c:v>43257</c:v>
                </c:pt>
                <c:pt idx="685">
                  <c:v>43258</c:v>
                </c:pt>
                <c:pt idx="686">
                  <c:v>43259</c:v>
                </c:pt>
                <c:pt idx="687">
                  <c:v>43262</c:v>
                </c:pt>
                <c:pt idx="688">
                  <c:v>43263</c:v>
                </c:pt>
                <c:pt idx="689">
                  <c:v>43264</c:v>
                </c:pt>
                <c:pt idx="690">
                  <c:v>43265</c:v>
                </c:pt>
              </c:numCache>
            </c:numRef>
          </c:cat>
          <c:val>
            <c:numRef>
              <c:f>Eur6M!$BF$3:$BF$693</c:f>
              <c:numCache>
                <c:formatCode>0.0000%</c:formatCode>
                <c:ptCount val="691"/>
                <c:pt idx="0">
                  <c:v>2.4200000000026755E-4</c:v>
                </c:pt>
                <c:pt idx="1">
                  <c:v>2.4225677147605507E-4</c:v>
                </c:pt>
                <c:pt idx="2">
                  <c:v>2.4261286578332024E-4</c:v>
                </c:pt>
                <c:pt idx="3">
                  <c:v>2.4301682860454683E-4</c:v>
                </c:pt>
                <c:pt idx="4">
                  <c:v>2.4346354110891112E-4</c:v>
                </c:pt>
                <c:pt idx="5">
                  <c:v>2.449936032868256E-4</c:v>
                </c:pt>
                <c:pt idx="6">
                  <c:v>2.4557551128667027E-4</c:v>
                </c:pt>
                <c:pt idx="7">
                  <c:v>2.4615918966923651E-4</c:v>
                </c:pt>
                <c:pt idx="8">
                  <c:v>2.4675490468928184E-4</c:v>
                </c:pt>
                <c:pt idx="9">
                  <c:v>2.4735753748846354E-4</c:v>
                </c:pt>
                <c:pt idx="10">
                  <c:v>2.4902221464700856E-4</c:v>
                </c:pt>
                <c:pt idx="11">
                  <c:v>2.4973486908736549E-4</c:v>
                </c:pt>
                <c:pt idx="12">
                  <c:v>2.5029530768650072E-4</c:v>
                </c:pt>
                <c:pt idx="13">
                  <c:v>2.5083195078411048E-4</c:v>
                </c:pt>
                <c:pt idx="14">
                  <c:v>2.51339679480792E-4</c:v>
                </c:pt>
                <c:pt idx="15">
                  <c:v>2.5234904195232309E-4</c:v>
                </c:pt>
                <c:pt idx="16">
                  <c:v>2.5297907214831208E-4</c:v>
                </c:pt>
                <c:pt idx="17">
                  <c:v>2.5326544523748877E-4</c:v>
                </c:pt>
                <c:pt idx="18">
                  <c:v>2.5349219047646703E-4</c:v>
                </c:pt>
                <c:pt idx="19">
                  <c:v>2.5365418895754478E-4</c:v>
                </c:pt>
                <c:pt idx="20">
                  <c:v>2.538696932990842E-4</c:v>
                </c:pt>
                <c:pt idx="21">
                  <c:v>2.5000000044194493E-4</c:v>
                </c:pt>
                <c:pt idx="22">
                  <c:v>2.4986700738889117E-4</c:v>
                </c:pt>
                <c:pt idx="23">
                  <c:v>2.4965351664249118E-4</c:v>
                </c:pt>
                <c:pt idx="24">
                  <c:v>2.493642579046498E-4</c:v>
                </c:pt>
                <c:pt idx="25">
                  <c:v>2.4900396088210324E-4</c:v>
                </c:pt>
                <c:pt idx="26">
                  <c:v>2.4754413723464372E-4</c:v>
                </c:pt>
                <c:pt idx="27">
                  <c:v>2.4694698421178965E-4</c:v>
                </c:pt>
                <c:pt idx="28">
                  <c:v>2.4630244147656147E-4</c:v>
                </c:pt>
                <c:pt idx="29">
                  <c:v>2.4561523874228356E-4</c:v>
                </c:pt>
                <c:pt idx="30">
                  <c:v>2.448901057174489E-4</c:v>
                </c:pt>
                <c:pt idx="31">
                  <c:v>2.4253442190899004E-4</c:v>
                </c:pt>
                <c:pt idx="32">
                  <c:v>2.4170486470320474E-4</c:v>
                </c:pt>
                <c:pt idx="33">
                  <c:v>2.4086102566543867E-4</c:v>
                </c:pt>
                <c:pt idx="34">
                  <c:v>2.4000763446685203E-4</c:v>
                </c:pt>
                <c:pt idx="35">
                  <c:v>2.3914942076982087E-4</c:v>
                </c:pt>
                <c:pt idx="36">
                  <c:v>2.3659314119586926E-4</c:v>
                </c:pt>
                <c:pt idx="37">
                  <c:v>2.3576293397114419E-4</c:v>
                </c:pt>
                <c:pt idx="38">
                  <c:v>2.3495155244038988E-4</c:v>
                </c:pt>
                <c:pt idx="39">
                  <c:v>2.3416372621898695E-4</c:v>
                </c:pt>
                <c:pt idx="40">
                  <c:v>2.3340418491572798E-4</c:v>
                </c:pt>
                <c:pt idx="41">
                  <c:v>2.3095146119905181E-4</c:v>
                </c:pt>
                <c:pt idx="42">
                  <c:v>2.3044662959782999E-4</c:v>
                </c:pt>
                <c:pt idx="43">
                  <c:v>2.300000000002619E-4</c:v>
                </c:pt>
                <c:pt idx="44">
                  <c:v>2.2961495160403423E-4</c:v>
                </c:pt>
                <c:pt idx="45">
                  <c:v>2.2957357840693141E-4</c:v>
                </c:pt>
                <c:pt idx="46">
                  <c:v>2.2863894492702603E-4</c:v>
                </c:pt>
                <c:pt idx="47">
                  <c:v>2.2851977239594766E-4</c:v>
                </c:pt>
                <c:pt idx="48">
                  <c:v>2.2844404450335706E-4</c:v>
                </c:pt>
                <c:pt idx="49">
                  <c:v>2.2840851774761218E-4</c:v>
                </c:pt>
                <c:pt idx="50">
                  <c:v>2.2959760043540594E-4</c:v>
                </c:pt>
                <c:pt idx="51">
                  <c:v>2.2860355214455075E-4</c:v>
                </c:pt>
                <c:pt idx="52">
                  <c:v>2.2872037862571741E-4</c:v>
                </c:pt>
                <c:pt idx="53">
                  <c:v>2.2885794527406338E-4</c:v>
                </c:pt>
                <c:pt idx="54">
                  <c:v>2.2901300859493547E-4</c:v>
                </c:pt>
                <c:pt idx="55">
                  <c:v>2.3066603302018969E-4</c:v>
                </c:pt>
                <c:pt idx="56">
                  <c:v>2.2974335872459915E-4</c:v>
                </c:pt>
                <c:pt idx="57">
                  <c:v>2.2993725298874081E-4</c:v>
                </c:pt>
                <c:pt idx="58">
                  <c:v>2.3012918294831649E-4</c:v>
                </c:pt>
                <c:pt idx="59">
                  <c:v>2.3031590510430488E-4</c:v>
                </c:pt>
                <c:pt idx="60">
                  <c:v>2.3094584564381789E-4</c:v>
                </c:pt>
                <c:pt idx="61">
                  <c:v>2.3105787623845512E-4</c:v>
                </c:pt>
                <c:pt idx="62">
                  <c:v>2.3114523800829524E-4</c:v>
                </c:pt>
                <c:pt idx="63">
                  <c:v>2.3085745997666185E-4</c:v>
                </c:pt>
                <c:pt idx="64">
                  <c:v>2.1999999999986012E-4</c:v>
                </c:pt>
                <c:pt idx="65">
                  <c:v>2.1996851218442814E-4</c:v>
                </c:pt>
                <c:pt idx="66">
                  <c:v>2.199003564848825E-4</c:v>
                </c:pt>
                <c:pt idx="67">
                  <c:v>2.1979712028419551E-4</c:v>
                </c:pt>
                <c:pt idx="68">
                  <c:v>2.1966039096665713E-4</c:v>
                </c:pt>
                <c:pt idx="69">
                  <c:v>2.1906511817164462E-4</c:v>
                </c:pt>
                <c:pt idx="70">
                  <c:v>2.1881029025112137E-4</c:v>
                </c:pt>
                <c:pt idx="71">
                  <c:v>2.1852990614925114E-4</c:v>
                </c:pt>
                <c:pt idx="72">
                  <c:v>2.1822555325515524E-4</c:v>
                </c:pt>
                <c:pt idx="73">
                  <c:v>2.1789881895751561E-4</c:v>
                </c:pt>
                <c:pt idx="74">
                  <c:v>2.1680020151917489E-4</c:v>
                </c:pt>
                <c:pt idx="75">
                  <c:v>2.1639981548232231E-4</c:v>
                </c:pt>
                <c:pt idx="76">
                  <c:v>2.1598498497655205E-4</c:v>
                </c:pt>
                <c:pt idx="77">
                  <c:v>2.1555729738659331E-4</c:v>
                </c:pt>
                <c:pt idx="78">
                  <c:v>2.1511834009585757E-4</c:v>
                </c:pt>
                <c:pt idx="79">
                  <c:v>2.1374972383597464E-4</c:v>
                </c:pt>
                <c:pt idx="80">
                  <c:v>2.1328156155208977E-4</c:v>
                </c:pt>
                <c:pt idx="81">
                  <c:v>2.1281006646559962E-4</c:v>
                </c:pt>
                <c:pt idx="82">
                  <c:v>2.1233682595157065E-4</c:v>
                </c:pt>
                <c:pt idx="83">
                  <c:v>2.1186342738419109E-4</c:v>
                </c:pt>
                <c:pt idx="84">
                  <c:v>2.10458157074403E-4</c:v>
                </c:pt>
                <c:pt idx="85">
                  <c:v>2.0999999999992636E-4</c:v>
                </c:pt>
                <c:pt idx="86">
                  <c:v>2.0954937242862454E-4</c:v>
                </c:pt>
                <c:pt idx="87">
                  <c:v>2.0910661527943894E-4</c:v>
                </c:pt>
                <c:pt idx="88">
                  <c:v>2.0867182018236984E-4</c:v>
                </c:pt>
                <c:pt idx="89">
                  <c:v>2.0741612349024912E-4</c:v>
                </c:pt>
                <c:pt idx="90">
                  <c:v>2.0701409289066878E-4</c:v>
                </c:pt>
                <c:pt idx="91">
                  <c:v>2.0662048248925354E-4</c:v>
                </c:pt>
                <c:pt idx="92">
                  <c:v>2.0623538391468605E-4</c:v>
                </c:pt>
                <c:pt idx="93">
                  <c:v>2.0585888879696659E-4</c:v>
                </c:pt>
                <c:pt idx="94">
                  <c:v>2.0478194047743285E-4</c:v>
                </c:pt>
                <c:pt idx="95">
                  <c:v>2.0444077548008112E-4</c:v>
                </c:pt>
                <c:pt idx="96">
                  <c:v>2.0410867208782207E-4</c:v>
                </c:pt>
                <c:pt idx="97">
                  <c:v>2.0378572192933833E-4</c:v>
                </c:pt>
                <c:pt idx="98">
                  <c:v>2.034720166346302E-4</c:v>
                </c:pt>
                <c:pt idx="99">
                  <c:v>2.0258728623228403E-4</c:v>
                </c:pt>
                <c:pt idx="100">
                  <c:v>2.0231147669224204E-4</c:v>
                </c:pt>
                <c:pt idx="101">
                  <c:v>2.0204537016597714E-4</c:v>
                </c:pt>
                <c:pt idx="102">
                  <c:v>2.017890582834896E-4</c:v>
                </c:pt>
                <c:pt idx="103">
                  <c:v>2.0154263267565812E-4</c:v>
                </c:pt>
                <c:pt idx="104">
                  <c:v>2.0045012417185576E-4</c:v>
                </c:pt>
                <c:pt idx="105">
                  <c:v>2.0022164894702941E-4</c:v>
                </c:pt>
                <c:pt idx="106">
                  <c:v>2.0000000000000695E-4</c:v>
                </c:pt>
                <c:pt idx="107">
                  <c:v>1.9925267799617095E-4</c:v>
                </c:pt>
                <c:pt idx="108">
                  <c:v>1.9930658579568795E-4</c:v>
                </c:pt>
                <c:pt idx="109">
                  <c:v>1.9901045901780874E-4</c:v>
                </c:pt>
                <c:pt idx="110">
                  <c:v>1.9884123506252533E-4</c:v>
                </c:pt>
                <c:pt idx="111">
                  <c:v>1.9868325538318705E-4</c:v>
                </c:pt>
                <c:pt idx="112">
                  <c:v>1.9802819380771781E-4</c:v>
                </c:pt>
                <c:pt idx="113">
                  <c:v>1.9815459906006276E-4</c:v>
                </c:pt>
                <c:pt idx="114">
                  <c:v>1.9808726406341263E-4</c:v>
                </c:pt>
                <c:pt idx="115">
                  <c:v>1.9801189580134651E-4</c:v>
                </c:pt>
                <c:pt idx="116">
                  <c:v>1.9795282040416373E-4</c:v>
                </c:pt>
                <c:pt idx="117">
                  <c:v>1.9772485721144644E-4</c:v>
                </c:pt>
                <c:pt idx="118">
                  <c:v>1.9780996947249254E-4</c:v>
                </c:pt>
                <c:pt idx="119">
                  <c:v>1.9792707936008486E-4</c:v>
                </c:pt>
                <c:pt idx="120">
                  <c:v>1.9798090694291066E-4</c:v>
                </c:pt>
                <c:pt idx="121">
                  <c:v>1.9805607599302549E-4</c:v>
                </c:pt>
                <c:pt idx="122">
                  <c:v>1.985873896796909E-4</c:v>
                </c:pt>
                <c:pt idx="123">
                  <c:v>1.9899565015410822E-4</c:v>
                </c:pt>
                <c:pt idx="124">
                  <c:v>1.9924040401954397E-4</c:v>
                </c:pt>
                <c:pt idx="125">
                  <c:v>1.9894173617545014E-4</c:v>
                </c:pt>
                <c:pt idx="126">
                  <c:v>2.0052696019484524E-4</c:v>
                </c:pt>
                <c:pt idx="127">
                  <c:v>1.9999999946752959E-4</c:v>
                </c:pt>
                <c:pt idx="128">
                  <c:v>2.003217872019117E-4</c:v>
                </c:pt>
                <c:pt idx="129">
                  <c:v>2.0065945637802931E-4</c:v>
                </c:pt>
                <c:pt idx="130">
                  <c:v>2.0101147014567244E-4</c:v>
                </c:pt>
                <c:pt idx="131">
                  <c:v>2.0358342318155105E-4</c:v>
                </c:pt>
                <c:pt idx="132">
                  <c:v>2.0253223412031266E-4</c:v>
                </c:pt>
                <c:pt idx="133">
                  <c:v>2.0293291807714611E-4</c:v>
                </c:pt>
                <c:pt idx="134">
                  <c:v>2.0333872551026762E-4</c:v>
                </c:pt>
                <c:pt idx="135">
                  <c:v>2.0374811956378871E-4</c:v>
                </c:pt>
                <c:pt idx="136">
                  <c:v>2.0653209998179416E-4</c:v>
                </c:pt>
                <c:pt idx="137">
                  <c:v>2.0539082480382017E-4</c:v>
                </c:pt>
                <c:pt idx="138">
                  <c:v>2.0579509906597444E-4</c:v>
                </c:pt>
                <c:pt idx="139">
                  <c:v>2.0619373878174731E-4</c:v>
                </c:pt>
                <c:pt idx="140">
                  <c:v>2.0658520708738781E-4</c:v>
                </c:pt>
                <c:pt idx="141">
                  <c:v>2.0881580161046155E-4</c:v>
                </c:pt>
                <c:pt idx="142">
                  <c:v>2.0804862885454297E-4</c:v>
                </c:pt>
                <c:pt idx="143">
                  <c:v>2.0838118708773487E-4</c:v>
                </c:pt>
                <c:pt idx="144">
                  <c:v>2.08697352696838E-4</c:v>
                </c:pt>
                <c:pt idx="145">
                  <c:v>2.0899558880980201E-4</c:v>
                </c:pt>
                <c:pt idx="146">
                  <c:v>2.099130793934753E-4</c:v>
                </c:pt>
                <c:pt idx="147">
                  <c:v>2.0999999999981179E-4</c:v>
                </c:pt>
                <c:pt idx="148">
                  <c:v>2.1005419630681923E-4</c:v>
                </c:pt>
                <c:pt idx="149">
                  <c:v>2.1007861000353563E-4</c:v>
                </c:pt>
                <c:pt idx="150">
                  <c:v>2.0910314123266256E-4</c:v>
                </c:pt>
                <c:pt idx="151">
                  <c:v>2.0951355197432712E-4</c:v>
                </c:pt>
                <c:pt idx="152">
                  <c:v>2.0985087103976143E-4</c:v>
                </c:pt>
                <c:pt idx="153">
                  <c:v>2.0975474810580117E-4</c:v>
                </c:pt>
                <c:pt idx="154">
                  <c:v>2.0964822890885996E-4</c:v>
                </c:pt>
                <c:pt idx="155">
                  <c:v>2.077167267389157E-4</c:v>
                </c:pt>
                <c:pt idx="156">
                  <c:v>2.0848776444330191E-4</c:v>
                </c:pt>
                <c:pt idx="157">
                  <c:v>2.0905662068601441E-4</c:v>
                </c:pt>
                <c:pt idx="158">
                  <c:v>2.0894588292835509E-4</c:v>
                </c:pt>
                <c:pt idx="159">
                  <c:v>2.0884413524112296E-4</c:v>
                </c:pt>
                <c:pt idx="160">
                  <c:v>2.069951770595553E-4</c:v>
                </c:pt>
                <c:pt idx="161">
                  <c:v>2.0781281612725379E-4</c:v>
                </c:pt>
                <c:pt idx="162">
                  <c:v>2.0856717944586889E-4</c:v>
                </c:pt>
                <c:pt idx="163">
                  <c:v>2.0857753113103013E-4</c:v>
                </c:pt>
                <c:pt idx="164">
                  <c:v>2.0861625920569037E-4</c:v>
                </c:pt>
                <c:pt idx="165">
                  <c:v>2.0787820762736156E-4</c:v>
                </c:pt>
                <c:pt idx="166">
                  <c:v>2.0843350210943248E-4</c:v>
                </c:pt>
                <c:pt idx="167">
                  <c:v>2.0933247718279014E-4</c:v>
                </c:pt>
                <c:pt idx="168">
                  <c:v>2.096033178681361E-4</c:v>
                </c:pt>
                <c:pt idx="169">
                  <c:v>2.0978092349713764E-4</c:v>
                </c:pt>
                <c:pt idx="170">
                  <c:v>2.1000000000052398E-4</c:v>
                </c:pt>
                <c:pt idx="171">
                  <c:v>2.1122423001333508E-4</c:v>
                </c:pt>
                <c:pt idx="172">
                  <c:v>2.1130782641031571E-4</c:v>
                </c:pt>
                <c:pt idx="173">
                  <c:v>2.1173896837616026E-4</c:v>
                </c:pt>
                <c:pt idx="174">
                  <c:v>2.122100635953881E-4</c:v>
                </c:pt>
                <c:pt idx="175">
                  <c:v>2.1272025162404268E-4</c:v>
                </c:pt>
                <c:pt idx="176">
                  <c:v>2.1572339640370218E-4</c:v>
                </c:pt>
                <c:pt idx="177">
                  <c:v>2.1513472301975636E-4</c:v>
                </c:pt>
                <c:pt idx="178">
                  <c:v>2.1582746849472932E-4</c:v>
                </c:pt>
                <c:pt idx="179">
                  <c:v>2.1655414414552973E-4</c:v>
                </c:pt>
                <c:pt idx="180">
                  <c:v>2.1731388953562681E-4</c:v>
                </c:pt>
                <c:pt idx="181">
                  <c:v>2.2136086311941907E-4</c:v>
                </c:pt>
                <c:pt idx="182">
                  <c:v>2.2066635977321811E-4</c:v>
                </c:pt>
                <c:pt idx="183">
                  <c:v>2.2157854732363091E-4</c:v>
                </c:pt>
                <c:pt idx="184">
                  <c:v>2.225186419980871E-4</c:v>
                </c:pt>
                <c:pt idx="185">
                  <c:v>2.2348578336049265E-4</c:v>
                </c:pt>
                <c:pt idx="186">
                  <c:v>2.2947676165694086E-4</c:v>
                </c:pt>
                <c:pt idx="187">
                  <c:v>2.2760760693409533E-4</c:v>
                </c:pt>
                <c:pt idx="188">
                  <c:v>2.2869707516295139E-4</c:v>
                </c:pt>
                <c:pt idx="189">
                  <c:v>2.2980842744441032E-4</c:v>
                </c:pt>
                <c:pt idx="190">
                  <c:v>2.3094080333582598E-4</c:v>
                </c:pt>
                <c:pt idx="191">
                  <c:v>2.4792241842966882E-4</c:v>
                </c:pt>
                <c:pt idx="192">
                  <c:v>2.5000000087615565E-4</c:v>
                </c:pt>
                <c:pt idx="193">
                  <c:v>2.5116700830424038E-4</c:v>
                </c:pt>
                <c:pt idx="194">
                  <c:v>2.5236198843821582E-4</c:v>
                </c:pt>
                <c:pt idx="195">
                  <c:v>2.5532001721828926E-4</c:v>
                </c:pt>
                <c:pt idx="196">
                  <c:v>2.5567203222229951E-4</c:v>
                </c:pt>
                <c:pt idx="197">
                  <c:v>2.587066706030826E-4</c:v>
                </c:pt>
                <c:pt idx="198">
                  <c:v>2.6003960147919191E-4</c:v>
                </c:pt>
                <c:pt idx="199">
                  <c:v>2.613905432042005E-4</c:v>
                </c:pt>
                <c:pt idx="200">
                  <c:v>2.638599097494879E-4</c:v>
                </c:pt>
                <c:pt idx="201">
                  <c:v>2.6467304106780887E-4</c:v>
                </c:pt>
                <c:pt idx="202">
                  <c:v>2.6836560470605808E-4</c:v>
                </c:pt>
                <c:pt idx="203">
                  <c:v>2.6979472556075835E-4</c:v>
                </c:pt>
                <c:pt idx="204">
                  <c:v>2.7123189524141223E-4</c:v>
                </c:pt>
                <c:pt idx="205">
                  <c:v>2.7341888317347716E-4</c:v>
                </c:pt>
                <c:pt idx="206">
                  <c:v>2.7448651097520535E-4</c:v>
                </c:pt>
                <c:pt idx="207">
                  <c:v>2.784886652337178E-4</c:v>
                </c:pt>
                <c:pt idx="208">
                  <c:v>2.799442413303283E-4</c:v>
                </c:pt>
                <c:pt idx="209">
                  <c:v>2.8139790403358195E-4</c:v>
                </c:pt>
                <c:pt idx="210">
                  <c:v>2.8351404748055791E-4</c:v>
                </c:pt>
                <c:pt idx="211">
                  <c:v>2.8497182722779643E-4</c:v>
                </c:pt>
                <c:pt idx="212">
                  <c:v>2.8858770481527578E-4</c:v>
                </c:pt>
                <c:pt idx="213">
                  <c:v>2.8999999999998835E-4</c:v>
                </c:pt>
                <c:pt idx="214">
                  <c:v>2.9140076983663371E-4</c:v>
                </c:pt>
                <c:pt idx="215">
                  <c:v>2.9362877985050767E-4</c:v>
                </c:pt>
                <c:pt idx="216">
                  <c:v>2.9459397928310275E-4</c:v>
                </c:pt>
                <c:pt idx="217">
                  <c:v>2.9825026798312594E-4</c:v>
                </c:pt>
                <c:pt idx="218">
                  <c:v>2.9959405467808783E-4</c:v>
                </c:pt>
                <c:pt idx="219">
                  <c:v>3.00930722829469E-4</c:v>
                </c:pt>
                <c:pt idx="220">
                  <c:v>3.0324174263586566E-4</c:v>
                </c:pt>
                <c:pt idx="221">
                  <c:v>3.0407829537148747E-4</c:v>
                </c:pt>
                <c:pt idx="222">
                  <c:v>3.0753107213874766E-4</c:v>
                </c:pt>
                <c:pt idx="223">
                  <c:v>3.0883930108044599E-4</c:v>
                </c:pt>
                <c:pt idx="224">
                  <c:v>3.1014516884697585E-4</c:v>
                </c:pt>
                <c:pt idx="225">
                  <c:v>3.1247632851292352E-4</c:v>
                </c:pt>
                <c:pt idx="226">
                  <c:v>3.1326518178546907E-4</c:v>
                </c:pt>
                <c:pt idx="227">
                  <c:v>3.1666287721955204E-4</c:v>
                </c:pt>
                <c:pt idx="228">
                  <c:v>3.1796885026056667E-4</c:v>
                </c:pt>
                <c:pt idx="229">
                  <c:v>3.1927721958605656E-4</c:v>
                </c:pt>
                <c:pt idx="230">
                  <c:v>3.2156314227629608E-4</c:v>
                </c:pt>
                <c:pt idx="231">
                  <c:v>3.2238649095635551E-4</c:v>
                </c:pt>
                <c:pt idx="232">
                  <c:v>3.2541626267176328E-4</c:v>
                </c:pt>
                <c:pt idx="233">
                  <c:v>3.2630374073431488E-4</c:v>
                </c:pt>
                <c:pt idx="234">
                  <c:v>3.2721274067696237E-4</c:v>
                </c:pt>
                <c:pt idx="235">
                  <c:v>3.286004827816182E-4</c:v>
                </c:pt>
                <c:pt idx="236">
                  <c:v>3.2999999999975497E-4</c:v>
                </c:pt>
                <c:pt idx="237">
                  <c:v>3.3470800199661757E-4</c:v>
                </c:pt>
                <c:pt idx="238">
                  <c:v>3.3573960072064271E-4</c:v>
                </c:pt>
                <c:pt idx="239">
                  <c:v>3.3721785261766663E-4</c:v>
                </c:pt>
                <c:pt idx="240">
                  <c:v>3.3871669498413049E-4</c:v>
                </c:pt>
                <c:pt idx="241">
                  <c:v>3.4023775272135287E-4</c:v>
                </c:pt>
                <c:pt idx="242">
                  <c:v>3.4552425249802677E-4</c:v>
                </c:pt>
                <c:pt idx="243">
                  <c:v>3.4657663559012466E-4</c:v>
                </c:pt>
                <c:pt idx="244">
                  <c:v>3.4823314389611923E-4</c:v>
                </c:pt>
                <c:pt idx="245">
                  <c:v>3.4992161710355776E-4</c:v>
                </c:pt>
                <c:pt idx="246">
                  <c:v>3.5164368015792234E-4</c:v>
                </c:pt>
                <c:pt idx="247">
                  <c:v>3.5797546300901146E-4</c:v>
                </c:pt>
                <c:pt idx="248">
                  <c:v>3.5890032999762281E-4</c:v>
                </c:pt>
                <c:pt idx="249">
                  <c:v>3.6081471672367178E-4</c:v>
                </c:pt>
                <c:pt idx="250">
                  <c:v>3.6277244312896953E-4</c:v>
                </c:pt>
                <c:pt idx="251">
                  <c:v>3.6477513421552738E-4</c:v>
                </c:pt>
                <c:pt idx="252">
                  <c:v>3.726159367078741E-4</c:v>
                </c:pt>
                <c:pt idx="253">
                  <c:v>3.7326804576568861E-4</c:v>
                </c:pt>
                <c:pt idx="254">
                  <c:v>3.7551993564202674E-4</c:v>
                </c:pt>
                <c:pt idx="255">
                  <c:v>3.7782654042632836E-4</c:v>
                </c:pt>
                <c:pt idx="256">
                  <c:v>3.8217818158554678E-4</c:v>
                </c:pt>
                <c:pt idx="257">
                  <c:v>3.8999999937505692E-4</c:v>
                </c:pt>
                <c:pt idx="258">
                  <c:v>3.9273870994766777E-4</c:v>
                </c:pt>
                <c:pt idx="259">
                  <c:v>3.9554024034522489E-4</c:v>
                </c:pt>
                <c:pt idx="260">
                  <c:v>3.9840010545347037E-4</c:v>
                </c:pt>
                <c:pt idx="261">
                  <c:v>4.013138201375033E-4</c:v>
                </c:pt>
                <c:pt idx="262">
                  <c:v>4.1033320997074308E-4</c:v>
                </c:pt>
                <c:pt idx="263">
                  <c:v>4.1341747116312031E-4</c:v>
                </c:pt>
                <c:pt idx="264">
                  <c:v>4.1653315591200164E-4</c:v>
                </c:pt>
                <c:pt idx="265">
                  <c:v>4.1967577893622964E-4</c:v>
                </c:pt>
                <c:pt idx="266">
                  <c:v>4.3536462330508933E-4</c:v>
                </c:pt>
                <c:pt idx="267">
                  <c:v>4.3554728013801635E-4</c:v>
                </c:pt>
                <c:pt idx="268">
                  <c:v>4.3563598143122765E-4</c:v>
                </c:pt>
                <c:pt idx="269">
                  <c:v>4.3884604165545573E-4</c:v>
                </c:pt>
                <c:pt idx="270">
                  <c:v>4.4205164240381829E-4</c:v>
                </c:pt>
                <c:pt idx="271">
                  <c:v>4.4524829816720835E-4</c:v>
                </c:pt>
                <c:pt idx="272">
                  <c:v>4.5473974003087979E-4</c:v>
                </c:pt>
                <c:pt idx="273">
                  <c:v>4.5785576019541244E-4</c:v>
                </c:pt>
                <c:pt idx="274">
                  <c:v>4.6094040740428312E-4</c:v>
                </c:pt>
                <c:pt idx="275">
                  <c:v>4.6398919598324227E-4</c:v>
                </c:pt>
                <c:pt idx="276">
                  <c:v>4.6699764022817405E-4</c:v>
                </c:pt>
                <c:pt idx="277">
                  <c:v>4.7016418488443439E-4</c:v>
                </c:pt>
                <c:pt idx="278">
                  <c:v>4.7853825898331432E-4</c:v>
                </c:pt>
                <c:pt idx="279">
                  <c:v>4.7999999999996483E-4</c:v>
                </c:pt>
                <c:pt idx="280">
                  <c:v>4.8288916657931346E-4</c:v>
                </c:pt>
                <c:pt idx="281">
                  <c:v>4.8572605610879075E-4</c:v>
                </c:pt>
                <c:pt idx="282">
                  <c:v>4.944192831129097E-4</c:v>
                </c:pt>
                <c:pt idx="283">
                  <c:v>4.966237821713384E-4</c:v>
                </c:pt>
                <c:pt idx="284">
                  <c:v>4.9925399048811878E-4</c:v>
                </c:pt>
                <c:pt idx="285">
                  <c:v>5.0185380352788563E-4</c:v>
                </c:pt>
                <c:pt idx="286">
                  <c:v>5.0442686832955299E-4</c:v>
                </c:pt>
                <c:pt idx="287">
                  <c:v>5.1188576664319403E-4</c:v>
                </c:pt>
                <c:pt idx="288">
                  <c:v>5.1452458660567499E-4</c:v>
                </c:pt>
                <c:pt idx="289">
                  <c:v>5.1701861647316489E-4</c:v>
                </c:pt>
                <c:pt idx="290">
                  <c:v>5.1950778073836903E-4</c:v>
                </c:pt>
                <c:pt idx="291">
                  <c:v>5.2199572657269223E-4</c:v>
                </c:pt>
                <c:pt idx="292">
                  <c:v>5.293975386708264E-4</c:v>
                </c:pt>
                <c:pt idx="293">
                  <c:v>5.3200826965992334E-4</c:v>
                </c:pt>
                <c:pt idx="294">
                  <c:v>5.3454483154642489E-4</c:v>
                </c:pt>
                <c:pt idx="295">
                  <c:v>5.371020584155798E-4</c:v>
                </c:pt>
                <c:pt idx="296">
                  <c:v>5.3968359756863347E-4</c:v>
                </c:pt>
                <c:pt idx="297">
                  <c:v>5.4819873072986525E-4</c:v>
                </c:pt>
                <c:pt idx="298">
                  <c:v>5.5032582374959778E-4</c:v>
                </c:pt>
                <c:pt idx="299">
                  <c:v>5.5398144347939128E-4</c:v>
                </c:pt>
                <c:pt idx="300">
                  <c:v>5.5695942752600331E-4</c:v>
                </c:pt>
                <c:pt idx="301">
                  <c:v>5.599999999998036E-4</c:v>
                </c:pt>
                <c:pt idx="302">
                  <c:v>5.6950467015578284E-4</c:v>
                </c:pt>
                <c:pt idx="303">
                  <c:v>5.7279233218718892E-4</c:v>
                </c:pt>
                <c:pt idx="304">
                  <c:v>5.7613507306293751E-4</c:v>
                </c:pt>
                <c:pt idx="305">
                  <c:v>5.7953010847529925E-4</c:v>
                </c:pt>
                <c:pt idx="306">
                  <c:v>5.8297465410248994E-4</c:v>
                </c:pt>
                <c:pt idx="307">
                  <c:v>5.9357750880396746E-4</c:v>
                </c:pt>
                <c:pt idx="308">
                  <c:v>5.9719225174103012E-4</c:v>
                </c:pt>
                <c:pt idx="309">
                  <c:v>6.0084258303321283E-4</c:v>
                </c:pt>
                <c:pt idx="310">
                  <c:v>6.0452571825595641E-4</c:v>
                </c:pt>
                <c:pt idx="311">
                  <c:v>6.0823887296449831E-4</c:v>
                </c:pt>
                <c:pt idx="312">
                  <c:v>6.1953060927136174E-4</c:v>
                </c:pt>
                <c:pt idx="313">
                  <c:v>6.2333599708808748E-4</c:v>
                </c:pt>
                <c:pt idx="314">
                  <c:v>6.2715748187121051E-4</c:v>
                </c:pt>
                <c:pt idx="315">
                  <c:v>6.3099227905430715E-4</c:v>
                </c:pt>
                <c:pt idx="316">
                  <c:v>6.3483760405031082E-4</c:v>
                </c:pt>
                <c:pt idx="317">
                  <c:v>6.5026848966179794E-4</c:v>
                </c:pt>
                <c:pt idx="318">
                  <c:v>6.541246841565094E-4</c:v>
                </c:pt>
                <c:pt idx="319">
                  <c:v>6.5797469848714798E-4</c:v>
                </c:pt>
                <c:pt idx="320">
                  <c:v>6.6181574791336346E-4</c:v>
                </c:pt>
                <c:pt idx="321">
                  <c:v>6.600000009847264E-4</c:v>
                </c:pt>
                <c:pt idx="322">
                  <c:v>6.6103423373904365E-4</c:v>
                </c:pt>
                <c:pt idx="323">
                  <c:v>6.6489767057181575E-4</c:v>
                </c:pt>
                <c:pt idx="324">
                  <c:v>6.6873861512075142E-4</c:v>
                </c:pt>
                <c:pt idx="325">
                  <c:v>6.7255776853018638E-4</c:v>
                </c:pt>
                <c:pt idx="326">
                  <c:v>6.8606214717138812E-4</c:v>
                </c:pt>
                <c:pt idx="327">
                  <c:v>6.8763049387427465E-4</c:v>
                </c:pt>
                <c:pt idx="328">
                  <c:v>6.9135120896411455E-4</c:v>
                </c:pt>
                <c:pt idx="329">
                  <c:v>6.9505433990721909E-4</c:v>
                </c:pt>
                <c:pt idx="330">
                  <c:v>6.9874058788943786E-4</c:v>
                </c:pt>
                <c:pt idx="331">
                  <c:v>7.1137838348044947E-4</c:v>
                </c:pt>
                <c:pt idx="332">
                  <c:v>7.1333077411723752E-4</c:v>
                </c:pt>
                <c:pt idx="333">
                  <c:v>7.1694312527532695E-4</c:v>
                </c:pt>
                <c:pt idx="334">
                  <c:v>7.2054280070333752E-4</c:v>
                </c:pt>
                <c:pt idx="335">
                  <c:v>7.2413050162598285E-4</c:v>
                </c:pt>
                <c:pt idx="336">
                  <c:v>7.3618790500553255E-4</c:v>
                </c:pt>
                <c:pt idx="337">
                  <c:v>7.383755849214742E-4</c:v>
                </c:pt>
                <c:pt idx="338">
                  <c:v>7.4191393185935321E-4</c:v>
                </c:pt>
                <c:pt idx="339">
                  <c:v>7.454445117452582E-4</c:v>
                </c:pt>
                <c:pt idx="340">
                  <c:v>7.4896802584011697E-4</c:v>
                </c:pt>
                <c:pt idx="341">
                  <c:v>7.6072991937792267E-4</c:v>
                </c:pt>
                <c:pt idx="342">
                  <c:v>7.6300544968751821E-4</c:v>
                </c:pt>
                <c:pt idx="343">
                  <c:v>7.6650415390579294E-4</c:v>
                </c:pt>
                <c:pt idx="344">
                  <c:v>7.6999999999972273E-4</c:v>
                </c:pt>
                <c:pt idx="345">
                  <c:v>7.7349382061199165E-4</c:v>
                </c:pt>
                <c:pt idx="346">
                  <c:v>7.8521933501878873E-4</c:v>
                </c:pt>
                <c:pt idx="347">
                  <c:v>7.8747732261693216E-4</c:v>
                </c:pt>
                <c:pt idx="348">
                  <c:v>7.9098270005850679E-4</c:v>
                </c:pt>
                <c:pt idx="349">
                  <c:v>7.9449485713328988E-4</c:v>
                </c:pt>
                <c:pt idx="350">
                  <c:v>7.9801528328896261E-4</c:v>
                </c:pt>
                <c:pt idx="351">
                  <c:v>8.099295489755493E-4</c:v>
                </c:pt>
                <c:pt idx="352">
                  <c:v>8.1220946803587366E-4</c:v>
                </c:pt>
                <c:pt idx="353">
                  <c:v>8.1579358167732869E-4</c:v>
                </c:pt>
                <c:pt idx="354">
                  <c:v>8.193949013079034E-4</c:v>
                </c:pt>
                <c:pt idx="355">
                  <c:v>8.2301491645212356E-4</c:v>
                </c:pt>
                <c:pt idx="356">
                  <c:v>8.3535493767459429E-4</c:v>
                </c:pt>
                <c:pt idx="357">
                  <c:v>8.377117230273912E-4</c:v>
                </c:pt>
                <c:pt idx="358">
                  <c:v>8.4144755898974105E-4</c:v>
                </c:pt>
                <c:pt idx="359">
                  <c:v>8.4521102784960794E-4</c:v>
                </c:pt>
                <c:pt idx="360">
                  <c:v>8.490036192123372E-4</c:v>
                </c:pt>
                <c:pt idx="361">
                  <c:v>8.6200360726516683E-4</c:v>
                </c:pt>
                <c:pt idx="362">
                  <c:v>8.6888576875530389E-4</c:v>
                </c:pt>
                <c:pt idx="363">
                  <c:v>8.7288535532376282E-4</c:v>
                </c:pt>
                <c:pt idx="364">
                  <c:v>8.799999999996623E-4</c:v>
                </c:pt>
                <c:pt idx="365">
                  <c:v>8.8254379660096982E-4</c:v>
                </c:pt>
                <c:pt idx="366">
                  <c:v>8.9343187619801527E-4</c:v>
                </c:pt>
                <c:pt idx="367">
                  <c:v>8.9762599904703692E-4</c:v>
                </c:pt>
                <c:pt idx="368">
                  <c:v>9.0183758103932012E-4</c:v>
                </c:pt>
                <c:pt idx="369">
                  <c:v>9.0933485635144129E-4</c:v>
                </c:pt>
                <c:pt idx="370">
                  <c:v>9.1193511726342315E-4</c:v>
                </c:pt>
                <c:pt idx="371">
                  <c:v>9.2299241982526817E-4</c:v>
                </c:pt>
                <c:pt idx="372">
                  <c:v>9.2720978111068234E-4</c:v>
                </c:pt>
                <c:pt idx="373">
                  <c:v>9.3141160930389276E-4</c:v>
                </c:pt>
                <c:pt idx="374">
                  <c:v>9.3906347611735319E-4</c:v>
                </c:pt>
                <c:pt idx="375">
                  <c:v>9.4149042830866318E-4</c:v>
                </c:pt>
                <c:pt idx="376">
                  <c:v>9.5202278565607336E-4</c:v>
                </c:pt>
                <c:pt idx="377">
                  <c:v>9.5603243381522332E-4</c:v>
                </c:pt>
                <c:pt idx="378">
                  <c:v>9.5999355469956614E-4</c:v>
                </c:pt>
                <c:pt idx="379">
                  <c:v>9.6758658443517993E-4</c:v>
                </c:pt>
                <c:pt idx="380">
                  <c:v>9.6960180203435359E-4</c:v>
                </c:pt>
                <c:pt idx="381">
                  <c:v>9.7890627282073137E-4</c:v>
                </c:pt>
                <c:pt idx="382">
                  <c:v>9.8247724330786761E-4</c:v>
                </c:pt>
                <c:pt idx="383">
                  <c:v>9.8596669065806699E-4</c:v>
                </c:pt>
                <c:pt idx="384">
                  <c:v>9.8742742673467833E-4</c:v>
                </c:pt>
                <c:pt idx="385">
                  <c:v>9.88773943902942E-4</c:v>
                </c:pt>
                <c:pt idx="386">
                  <c:v>9.9999999915433685E-4</c:v>
                </c:pt>
                <c:pt idx="387">
                  <c:v>1.0028815482773653E-3</c:v>
                </c:pt>
                <c:pt idx="388">
                  <c:v>1.0056641967308821E-3</c:v>
                </c:pt>
                <c:pt idx="389">
                  <c:v>1.0083595329137612E-3</c:v>
                </c:pt>
                <c:pt idx="390">
                  <c:v>1.0152311409284576E-3</c:v>
                </c:pt>
                <c:pt idx="391">
                  <c:v>1.018499525490942E-3</c:v>
                </c:pt>
                <c:pt idx="392">
                  <c:v>1.0209321288188954E-3</c:v>
                </c:pt>
                <c:pt idx="393">
                  <c:v>1.0233469517262157E-3</c:v>
                </c:pt>
                <c:pt idx="394">
                  <c:v>1.0257555830686796E-3</c:v>
                </c:pt>
                <c:pt idx="395">
                  <c:v>1.0381114802409763E-3</c:v>
                </c:pt>
                <c:pt idx="396">
                  <c:v>1.0407263313792156E-3</c:v>
                </c:pt>
                <c:pt idx="397">
                  <c:v>1.0434161145810689E-3</c:v>
                </c:pt>
                <c:pt idx="398">
                  <c:v>1.0511249443373241E-3</c:v>
                </c:pt>
                <c:pt idx="399">
                  <c:v>1.0551563561560435E-3</c:v>
                </c:pt>
                <c:pt idx="400">
                  <c:v>1.0583946415008369E-3</c:v>
                </c:pt>
                <c:pt idx="401">
                  <c:v>1.0617773962560541E-3</c:v>
                </c:pt>
                <c:pt idx="402">
                  <c:v>1.065316210319698E-3</c:v>
                </c:pt>
                <c:pt idx="403">
                  <c:v>1.0768635716950832E-3</c:v>
                </c:pt>
                <c:pt idx="404">
                  <c:v>1.0884226086589925E-3</c:v>
                </c:pt>
                <c:pt idx="405">
                  <c:v>1.0931497170906391E-3</c:v>
                </c:pt>
                <c:pt idx="406">
                  <c:v>1.1034950020180174E-3</c:v>
                </c:pt>
                <c:pt idx="407">
                  <c:v>1.1059348075959279E-3</c:v>
                </c:pt>
                <c:pt idx="408">
                  <c:v>1.119700549985515E-3</c:v>
                </c:pt>
                <c:pt idx="409">
                  <c:v>1.1255036792739257E-3</c:v>
                </c:pt>
                <c:pt idx="410">
                  <c:v>1.1314410971838636E-3</c:v>
                </c:pt>
                <c:pt idx="411">
                  <c:v>1.1430133730421805E-3</c:v>
                </c:pt>
                <c:pt idx="412">
                  <c:v>1.1464246574347196E-3</c:v>
                </c:pt>
                <c:pt idx="413">
                  <c:v>1.162692018650993E-3</c:v>
                </c:pt>
                <c:pt idx="414">
                  <c:v>1.1691648677981043E-3</c:v>
                </c:pt>
                <c:pt idx="415">
                  <c:v>1.1756819039883707E-3</c:v>
                </c:pt>
                <c:pt idx="416">
                  <c:v>1.1877940868055431E-3</c:v>
                </c:pt>
                <c:pt idx="417">
                  <c:v>1.1915775928456743E-3</c:v>
                </c:pt>
                <c:pt idx="418">
                  <c:v>1.2084793544481945E-3</c:v>
                </c:pt>
                <c:pt idx="419">
                  <c:v>1.2149911888081899E-3</c:v>
                </c:pt>
                <c:pt idx="420">
                  <c:v>1.2214571005789759E-3</c:v>
                </c:pt>
                <c:pt idx="421">
                  <c:v>1.2334694892107878E-3</c:v>
                </c:pt>
                <c:pt idx="422">
                  <c:v>1.2370023152508366E-3</c:v>
                </c:pt>
                <c:pt idx="423">
                  <c:v>1.2526472429191563E-3</c:v>
                </c:pt>
                <c:pt idx="424">
                  <c:v>1.2585672703669805E-3</c:v>
                </c:pt>
                <c:pt idx="425">
                  <c:v>1.2615280477304015E-3</c:v>
                </c:pt>
                <c:pt idx="426">
                  <c:v>1.267155218603058E-3</c:v>
                </c:pt>
                <c:pt idx="427">
                  <c:v>1.2783071275171167E-3</c:v>
                </c:pt>
                <c:pt idx="428">
                  <c:v>1.2880096581732588E-3</c:v>
                </c:pt>
                <c:pt idx="429">
                  <c:v>1.2928337699993318E-3</c:v>
                </c:pt>
                <c:pt idx="430">
                  <c:v>1.297521153653014E-3</c:v>
                </c:pt>
                <c:pt idx="431">
                  <c:v>1.3020815337934162E-3</c:v>
                </c:pt>
                <c:pt idx="432">
                  <c:v>1.3123819199996657E-3</c:v>
                </c:pt>
                <c:pt idx="433">
                  <c:v>1.3192475163191248E-3</c:v>
                </c:pt>
                <c:pt idx="434">
                  <c:v>1.3233187526228353E-3</c:v>
                </c:pt>
                <c:pt idx="435">
                  <c:v>1.3273213356035192E-3</c:v>
                </c:pt>
                <c:pt idx="436">
                  <c:v>1.3312649906218029E-3</c:v>
                </c:pt>
                <c:pt idx="437">
                  <c:v>1.3412442693032957E-3</c:v>
                </c:pt>
                <c:pt idx="438">
                  <c:v>1.3466448411554748E-3</c:v>
                </c:pt>
                <c:pt idx="439">
                  <c:v>1.3504397396165223E-3</c:v>
                </c:pt>
                <c:pt idx="440">
                  <c:v>1.3542340639610775E-3</c:v>
                </c:pt>
                <c:pt idx="441">
                  <c:v>1.3580375400970887E-3</c:v>
                </c:pt>
                <c:pt idx="442">
                  <c:v>1.3745447377645807E-3</c:v>
                </c:pt>
                <c:pt idx="443">
                  <c:v>1.3767548739186735E-3</c:v>
                </c:pt>
                <c:pt idx="444">
                  <c:v>1.377532609750549E-3</c:v>
                </c:pt>
                <c:pt idx="445">
                  <c:v>1.3815952449942859E-3</c:v>
                </c:pt>
                <c:pt idx="446">
                  <c:v>1.3857351155647909E-3</c:v>
                </c:pt>
                <c:pt idx="447">
                  <c:v>1.3866821524648417E-3</c:v>
                </c:pt>
                <c:pt idx="448">
                  <c:v>1.4065882404919003E-3</c:v>
                </c:pt>
                <c:pt idx="449">
                  <c:v>1.4112713171448891E-3</c:v>
                </c:pt>
                <c:pt idx="450">
                  <c:v>1.4160759743374271E-3</c:v>
                </c:pt>
                <c:pt idx="451">
                  <c:v>1.4277349468562862E-3</c:v>
                </c:pt>
                <c:pt idx="452">
                  <c:v>1.4294139939290589E-3</c:v>
                </c:pt>
                <c:pt idx="453">
                  <c:v>1.4417965151007326E-3</c:v>
                </c:pt>
                <c:pt idx="454">
                  <c:v>1.4472547833024995E-3</c:v>
                </c:pt>
                <c:pt idx="455">
                  <c:v>1.4528093411162023E-3</c:v>
                </c:pt>
                <c:pt idx="456">
                  <c:v>1.4653274698316736E-3</c:v>
                </c:pt>
                <c:pt idx="457">
                  <c:v>1.467635175336789E-3</c:v>
                </c:pt>
                <c:pt idx="458">
                  <c:v>1.4819000155333933E-3</c:v>
                </c:pt>
                <c:pt idx="459">
                  <c:v>1.4879564352886655E-3</c:v>
                </c:pt>
                <c:pt idx="460">
                  <c:v>1.4940838524458084E-3</c:v>
                </c:pt>
                <c:pt idx="461">
                  <c:v>1.5072379743333755E-3</c:v>
                </c:pt>
                <c:pt idx="462">
                  <c:v>1.510021185856591E-3</c:v>
                </c:pt>
                <c:pt idx="463">
                  <c:v>1.5256594320129067E-3</c:v>
                </c:pt>
                <c:pt idx="464">
                  <c:v>1.5321369526697191E-3</c:v>
                </c:pt>
                <c:pt idx="465">
                  <c:v>1.5386601767054388E-3</c:v>
                </c:pt>
                <c:pt idx="466">
                  <c:v>1.5522404320064238E-3</c:v>
                </c:pt>
                <c:pt idx="467">
                  <c:v>1.55533936344338E-3</c:v>
                </c:pt>
                <c:pt idx="468">
                  <c:v>1.5718353698437038E-3</c:v>
                </c:pt>
                <c:pt idx="469">
                  <c:v>1.5785569268651103E-3</c:v>
                </c:pt>
                <c:pt idx="470">
                  <c:v>1.5852988910615973E-3</c:v>
                </c:pt>
                <c:pt idx="471">
                  <c:v>1.5991092443348102E-3</c:v>
                </c:pt>
                <c:pt idx="472">
                  <c:v>1.6023611661137682E-3</c:v>
                </c:pt>
                <c:pt idx="473">
                  <c:v>1.6192545805165696E-3</c:v>
                </c:pt>
                <c:pt idx="474">
                  <c:v>1.6260913240157236E-3</c:v>
                </c:pt>
                <c:pt idx="475">
                  <c:v>1.6329422566590849E-3</c:v>
                </c:pt>
                <c:pt idx="476">
                  <c:v>1.6468850551481164E-3</c:v>
                </c:pt>
                <c:pt idx="477">
                  <c:v>1.6502253630937076E-3</c:v>
                </c:pt>
                <c:pt idx="478">
                  <c:v>1.6673945655630996E-3</c:v>
                </c:pt>
                <c:pt idx="479">
                  <c:v>1.6743215181042291E-3</c:v>
                </c:pt>
                <c:pt idx="480">
                  <c:v>1.6812596214117557E-3</c:v>
                </c:pt>
                <c:pt idx="481">
                  <c:v>1.6953073466888682E-3</c:v>
                </c:pt>
                <c:pt idx="482">
                  <c:v>1.698717995548549E-3</c:v>
                </c:pt>
                <c:pt idx="483">
                  <c:v>1.7161022065271187E-3</c:v>
                </c:pt>
                <c:pt idx="484">
                  <c:v>1.7230980985962474E-3</c:v>
                </c:pt>
                <c:pt idx="485">
                  <c:v>1.7301021027628916E-3</c:v>
                </c:pt>
                <c:pt idx="486">
                  <c:v>1.7442288339195658E-3</c:v>
                </c:pt>
                <c:pt idx="487">
                  <c:v>1.7476909809590723E-3</c:v>
                </c:pt>
                <c:pt idx="488">
                  <c:v>1.7652286106444219E-3</c:v>
                </c:pt>
                <c:pt idx="489">
                  <c:v>1.7687106424111711E-3</c:v>
                </c:pt>
                <c:pt idx="490">
                  <c:v>1.7721964840330311E-3</c:v>
                </c:pt>
                <c:pt idx="491">
                  <c:v>1.7756857498886771E-3</c:v>
                </c:pt>
                <c:pt idx="492">
                  <c:v>1.782740646754713E-3</c:v>
                </c:pt>
                <c:pt idx="493">
                  <c:v>1.8074920600329582E-3</c:v>
                </c:pt>
                <c:pt idx="494">
                  <c:v>1.8109939788506968E-3</c:v>
                </c:pt>
                <c:pt idx="495">
                  <c:v>1.8180639780149292E-3</c:v>
                </c:pt>
                <c:pt idx="496">
                  <c:v>1.8251363859339044E-3</c:v>
                </c:pt>
                <c:pt idx="497">
                  <c:v>1.8322111644918132E-3</c:v>
                </c:pt>
                <c:pt idx="498">
                  <c:v>1.857020632039281E-3</c:v>
                </c:pt>
                <c:pt idx="499">
                  <c:v>1.8605332227484711E-3</c:v>
                </c:pt>
                <c:pt idx="500">
                  <c:v>1.8676192827268186E-3</c:v>
                </c:pt>
                <c:pt idx="501">
                  <c:v>1.8747074846311397E-3</c:v>
                </c:pt>
                <c:pt idx="502">
                  <c:v>1.881797790341651E-3</c:v>
                </c:pt>
                <c:pt idx="503">
                  <c:v>1.9066576862481655E-3</c:v>
                </c:pt>
                <c:pt idx="504">
                  <c:v>1.9101792888145937E-3</c:v>
                </c:pt>
                <c:pt idx="505">
                  <c:v>1.917279541728387E-3</c:v>
                </c:pt>
                <c:pt idx="506">
                  <c:v>1.9243816697142116E-3</c:v>
                </c:pt>
                <c:pt idx="507">
                  <c:v>1.9314856346478676E-3</c:v>
                </c:pt>
                <c:pt idx="508">
                  <c:v>1.9563902189709361E-3</c:v>
                </c:pt>
                <c:pt idx="509">
                  <c:v>1.9599191013520757E-3</c:v>
                </c:pt>
                <c:pt idx="510">
                  <c:v>1.9670316791398079E-3</c:v>
                </c:pt>
                <c:pt idx="511">
                  <c:v>1.9741458651186894E-3</c:v>
                </c:pt>
                <c:pt idx="512">
                  <c:v>1.9812616211601045E-3</c:v>
                </c:pt>
                <c:pt idx="513">
                  <c:v>2.0097930325112551E-3</c:v>
                </c:pt>
                <c:pt idx="514">
                  <c:v>2.0133276351786953E-3</c:v>
                </c:pt>
                <c:pt idx="515">
                  <c:v>2.0204514628484375E-3</c:v>
                </c:pt>
                <c:pt idx="516">
                  <c:v>2.0275767082500451E-3</c:v>
                </c:pt>
                <c:pt idx="517">
                  <c:v>2.0347033713980127E-3</c:v>
                </c:pt>
                <c:pt idx="518">
                  <c:v>2.0560918674733591E-3</c:v>
                </c:pt>
                <c:pt idx="519">
                  <c:v>2.0632242017587328E-3</c:v>
                </c:pt>
                <c:pt idx="520">
                  <c:v>2.0703579538668884E-3</c:v>
                </c:pt>
                <c:pt idx="521">
                  <c:v>2.0774931238127597E-3</c:v>
                </c:pt>
                <c:pt idx="522">
                  <c:v>2.084629711610401E-3</c:v>
                </c:pt>
                <c:pt idx="523">
                  <c:v>2.1060479822707428E-3</c:v>
                </c:pt>
                <c:pt idx="524">
                  <c:v>2.1131902416305047E-3</c:v>
                </c:pt>
                <c:pt idx="525">
                  <c:v>2.1203339189188987E-3</c:v>
                </c:pt>
                <c:pt idx="526">
                  <c:v>2.1274790141499792E-3</c:v>
                </c:pt>
                <c:pt idx="527">
                  <c:v>2.1346255273404354E-3</c:v>
                </c:pt>
                <c:pt idx="528">
                  <c:v>2.1560735748138806E-3</c:v>
                </c:pt>
                <c:pt idx="529">
                  <c:v>2.1632257599898557E-3</c:v>
                </c:pt>
                <c:pt idx="530">
                  <c:v>2.1703793632007512E-3</c:v>
                </c:pt>
                <c:pt idx="531">
                  <c:v>2.1775343844610607E-3</c:v>
                </c:pt>
                <c:pt idx="532">
                  <c:v>2.1846908237865958E-3</c:v>
                </c:pt>
                <c:pt idx="533">
                  <c:v>2.2061686503030086E-3</c:v>
                </c:pt>
                <c:pt idx="534">
                  <c:v>2.2097216921697967E-3</c:v>
                </c:pt>
                <c:pt idx="535">
                  <c:v>2.2204942919170734E-3</c:v>
                </c:pt>
                <c:pt idx="536">
                  <c:v>2.2240486635991307E-3</c:v>
                </c:pt>
                <c:pt idx="537">
                  <c:v>2.2312142763250722E-3</c:v>
                </c:pt>
                <c:pt idx="538">
                  <c:v>2.2563332139489039E-3</c:v>
                </c:pt>
                <c:pt idx="539">
                  <c:v>2.259890907654953E-3</c:v>
                </c:pt>
                <c:pt idx="540">
                  <c:v>2.2670636106694717E-3</c:v>
                </c:pt>
                <c:pt idx="541">
                  <c:v>2.2742377317876358E-3</c:v>
                </c:pt>
                <c:pt idx="542">
                  <c:v>2.2814132710240196E-3</c:v>
                </c:pt>
                <c:pt idx="543">
                  <c:v>2.3065672709676136E-3</c:v>
                </c:pt>
                <c:pt idx="544">
                  <c:v>2.3101296094555951E-3</c:v>
                </c:pt>
                <c:pt idx="545">
                  <c:v>2.3173122395114022E-3</c:v>
                </c:pt>
                <c:pt idx="546">
                  <c:v>2.3244962877755227E-3</c:v>
                </c:pt>
                <c:pt idx="547">
                  <c:v>2.3316817542647383E-3</c:v>
                </c:pt>
                <c:pt idx="548">
                  <c:v>2.3568708265830907E-3</c:v>
                </c:pt>
                <c:pt idx="549">
                  <c:v>2.3604378027680091E-3</c:v>
                </c:pt>
                <c:pt idx="550">
                  <c:v>2.3676303606066109E-3</c:v>
                </c:pt>
                <c:pt idx="551">
                  <c:v>2.3748243367612849E-3</c:v>
                </c:pt>
                <c:pt idx="552">
                  <c:v>2.3820197312457224E-3</c:v>
                </c:pt>
                <c:pt idx="553">
                  <c:v>2.4072438860267553E-3</c:v>
                </c:pt>
                <c:pt idx="554">
                  <c:v>2.4108154927951044E-3</c:v>
                </c:pt>
                <c:pt idx="555">
                  <c:v>2.4180179791606568E-3</c:v>
                </c:pt>
                <c:pt idx="556">
                  <c:v>2.4288536180542973E-3</c:v>
                </c:pt>
                <c:pt idx="557">
                  <c:v>2.4360596992396861E-3</c:v>
                </c:pt>
                <c:pt idx="558">
                  <c:v>2.4576864545374937E-3</c:v>
                </c:pt>
                <c:pt idx="559">
                  <c:v>2.4648982102685509E-3</c:v>
                </c:pt>
                <c:pt idx="560">
                  <c:v>2.4721113846744563E-3</c:v>
                </c:pt>
                <c:pt idx="561">
                  <c:v>2.4793259777705816E-3</c:v>
                </c:pt>
                <c:pt idx="562">
                  <c:v>2.4865419895723001E-3</c:v>
                </c:pt>
                <c:pt idx="563">
                  <c:v>2.508198537361219E-3</c:v>
                </c:pt>
                <c:pt idx="564">
                  <c:v>2.5154202241377131E-3</c:v>
                </c:pt>
                <c:pt idx="565">
                  <c:v>2.5226433296957826E-3</c:v>
                </c:pt>
                <c:pt idx="566">
                  <c:v>2.5298678540503611E-3</c:v>
                </c:pt>
                <c:pt idx="567">
                  <c:v>2.5370937972185774E-3</c:v>
                </c:pt>
                <c:pt idx="568">
                  <c:v>2.5587801397513117E-3</c:v>
                </c:pt>
                <c:pt idx="569">
                  <c:v>2.5660117583234114E-3</c:v>
                </c:pt>
                <c:pt idx="570">
                  <c:v>2.5732447957842537E-3</c:v>
                </c:pt>
                <c:pt idx="571">
                  <c:v>2.5804792521505289E-3</c:v>
                </c:pt>
                <c:pt idx="572">
                  <c:v>2.5877151274362915E-3</c:v>
                </c:pt>
                <c:pt idx="573">
                  <c:v>2.6239157882051085E-3</c:v>
                </c:pt>
                <c:pt idx="574">
                  <c:v>2.6311601773341279E-3</c:v>
                </c:pt>
                <c:pt idx="575">
                  <c:v>2.6384059854906799E-3</c:v>
                </c:pt>
                <c:pt idx="576">
                  <c:v>2.663746576255671E-3</c:v>
                </c:pt>
                <c:pt idx="577">
                  <c:v>2.6709987164518843E-3</c:v>
                </c:pt>
                <c:pt idx="578">
                  <c:v>2.6782522756040998E-3</c:v>
                </c:pt>
                <c:pt idx="579">
                  <c:v>2.6855072537268917E-3</c:v>
                </c:pt>
                <c:pt idx="580">
                  <c:v>2.7109421169620798E-3</c:v>
                </c:pt>
                <c:pt idx="581">
                  <c:v>2.7145413562373846E-3</c:v>
                </c:pt>
                <c:pt idx="582">
                  <c:v>2.7218034294453591E-3</c:v>
                </c:pt>
                <c:pt idx="583">
                  <c:v>2.7290669217170946E-3</c:v>
                </c:pt>
                <c:pt idx="584">
                  <c:v>2.7363318330676078E-3</c:v>
                </c:pt>
                <c:pt idx="585">
                  <c:v>2.7618018502968216E-3</c:v>
                </c:pt>
                <c:pt idx="586">
                  <c:v>2.7654056695577429E-3</c:v>
                </c:pt>
                <c:pt idx="587">
                  <c:v>2.7726776765291425E-3</c:v>
                </c:pt>
                <c:pt idx="588">
                  <c:v>2.7799511026716209E-3</c:v>
                </c:pt>
                <c:pt idx="589">
                  <c:v>2.7872259479993105E-3</c:v>
                </c:pt>
                <c:pt idx="590">
                  <c:v>2.8127311295741944E-3</c:v>
                </c:pt>
                <c:pt idx="591">
                  <c:v>2.8163395214775106E-3</c:v>
                </c:pt>
                <c:pt idx="592">
                  <c:v>2.8236214629648823E-3</c:v>
                </c:pt>
                <c:pt idx="593">
                  <c:v>2.8309048237302086E-3</c:v>
                </c:pt>
                <c:pt idx="594">
                  <c:v>2.8381896037889473E-3</c:v>
                </c:pt>
                <c:pt idx="595">
                  <c:v>2.8637299600906209E-3</c:v>
                </c:pt>
                <c:pt idx="596">
                  <c:v>2.8673429172654009E-3</c:v>
                </c:pt>
                <c:pt idx="597">
                  <c:v>2.8746347940212919E-3</c:v>
                </c:pt>
                <c:pt idx="598">
                  <c:v>2.8819280901633388E-3</c:v>
                </c:pt>
                <c:pt idx="599">
                  <c:v>2.8892228057065565E-3</c:v>
                </c:pt>
                <c:pt idx="600">
                  <c:v>2.9147983471517476E-3</c:v>
                </c:pt>
                <c:pt idx="601">
                  <c:v>2.9184158621971936E-3</c:v>
                </c:pt>
                <c:pt idx="602">
                  <c:v>2.9257176749763595E-3</c:v>
                </c:pt>
                <c:pt idx="603">
                  <c:v>2.9330209072489987E-3</c:v>
                </c:pt>
                <c:pt idx="604">
                  <c:v>2.9403255590305681E-3</c:v>
                </c:pt>
                <c:pt idx="605">
                  <c:v>2.9659362960693689E-3</c:v>
                </c:pt>
                <c:pt idx="606">
                  <c:v>2.9695583615552933E-3</c:v>
                </c:pt>
                <c:pt idx="607">
                  <c:v>2.9768701111129313E-3</c:v>
                </c:pt>
                <c:pt idx="608">
                  <c:v>2.984183280272243E-3</c:v>
                </c:pt>
                <c:pt idx="609">
                  <c:v>2.991497869048244E-3</c:v>
                </c:pt>
                <c:pt idx="610">
                  <c:v>3.0171438121623069E-3</c:v>
                </c:pt>
                <c:pt idx="611">
                  <c:v>3.0207704206309371E-3</c:v>
                </c:pt>
                <c:pt idx="612">
                  <c:v>3.0280921077231269E-3</c:v>
                </c:pt>
                <c:pt idx="613">
                  <c:v>3.0354152145251915E-3</c:v>
                </c:pt>
                <c:pt idx="614">
                  <c:v>3.0427397410521463E-3</c:v>
                </c:pt>
                <c:pt idx="615">
                  <c:v>3.0684209007572905E-3</c:v>
                </c:pt>
                <c:pt idx="616">
                  <c:v>3.0720520447206612E-3</c:v>
                </c:pt>
                <c:pt idx="617">
                  <c:v>3.0904870935255999E-3</c:v>
                </c:pt>
                <c:pt idx="618">
                  <c:v>3.1052289595544904E-3</c:v>
                </c:pt>
                <c:pt idx="619">
                  <c:v>3.1088629992030935E-3</c:v>
                </c:pt>
                <c:pt idx="620">
                  <c:v>3.1271781179938478E-3</c:v>
                </c:pt>
                <c:pt idx="621">
                  <c:v>3.1345205840368436E-3</c:v>
                </c:pt>
                <c:pt idx="622">
                  <c:v>3.1418644704992739E-3</c:v>
                </c:pt>
                <c:pt idx="623">
                  <c:v>3.1566271164932156E-3</c:v>
                </c:pt>
                <c:pt idx="624">
                  <c:v>3.1602656809487707E-3</c:v>
                </c:pt>
                <c:pt idx="625">
                  <c:v>3.178605209662057E-3</c:v>
                </c:pt>
                <c:pt idx="626">
                  <c:v>3.1859576189747392E-3</c:v>
                </c:pt>
                <c:pt idx="627">
                  <c:v>3.1933114488176362E-3</c:v>
                </c:pt>
                <c:pt idx="628">
                  <c:v>3.2080948922157972E-3</c:v>
                </c:pt>
                <c:pt idx="629">
                  <c:v>3.2117379739193402E-3</c:v>
                </c:pt>
                <c:pt idx="630">
                  <c:v>3.2301019065388197E-3</c:v>
                </c:pt>
                <c:pt idx="631">
                  <c:v>3.2374642598949166E-3</c:v>
                </c:pt>
                <c:pt idx="632">
                  <c:v>3.2448280338915748E-3</c:v>
                </c:pt>
                <c:pt idx="633">
                  <c:v>3.2596322921931275E-3</c:v>
                </c:pt>
                <c:pt idx="634">
                  <c:v>3.2632798835573675E-3</c:v>
                </c:pt>
                <c:pt idx="635">
                  <c:v>3.2816682140402384E-3</c:v>
                </c:pt>
                <c:pt idx="636">
                  <c:v>3.2890405122139132E-3</c:v>
                </c:pt>
                <c:pt idx="637">
                  <c:v>3.2964142311389306E-3</c:v>
                </c:pt>
                <c:pt idx="638">
                  <c:v>3.3000652045770355E-3</c:v>
                </c:pt>
                <c:pt idx="639">
                  <c:v>3.3369583234909945E-3</c:v>
                </c:pt>
                <c:pt idx="640">
                  <c:v>3.3443412135996586E-3</c:v>
                </c:pt>
                <c:pt idx="641">
                  <c:v>3.3517255320341948E-3</c:v>
                </c:pt>
                <c:pt idx="642">
                  <c:v>3.3665727103400754E-3</c:v>
                </c:pt>
                <c:pt idx="643">
                  <c:v>3.3812771655630748E-3</c:v>
                </c:pt>
                <c:pt idx="644">
                  <c:v>3.388668683024123E-3</c:v>
                </c:pt>
                <c:pt idx="645">
                  <c:v>3.396061651769291E-3</c:v>
                </c:pt>
                <c:pt idx="646">
                  <c:v>3.4034560756250271E-3</c:v>
                </c:pt>
                <c:pt idx="647">
                  <c:v>3.4183247472152267E-3</c:v>
                </c:pt>
                <c:pt idx="648">
                  <c:v>3.4330483986891452E-3</c:v>
                </c:pt>
                <c:pt idx="649">
                  <c:v>3.4404501554987973E-3</c:v>
                </c:pt>
                <c:pt idx="650">
                  <c:v>3.4478533903794482E-3</c:v>
                </c:pt>
                <c:pt idx="651">
                  <c:v>3.455258107158419E-3</c:v>
                </c:pt>
                <c:pt idx="652">
                  <c:v>3.4701488237727052E-3</c:v>
                </c:pt>
                <c:pt idx="653">
                  <c:v>3.4848918697947483E-3</c:v>
                </c:pt>
                <c:pt idx="654">
                  <c:v>3.4923040534698916E-3</c:v>
                </c:pt>
                <c:pt idx="655">
                  <c:v>3.49971774200597E-3</c:v>
                </c:pt>
                <c:pt idx="656">
                  <c:v>3.5071329392307418E-3</c:v>
                </c:pt>
                <c:pt idx="657">
                  <c:v>3.5220462386217318E-3</c:v>
                </c:pt>
                <c:pt idx="658">
                  <c:v>3.5405595066284119E-3</c:v>
                </c:pt>
                <c:pt idx="659">
                  <c:v>3.5554084081467837E-3</c:v>
                </c:pt>
                <c:pt idx="660">
                  <c:v>3.5703436695973477E-3</c:v>
                </c:pt>
                <c:pt idx="661">
                  <c:v>3.5740182905154112E-3</c:v>
                </c:pt>
                <c:pt idx="662">
                  <c:v>3.5925576580478468E-3</c:v>
                </c:pt>
                <c:pt idx="663">
                  <c:v>3.5999921663911463E-3</c:v>
                </c:pt>
                <c:pt idx="664">
                  <c:v>3.6074282364065412E-3</c:v>
                </c:pt>
                <c:pt idx="665">
                  <c:v>3.6223871018148746E-3</c:v>
                </c:pt>
                <c:pt idx="666">
                  <c:v>3.6260662783533255E-3</c:v>
                </c:pt>
                <c:pt idx="667">
                  <c:v>3.644632144833571E-3</c:v>
                </c:pt>
                <c:pt idx="668">
                  <c:v>3.6520776648436659E-3</c:v>
                </c:pt>
                <c:pt idx="669">
                  <c:v>3.659524773181491E-3</c:v>
                </c:pt>
                <c:pt idx="670">
                  <c:v>3.6745077361897563E-3</c:v>
                </c:pt>
                <c:pt idx="671">
                  <c:v>3.6781915011819674E-3</c:v>
                </c:pt>
                <c:pt idx="672">
                  <c:v>3.696784273060397E-3</c:v>
                </c:pt>
                <c:pt idx="673">
                  <c:v>3.7042409913319407E-3</c:v>
                </c:pt>
                <c:pt idx="674">
                  <c:v>3.7116993245890208E-3</c:v>
                </c:pt>
                <c:pt idx="675">
                  <c:v>3.7267068650048336E-3</c:v>
                </c:pt>
                <c:pt idx="676">
                  <c:v>3.7303952581956026E-3</c:v>
                </c:pt>
                <c:pt idx="677">
                  <c:v>3.7490153489517161E-3</c:v>
                </c:pt>
                <c:pt idx="678">
                  <c:v>3.7564834521006483E-3</c:v>
                </c:pt>
                <c:pt idx="679">
                  <c:v>3.7639531968955303E-3</c:v>
                </c:pt>
                <c:pt idx="680">
                  <c:v>3.7676450587701728E-3</c:v>
                </c:pt>
                <c:pt idx="681">
                  <c:v>3.7826788487358375E-3</c:v>
                </c:pt>
                <c:pt idx="682">
                  <c:v>3.797543214300965E-3</c:v>
                </c:pt>
                <c:pt idx="683">
                  <c:v>3.805021898190842E-3</c:v>
                </c:pt>
                <c:pt idx="684">
                  <c:v>3.8125022477432996E-3</c:v>
                </c:pt>
                <c:pt idx="685">
                  <c:v>3.8199842667887163E-3</c:v>
                </c:pt>
                <c:pt idx="686">
                  <c:v>3.8350435722933501E-3</c:v>
                </c:pt>
                <c:pt idx="687">
                  <c:v>3.8499291144961909E-3</c:v>
                </c:pt>
                <c:pt idx="688">
                  <c:v>3.8574195384555314E-3</c:v>
                </c:pt>
                <c:pt idx="689">
                  <c:v>3.8649116548883549E-3</c:v>
                </c:pt>
                <c:pt idx="690">
                  <c:v>3.872405467625478E-3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845320"/>
        <c:axId val="844096936"/>
      </c:lineChart>
      <c:dateAx>
        <c:axId val="370845320"/>
        <c:scaling>
          <c:orientation val="minMax"/>
        </c:scaling>
        <c:delete val="0"/>
        <c:axPos val="b"/>
        <c:numFmt formatCode="mmm\-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4096936"/>
        <c:crosses val="autoZero"/>
        <c:auto val="1"/>
        <c:lblOffset val="100"/>
        <c:baseTimeUnit val="days"/>
      </c:dateAx>
      <c:valAx>
        <c:axId val="844096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0845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39</xdr:col>
      <xdr:colOff>862012</xdr:colOff>
      <xdr:row>1</xdr:row>
      <xdr:rowOff>204786</xdr:rowOff>
    </xdr:from>
    <xdr:to>
      <xdr:col>53</xdr:col>
      <xdr:colOff>600075</xdr:colOff>
      <xdr:row>46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38</xdr:col>
      <xdr:colOff>561975</xdr:colOff>
      <xdr:row>47</xdr:row>
      <xdr:rowOff>76200</xdr:rowOff>
    </xdr:from>
    <xdr:to>
      <xdr:col>52</xdr:col>
      <xdr:colOff>300038</xdr:colOff>
      <xdr:row>92</xdr:row>
      <xdr:rowOff>71439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233362</xdr:colOff>
      <xdr:row>0</xdr:row>
      <xdr:rowOff>138111</xdr:rowOff>
    </xdr:from>
    <xdr:to>
      <xdr:col>50</xdr:col>
      <xdr:colOff>457200</xdr:colOff>
      <xdr:row>45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36</xdr:col>
      <xdr:colOff>228600</xdr:colOff>
      <xdr:row>45</xdr:row>
      <xdr:rowOff>19050</xdr:rowOff>
    </xdr:from>
    <xdr:to>
      <xdr:col>50</xdr:col>
      <xdr:colOff>452438</xdr:colOff>
      <xdr:row>90</xdr:row>
      <xdr:rowOff>14289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59</xdr:col>
      <xdr:colOff>219075</xdr:colOff>
      <xdr:row>1</xdr:row>
      <xdr:rowOff>228600</xdr:rowOff>
    </xdr:from>
    <xdr:to>
      <xdr:col>72</xdr:col>
      <xdr:colOff>352425</xdr:colOff>
      <xdr:row>35</xdr:row>
      <xdr:rowOff>104774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showGridLines="0" workbookViewId="0">
      <selection activeCell="D4" sqref="D4"/>
    </sheetView>
  </sheetViews>
  <sheetFormatPr defaultRowHeight="11.25" x14ac:dyDescent="0.2"/>
  <cols>
    <col min="1" max="2" width="2.7109375" style="1" customWidth="1"/>
    <col min="3" max="3" width="16.140625" style="1" bestFit="1" customWidth="1"/>
    <col min="4" max="4" width="17.28515625" style="1" bestFit="1" customWidth="1"/>
    <col min="5" max="5" width="2.7109375" style="1" customWidth="1"/>
    <col min="6" max="16384" width="9.140625" style="1"/>
  </cols>
  <sheetData>
    <row r="2" spans="2:5" x14ac:dyDescent="0.2">
      <c r="B2" s="63" t="s">
        <v>94</v>
      </c>
      <c r="C2" s="64"/>
      <c r="D2" s="64"/>
      <c r="E2" s="65"/>
    </row>
    <row r="3" spans="2:5" x14ac:dyDescent="0.2">
      <c r="B3" s="55"/>
      <c r="C3" s="56"/>
      <c r="D3" s="56"/>
      <c r="E3" s="57"/>
    </row>
    <row r="4" spans="2:5" x14ac:dyDescent="0.2">
      <c r="B4" s="58"/>
      <c r="C4" s="41" t="s">
        <v>95</v>
      </c>
      <c r="D4" s="67"/>
      <c r="E4" s="59"/>
    </row>
    <row r="5" spans="2:5" x14ac:dyDescent="0.2">
      <c r="B5" s="58"/>
      <c r="C5" s="41" t="s">
        <v>88</v>
      </c>
      <c r="D5" s="66" t="s">
        <v>91</v>
      </c>
      <c r="E5" s="59"/>
    </row>
    <row r="6" spans="2:5" x14ac:dyDescent="0.2">
      <c r="B6" s="58"/>
      <c r="C6" s="41" t="s">
        <v>89</v>
      </c>
      <c r="D6" s="66" t="s">
        <v>92</v>
      </c>
      <c r="E6" s="59"/>
    </row>
    <row r="7" spans="2:5" x14ac:dyDescent="0.2">
      <c r="B7" s="58"/>
      <c r="C7" s="41" t="s">
        <v>139</v>
      </c>
      <c r="D7" s="66" t="str">
        <f>currency&amp;"ON"</f>
        <v>EURON</v>
      </c>
      <c r="E7" s="59"/>
    </row>
    <row r="8" spans="2:5" x14ac:dyDescent="0.2">
      <c r="B8" s="58"/>
      <c r="C8" s="41" t="s">
        <v>90</v>
      </c>
      <c r="D8" s="66" t="s">
        <v>93</v>
      </c>
      <c r="E8" s="59"/>
    </row>
    <row r="9" spans="2:5" x14ac:dyDescent="0.2">
      <c r="B9" s="58"/>
      <c r="C9" s="41" t="s">
        <v>140</v>
      </c>
      <c r="D9" s="83">
        <f>_xll.qlSettingsEvaluationDate(trigger)</f>
        <v>42277</v>
      </c>
      <c r="E9" s="59"/>
    </row>
    <row r="10" spans="2:5" x14ac:dyDescent="0.2">
      <c r="B10" s="58"/>
      <c r="C10" s="41" t="s">
        <v>141</v>
      </c>
      <c r="D10" s="83">
        <f>_xll.qlCalendarAdvance(calendar,D9,"2D","mf",,trigger)</f>
        <v>42279</v>
      </c>
      <c r="E10" s="59"/>
    </row>
    <row r="11" spans="2:5" x14ac:dyDescent="0.2">
      <c r="B11" s="58"/>
      <c r="C11" s="41" t="s">
        <v>96</v>
      </c>
      <c r="D11" s="54" t="b">
        <v>1</v>
      </c>
      <c r="E11" s="59"/>
    </row>
    <row r="12" spans="2:5" x14ac:dyDescent="0.2">
      <c r="B12" s="58"/>
      <c r="C12" s="41" t="s">
        <v>97</v>
      </c>
      <c r="D12" s="54" t="b">
        <v>1</v>
      </c>
      <c r="E12" s="59"/>
    </row>
    <row r="13" spans="2:5" x14ac:dyDescent="0.2">
      <c r="B13" s="60"/>
      <c r="C13" s="61"/>
      <c r="D13" s="61"/>
      <c r="E13" s="62"/>
    </row>
  </sheetData>
  <dataValidations count="2">
    <dataValidation type="list" allowBlank="1" showInputMessage="1" showErrorMessage="1" sqref="D5">
      <formula1>"EUR,USD,GBP,JPY,CHF,AUD,CNY,CNH,HKD,RMB,SEK,PLN,HUF,CZK"</formula1>
    </dataValidation>
    <dataValidation type="list" allowBlank="1" showInputMessage="1" showErrorMessage="1" sqref="D8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94"/>
  <sheetViews>
    <sheetView showGridLines="0" topLeftCell="S15" workbookViewId="0">
      <selection activeCell="V44" sqref="U38:V44"/>
    </sheetView>
  </sheetViews>
  <sheetFormatPr defaultRowHeight="11.25" outlineLevelCol="1" x14ac:dyDescent="0.2"/>
  <cols>
    <col min="1" max="1" width="4" style="1" hidden="1" customWidth="1" outlineLevel="1"/>
    <col min="2" max="2" width="4.140625" style="1" hidden="1" customWidth="1" outlineLevel="1"/>
    <col min="3" max="3" width="7" style="1" hidden="1" customWidth="1" outlineLevel="1"/>
    <col min="4" max="4" width="19.28515625" style="1" hidden="1" customWidth="1" outlineLevel="1"/>
    <col min="5" max="5" width="20.28515625" style="1" hidden="1" customWidth="1" outlineLevel="1"/>
    <col min="6" max="6" width="11.7109375" style="1" hidden="1" customWidth="1" outlineLevel="1"/>
    <col min="7" max="7" width="18.28515625" style="1" hidden="1" customWidth="1" outlineLevel="1"/>
    <col min="8" max="8" width="15.140625" style="1" hidden="1" customWidth="1" outlineLevel="1"/>
    <col min="9" max="9" width="10" style="1" hidden="1" customWidth="1" outlineLevel="1"/>
    <col min="10" max="10" width="9" style="1" hidden="1" customWidth="1" outlineLevel="1"/>
    <col min="11" max="11" width="4.85546875" style="1" hidden="1" customWidth="1" outlineLevel="1"/>
    <col min="12" max="12" width="2.7109375" style="1" customWidth="1" collapsed="1"/>
    <col min="13" max="13" width="10" style="1" bestFit="1" customWidth="1"/>
    <col min="14" max="14" width="21.42578125" style="1" bestFit="1" customWidth="1"/>
    <col min="15" max="15" width="9" style="1" bestFit="1" customWidth="1"/>
    <col min="16" max="17" width="17.28515625" style="1" bestFit="1" customWidth="1"/>
    <col min="18" max="18" width="9" style="1" customWidth="1"/>
    <col min="19" max="19" width="10.7109375" style="1" customWidth="1"/>
    <col min="20" max="20" width="9.140625" style="1"/>
    <col min="21" max="21" width="17" style="1" customWidth="1"/>
    <col min="22" max="22" width="17.28515625" style="1" bestFit="1" customWidth="1"/>
    <col min="23" max="23" width="8" style="1" bestFit="1" customWidth="1"/>
    <col min="24" max="25" width="5.85546875" style="1" customWidth="1"/>
    <col min="26" max="26" width="6.5703125" style="1" customWidth="1"/>
    <col min="27" max="27" width="9.140625" style="1"/>
    <col min="28" max="28" width="6.28515625" style="1" customWidth="1"/>
    <col min="29" max="29" width="3" style="1" bestFit="1" customWidth="1"/>
    <col min="30" max="31" width="17.28515625" style="1" bestFit="1" customWidth="1"/>
    <col min="32" max="32" width="9.140625" style="1"/>
    <col min="33" max="33" width="14" style="1" customWidth="1"/>
    <col min="34" max="34" width="12.140625" style="1" customWidth="1"/>
    <col min="35" max="35" width="12.5703125" style="1" customWidth="1"/>
    <col min="36" max="36" width="9" style="1" bestFit="1" customWidth="1"/>
    <col min="37" max="37" width="6" style="1" bestFit="1" customWidth="1"/>
    <col min="38" max="39" width="9.140625" style="1"/>
    <col min="40" max="41" width="17.28515625" style="1" bestFit="1" customWidth="1"/>
    <col min="42" max="43" width="11" style="1" bestFit="1" customWidth="1"/>
    <col min="44" max="44" width="9.140625" style="1"/>
    <col min="45" max="45" width="11" style="1" bestFit="1" customWidth="1"/>
    <col min="46" max="54" width="9.140625" style="1"/>
    <col min="55" max="55" width="17.28515625" style="1" bestFit="1" customWidth="1"/>
    <col min="56" max="56" width="9" style="1" bestFit="1" customWidth="1"/>
    <col min="57" max="57" width="9.140625" style="1" customWidth="1"/>
    <col min="58" max="58" width="5.42578125" style="1" customWidth="1"/>
    <col min="59" max="60" width="17.28515625" style="1" bestFit="1" customWidth="1"/>
    <col min="61" max="62" width="11" style="1" bestFit="1" customWidth="1"/>
    <col min="63" max="63" width="9" style="1" bestFit="1" customWidth="1"/>
    <col min="64" max="64" width="11" style="1" bestFit="1" customWidth="1"/>
    <col min="65" max="16384" width="9.140625" style="1"/>
  </cols>
  <sheetData>
    <row r="1" spans="1:64" x14ac:dyDescent="0.2">
      <c r="H1" s="1" t="str">
        <f>PROPER(currency)&amp;familyname&amp;"3M"</f>
        <v>Euribor3M</v>
      </c>
      <c r="AK1" s="1" t="str">
        <f>_xll.qlInterpolation(,"linear",AD3:AD694,AK3:AK694)</f>
        <v>obj_0061d#0001</v>
      </c>
      <c r="BF1" s="1" t="s">
        <v>102</v>
      </c>
    </row>
    <row r="2" spans="1:64" ht="21" customHeight="1" x14ac:dyDescent="0.2">
      <c r="A2" s="3"/>
      <c r="B2" s="3"/>
      <c r="C2" s="3"/>
      <c r="D2" s="23" t="s">
        <v>59</v>
      </c>
      <c r="E2" s="23" t="s">
        <v>60</v>
      </c>
      <c r="F2" s="3" t="s">
        <v>61</v>
      </c>
      <c r="G2" s="3" t="s">
        <v>12</v>
      </c>
      <c r="H2" s="21" t="s">
        <v>13</v>
      </c>
      <c r="I2" s="22" t="s">
        <v>55</v>
      </c>
      <c r="J2" s="22" t="s">
        <v>56</v>
      </c>
      <c r="K2" s="22" t="s">
        <v>57</v>
      </c>
      <c r="M2" s="22" t="s">
        <v>70</v>
      </c>
      <c r="N2" s="22" t="s">
        <v>62</v>
      </c>
      <c r="O2" s="22" t="s">
        <v>65</v>
      </c>
      <c r="P2" s="22" t="s">
        <v>63</v>
      </c>
      <c r="Q2" s="22" t="s">
        <v>64</v>
      </c>
      <c r="R2" s="22" t="s">
        <v>71</v>
      </c>
      <c r="S2" s="22" t="s">
        <v>126</v>
      </c>
      <c r="AC2" s="41"/>
      <c r="AD2" s="22" t="s">
        <v>73</v>
      </c>
      <c r="AE2" s="22" t="s">
        <v>72</v>
      </c>
      <c r="AF2" s="22" t="s">
        <v>75</v>
      </c>
      <c r="AG2" s="22" t="s">
        <v>77</v>
      </c>
      <c r="AH2" s="22" t="s">
        <v>76</v>
      </c>
      <c r="AI2" s="22" t="s">
        <v>78</v>
      </c>
      <c r="AJ2" s="22" t="s">
        <v>84</v>
      </c>
      <c r="AK2" s="22" t="s">
        <v>85</v>
      </c>
      <c r="BC2" s="22" t="s">
        <v>148</v>
      </c>
      <c r="BD2" s="22" t="s">
        <v>149</v>
      </c>
      <c r="BF2" s="93"/>
      <c r="BG2" s="93" t="s">
        <v>73</v>
      </c>
      <c r="BH2" s="93" t="s">
        <v>72</v>
      </c>
      <c r="BI2" s="93" t="s">
        <v>110</v>
      </c>
      <c r="BJ2" s="93" t="s">
        <v>111</v>
      </c>
      <c r="BK2" s="93" t="s">
        <v>112</v>
      </c>
      <c r="BL2" s="93" t="s">
        <v>128</v>
      </c>
    </row>
    <row r="3" spans="1:64" x14ac:dyDescent="0.2">
      <c r="A3" s="2" t="s">
        <v>83</v>
      </c>
      <c r="B3" s="2">
        <v>2</v>
      </c>
      <c r="C3" s="2"/>
      <c r="D3" s="2" t="s">
        <v>16</v>
      </c>
      <c r="E3" s="2" t="s">
        <v>58</v>
      </c>
      <c r="F3" s="2" t="str">
        <f>$H$1</f>
        <v>Euribor3M</v>
      </c>
      <c r="G3" s="2" t="str">
        <f>currency&amp;A3&amp;"D_SYNTH"&amp;$V$4&amp;"_Quote"</f>
        <v>EUR3MD_SYNTH3M_Quote</v>
      </c>
      <c r="H3" s="2" t="str">
        <f>_xll.qlDepositRateHelper(,G3,F3,permanent,trigger,objectoverwrite)</f>
        <v>obj_0059d#0001</v>
      </c>
      <c r="I3" s="15" t="b">
        <v>1</v>
      </c>
      <c r="J3" s="18">
        <v>10</v>
      </c>
      <c r="K3" s="18">
        <v>1</v>
      </c>
      <c r="M3" s="24" t="str">
        <f t="array" ref="M3:M57">_xll.qlRateHelperSelection(_xll.ohFilter(H3:H64,I3:I64),_xll.ohFilter(Priority,I3:I64),$V$22,$V$23,,$V$24,_xll.ohFilter(MinDistance,I3:I64),trigger)</f>
        <v>obj_0059d</v>
      </c>
      <c r="N3" s="24" t="str">
        <f>_xll.qlRateHelperQuoteName(M3,trigger)</f>
        <v>EUR3MD_SYNTH3M_Quote</v>
      </c>
      <c r="O3" s="30">
        <f>_xll.qlRateHelperRate(M3,trigger)</f>
        <v>-4.46E-4</v>
      </c>
      <c r="P3" s="25">
        <f>_xll.qlRateHelperEarliestDate(M3,trigger)</f>
        <v>42279</v>
      </c>
      <c r="Q3" s="25">
        <f>_xll.qlRateHelperPillarDate(M3,trigger)</f>
        <v>42373</v>
      </c>
      <c r="R3" s="37">
        <f t="shared" ref="R3:R57" si="0">IF(ISERROR(M3),#N/A,1)</f>
        <v>1</v>
      </c>
      <c r="S3" s="24" t="b">
        <f>IF(Q3&lt;_xll.qlCalendarAdvance(calendar,$V$7,$V$27),TRUE,FALSE)</f>
        <v>1</v>
      </c>
      <c r="AC3" s="42"/>
      <c r="AD3" s="43">
        <f>_xll.qlCalendarAdvance(calendar,_xll.qlSettingsEvaluationDate(trigger),"2D",,,trigger)</f>
        <v>42279</v>
      </c>
      <c r="AE3" s="43">
        <f>_xll.qlInterestRateIndexMaturity(V5,AD3,trigger)</f>
        <v>42373</v>
      </c>
      <c r="AF3" s="48">
        <f>_xll.qlTenorBasisValue($V$13,AD3,trigger)</f>
        <v>1.0853130272750376E-3</v>
      </c>
      <c r="AG3" s="48">
        <f>_xll.qlTenorBasisForwardRate($V$13,AD3,_xll.ohTrigger($AA$9:$AA$12))</f>
        <v>-3.6797162524260945E-4</v>
      </c>
      <c r="AH3" s="48">
        <f>_xll.qlTenorBasisForwardRate2($V$13,AD3,AE3,_xll.ohTrigger($AA$9:$AA$12))</f>
        <v>-3.6797162524260945E-4</v>
      </c>
      <c r="AI3" s="48">
        <f>_xll.qlIndexFixing($V$5,_xll.qlInterestRateIndexFixingDate($V$5,AD3,trigger),,trigger)</f>
        <v>-4.0000000000000002E-4</v>
      </c>
      <c r="AJ3" s="48">
        <f>AG3-AI3</f>
        <v>3.2028374757390565E-5</v>
      </c>
      <c r="AK3" s="51">
        <f>AI3/AH3</f>
        <v>1.0870403383311791</v>
      </c>
      <c r="BC3" s="43">
        <v>42298</v>
      </c>
      <c r="BD3" s="48">
        <f>_xll.qlTenorBasisForwardRate($V$13,BC3,trigger)</f>
        <v>-3.8903104418115014E-4</v>
      </c>
      <c r="BF3" s="24" t="s">
        <v>103</v>
      </c>
      <c r="BG3" s="25">
        <f>_xll.qlCalendarAdvance(calendar,_xll.qlSettingsEvaluationDate(trigger),"2D")</f>
        <v>42279</v>
      </c>
      <c r="BH3" s="25">
        <f>_xll.qlCalendarAdvance(calendar,BG3,BF3)</f>
        <v>42282</v>
      </c>
      <c r="BI3" s="30">
        <f>_xll.qlQuoteValue(currency&amp;"SN"&amp;"D_SYNTH"&amp;$V$4&amp;"_Quote",trigger)</f>
        <v>-4.5100000000000001E-4</v>
      </c>
      <c r="BJ3" s="30">
        <f>_xll.qlTenorBasisForwardRate2($V$13,BG3,BH3,trigger)</f>
        <v>-3.3272232715653161E-4</v>
      </c>
      <c r="BK3" s="30">
        <f>BI3-BJ3</f>
        <v>-1.1827767284346841E-4</v>
      </c>
      <c r="BL3" s="30">
        <f>_xll.qlTenorBasisForwardRate2($V$33,BG3,BH3,trigger)</f>
        <v>-3.7041297093587389E-4</v>
      </c>
    </row>
    <row r="4" spans="1:64" ht="11.25" customHeight="1" x14ac:dyDescent="0.2">
      <c r="A4" s="2" t="str">
        <f t="shared" ref="A4" si="1">B4&amp;"M"</f>
        <v>1M</v>
      </c>
      <c r="B4" s="2">
        <v>1</v>
      </c>
      <c r="C4" s="2" t="str">
        <f t="shared" ref="C4" si="2">"x"&amp;B4+SUBSTITUTE($V$4,"M","")&amp;"F"</f>
        <v>x4F</v>
      </c>
      <c r="D4" s="2" t="s">
        <v>16</v>
      </c>
      <c r="E4" s="2" t="s">
        <v>58</v>
      </c>
      <c r="F4" s="2" t="str">
        <f t="shared" ref="F4:F27" si="3">$H$1</f>
        <v>Euribor3M</v>
      </c>
      <c r="G4" s="2" t="str">
        <f t="shared" ref="G4" si="4">"EUR"&amp;B4&amp;C4&amp;"_Quote"</f>
        <v>EUR1x4F_Quote</v>
      </c>
      <c r="H4" s="2" t="str">
        <f>_xll.qlFraRateHelper(,G4,A4,F4,,,permanent,trigger,objectoverwrite)</f>
        <v>obj_0059e#0001</v>
      </c>
      <c r="I4" s="15" t="b">
        <v>1</v>
      </c>
      <c r="J4" s="18">
        <v>10</v>
      </c>
      <c r="K4" s="18">
        <v>1</v>
      </c>
      <c r="M4" s="26" t="str">
        <v>obj_0059e</v>
      </c>
      <c r="N4" s="26" t="str">
        <f>_xll.qlRateHelperQuoteName(M4,trigger)</f>
        <v>EUR1x4F_Quote</v>
      </c>
      <c r="O4" s="31">
        <f>_xll.qlRateHelperRate(M4,trigger)</f>
        <v>-4.6000000000000001E-4</v>
      </c>
      <c r="P4" s="27">
        <f>_xll.qlRateHelperEarliestDate(M4,trigger)</f>
        <v>42310</v>
      </c>
      <c r="Q4" s="27">
        <f>_xll.qlRateHelperPillarDate(M4,trigger)</f>
        <v>42402</v>
      </c>
      <c r="R4" s="37">
        <f t="shared" si="0"/>
        <v>1</v>
      </c>
      <c r="S4" s="26" t="b">
        <f>IF(Q4&lt;_xll.qlCalendarAdvance(calendar,$V$7,$V$27),TRUE,FALSE)</f>
        <v>1</v>
      </c>
      <c r="U4" s="36" t="s">
        <v>8</v>
      </c>
      <c r="V4" s="33" t="s">
        <v>83</v>
      </c>
      <c r="AC4" s="44" t="s">
        <v>74</v>
      </c>
      <c r="AD4" s="45">
        <f>_xll.qlCalendarAdvance(calendar,AD3,AC4,,,trigger)</f>
        <v>42310</v>
      </c>
      <c r="AE4" s="45">
        <f>_xll.qlInterestRateIndexMaturity($V$5,AD4,trigger)</f>
        <v>42402</v>
      </c>
      <c r="AF4" s="49">
        <f>_xll.qlTenorBasisValue($V$13,AD4,trigger)</f>
        <v>1.1137501382131598E-3</v>
      </c>
      <c r="AG4" s="49">
        <f>_xll.qlTenorBasisForwardRate($V$13,AD4,_xll.ohTrigger($AA$9:$AA$12))</f>
        <v>-4.2135265325120481E-4</v>
      </c>
      <c r="AH4" s="49">
        <f>_xll.qlTenorBasisForwardRate2($V$13,AD4,AE4,_xll.ohTrigger($AA$9:$AA$12))</f>
        <v>-4.2135265325120481E-4</v>
      </c>
      <c r="AI4" s="49">
        <f>_xll.qlIndexFixing($V$5,_xll.qlInterestRateIndexFixingDate($V$5,AD4,trigger),,trigger)</f>
        <v>-4.5852392135648445E-4</v>
      </c>
      <c r="AJ4" s="49">
        <f t="shared" ref="AJ4:AJ67" si="5">AG4-AI4</f>
        <v>3.7171268105279636E-5</v>
      </c>
      <c r="AK4" s="52">
        <f t="shared" ref="AK4:AK67" si="6">AI4/AH4</f>
        <v>1.0882189012421351</v>
      </c>
      <c r="BC4" s="45">
        <v>42326</v>
      </c>
      <c r="BD4" s="49">
        <f>_xll.qlTenorBasisForwardRate($V$13,BC4,trigger)</f>
        <v>-4.3152262924081467E-4</v>
      </c>
      <c r="BF4" s="26" t="s">
        <v>104</v>
      </c>
      <c r="BG4" s="27">
        <f>_xll.qlCalendarAdvance(calendar,_xll.qlSettingsEvaluationDate(trigger),"2D")</f>
        <v>42279</v>
      </c>
      <c r="BH4" s="27">
        <f>_xll.qlCalendarAdvance(calendar,BG4,BF4)</f>
        <v>42286</v>
      </c>
      <c r="BI4" s="31">
        <f>_xll.qlQuoteValue(currency&amp;"SW"&amp;"D_SYNTH"&amp;$V$4&amp;"_Quote",trigger)</f>
        <v>-5.1699999999999999E-4</v>
      </c>
      <c r="BJ4" s="31">
        <f>_xll.qlTenorBasisForwardRate2($V$13,BG4,BH4,trigger)</f>
        <v>-4.0075036232917985E-4</v>
      </c>
      <c r="BK4" s="31">
        <f t="shared" ref="BK4:BK9" si="7">BI4-BJ4</f>
        <v>-1.1624963767082014E-4</v>
      </c>
      <c r="BL4" s="31">
        <f>_xll.qlTenorBasisForwardRate2($V$33,BG4,BH4,trigger)</f>
        <v>-4.3694488140249329E-4</v>
      </c>
    </row>
    <row r="5" spans="1:64" ht="11.25" customHeight="1" x14ac:dyDescent="0.2">
      <c r="A5" s="7" t="str">
        <f t="shared" ref="A5:A15" si="8">B5&amp;"M"</f>
        <v>2M</v>
      </c>
      <c r="B5" s="7">
        <v>2</v>
      </c>
      <c r="C5" s="7" t="str">
        <f t="shared" ref="C5:C15" si="9">"x"&amp;B5+SUBSTITUTE($V$4,"M","")&amp;"F"</f>
        <v>x5F</v>
      </c>
      <c r="D5" s="7" t="s">
        <v>16</v>
      </c>
      <c r="E5" s="7" t="s">
        <v>58</v>
      </c>
      <c r="F5" s="7" t="str">
        <f t="shared" si="3"/>
        <v>Euribor3M</v>
      </c>
      <c r="G5" s="7" t="str">
        <f t="shared" ref="G5:G15" si="10">"EUR"&amp;B5&amp;C5&amp;"_Quote"</f>
        <v>EUR2x5F_Quote</v>
      </c>
      <c r="H5" s="7" t="str">
        <f>_xll.qlFraRateHelper(,G5,A5,F5,,,permanent,trigger,objectoverwrite)</f>
        <v>obj_005bf#0001</v>
      </c>
      <c r="I5" s="16" t="b">
        <v>1</v>
      </c>
      <c r="J5" s="19">
        <v>10</v>
      </c>
      <c r="K5" s="19">
        <v>1</v>
      </c>
      <c r="M5" s="26" t="str">
        <v>obj_005bf</v>
      </c>
      <c r="N5" s="26" t="str">
        <f>_xll.qlRateHelperQuoteName(M5,trigger)</f>
        <v>EUR2x5F_Quote</v>
      </c>
      <c r="O5" s="31">
        <f>_xll.qlRateHelperRate(M5,trigger)</f>
        <v>-4.8999999999999998E-4</v>
      </c>
      <c r="P5" s="27">
        <f>_xll.qlRateHelperEarliestDate(M5,trigger)</f>
        <v>42340</v>
      </c>
      <c r="Q5" s="27">
        <f>_xll.qlRateHelperPillarDate(M5,trigger)</f>
        <v>42431</v>
      </c>
      <c r="R5" s="37">
        <f t="shared" si="0"/>
        <v>1</v>
      </c>
      <c r="S5" s="26" t="b">
        <f>IF(Q5&lt;_xll.qlCalendarAdvance(calendar,$V$7,$V$27),TRUE,FALSE)</f>
        <v>1</v>
      </c>
      <c r="U5" s="36" t="s">
        <v>0</v>
      </c>
      <c r="V5" s="33" t="str">
        <f>"EURIBOR"&amp;V4</f>
        <v>EURIBOR3M</v>
      </c>
      <c r="AC5" s="44" t="s">
        <v>74</v>
      </c>
      <c r="AD5" s="45">
        <f>_xll.qlCalendarAdvance(calendar,AD4,AC5,,,trigger)</f>
        <v>42340</v>
      </c>
      <c r="AE5" s="45">
        <f>_xll.qlInterestRateIndexMaturity($V$5,AD5,trigger)</f>
        <v>42431</v>
      </c>
      <c r="AF5" s="49">
        <f>_xll.qlTenorBasisValue($V$13,AD5,trigger)</f>
        <v>1.1403943157208146E-3</v>
      </c>
      <c r="AG5" s="49">
        <f>_xll.qlTenorBasisForwardRate($V$13,AD5,_xll.ohTrigger($AA$9:$AA$12))</f>
        <v>-4.4985933036678882E-4</v>
      </c>
      <c r="AH5" s="49">
        <f>_xll.qlTenorBasisForwardRate2($V$13,AD5,AE5,_xll.ohTrigger($AA$9:$AA$12))</f>
        <v>-4.4985933036678882E-4</v>
      </c>
      <c r="AI5" s="49">
        <f>_xll.qlIndexFixing($V$5,_xll.qlInterestRateIndexFixingDate($V$5,AD5,trigger),,trigger)</f>
        <v>-4.7769279675693175E-4</v>
      </c>
      <c r="AJ5" s="49">
        <f t="shared" si="5"/>
        <v>2.7833466390142926E-5</v>
      </c>
      <c r="AK5" s="52">
        <f t="shared" si="6"/>
        <v>1.0618714885105287</v>
      </c>
      <c r="BC5" s="45">
        <v>42354</v>
      </c>
      <c r="BD5" s="49">
        <f>_xll.qlTenorBasisForwardRate($V$13,BC5,trigger)</f>
        <v>-4.8549363821456164E-4</v>
      </c>
      <c r="BF5" s="26" t="s">
        <v>105</v>
      </c>
      <c r="BG5" s="27">
        <f>_xll.qlCalendarAdvance(calendar,_xll.qlSettingsEvaluationDate(trigger),"2D")</f>
        <v>42279</v>
      </c>
      <c r="BH5" s="27">
        <f>_xll.qlCalendarAdvance(calendar,BG5,BF5)</f>
        <v>42293</v>
      </c>
      <c r="BI5" s="31">
        <f>_xll.qlQuoteValue(currency&amp;BF5&amp;"D_SYNTH"&amp;$V$4&amp;"_Quote",trigger)</f>
        <v>-5.1000000000000004E-4</v>
      </c>
      <c r="BJ5" s="31">
        <f>_xll.qlTenorBasisForwardRate2($V$13,BG5,BH5,trigger)</f>
        <v>-3.9741198230247576E-4</v>
      </c>
      <c r="BK5" s="31">
        <f t="shared" si="7"/>
        <v>-1.1258801769752427E-4</v>
      </c>
      <c r="BL5" s="31">
        <f>_xll.qlTenorBasisForwardRate2($V$33,BG5,BH5,trigger)</f>
        <v>-4.3145636210630196E-4</v>
      </c>
    </row>
    <row r="6" spans="1:64" ht="11.25" customHeight="1" x14ac:dyDescent="0.2">
      <c r="A6" s="7" t="str">
        <f t="shared" si="8"/>
        <v>3M</v>
      </c>
      <c r="B6" s="7">
        <v>3</v>
      </c>
      <c r="C6" s="7" t="str">
        <f t="shared" si="9"/>
        <v>x6F</v>
      </c>
      <c r="D6" s="7" t="s">
        <v>16</v>
      </c>
      <c r="E6" s="7" t="s">
        <v>58</v>
      </c>
      <c r="F6" s="7" t="str">
        <f t="shared" si="3"/>
        <v>Euribor3M</v>
      </c>
      <c r="G6" s="7" t="str">
        <f t="shared" si="10"/>
        <v>EUR3x6F_Quote</v>
      </c>
      <c r="H6" s="7" t="str">
        <f>_xll.qlFraRateHelper(,G6,A6,F6,,,permanent,trigger,objectoverwrite)</f>
        <v>obj_005b0#0001</v>
      </c>
      <c r="I6" s="16" t="b">
        <v>1</v>
      </c>
      <c r="J6" s="19">
        <v>10</v>
      </c>
      <c r="K6" s="19">
        <v>1</v>
      </c>
      <c r="M6" s="26" t="str">
        <v>obj_00610</v>
      </c>
      <c r="N6" s="26" t="str">
        <f>_xll.qlRateHelperQuoteName(M6,trigger)</f>
        <v>EURFUT3MZ5_Quote</v>
      </c>
      <c r="O6" s="31">
        <f>_xll.qlRateHelperRate(M6,trigger)</f>
        <v>-5.0000000000016698E-4</v>
      </c>
      <c r="P6" s="27">
        <f>_xll.qlRateHelperEarliestDate(M6,trigger)</f>
        <v>42354</v>
      </c>
      <c r="Q6" s="27">
        <f>_xll.qlRateHelperPillarDate(M6,trigger)</f>
        <v>42445</v>
      </c>
      <c r="R6" s="37">
        <f t="shared" si="0"/>
        <v>1</v>
      </c>
      <c r="S6" s="26" t="b">
        <f>IF(Q6&lt;_xll.qlCalendarAdvance(calendar,$V$7,$V$27),TRUE,FALSE)</f>
        <v>1</v>
      </c>
      <c r="U6" s="36" t="s">
        <v>1</v>
      </c>
      <c r="V6" s="33" t="s">
        <v>10</v>
      </c>
      <c r="AC6" s="44" t="s">
        <v>74</v>
      </c>
      <c r="AD6" s="45">
        <f>_xll.qlCalendarAdvance(calendar,AD5,AC6,,,trigger)</f>
        <v>42373</v>
      </c>
      <c r="AE6" s="45">
        <f>_xll.qlInterestRateIndexMaturity($V$5,AD6,trigger)</f>
        <v>42464</v>
      </c>
      <c r="AF6" s="49">
        <f>_xll.qlTenorBasisValue($V$13,AD6,trigger)</f>
        <v>1.1687293220095988E-3</v>
      </c>
      <c r="AG6" s="49">
        <f>_xll.qlTenorBasisForwardRate($V$13,AD6,_xll.ohTrigger($AA$9:$AA$12))</f>
        <v>-5.3468010772817669E-4</v>
      </c>
      <c r="AH6" s="49">
        <f>_xll.qlTenorBasisForwardRate2($V$13,AD6,AE6,_xll.ohTrigger($AA$9:$AA$12))</f>
        <v>-5.3468010772817669E-4</v>
      </c>
      <c r="AI6" s="49">
        <f>_xll.qlIndexFixing($V$5,_xll.qlInterestRateIndexFixingDate($V$5,AD6,trigger),,trigger)</f>
        <v>-5.5220412739036382E-4</v>
      </c>
      <c r="AJ6" s="49">
        <f t="shared" si="5"/>
        <v>1.7524019662187125E-5</v>
      </c>
      <c r="AK6" s="52">
        <f t="shared" si="6"/>
        <v>1.0327747739422093</v>
      </c>
      <c r="BC6" s="45">
        <v>42389</v>
      </c>
      <c r="BD6" s="49">
        <f>_xll.qlTenorBasisForwardRate($V$13,BC6,trigger)</f>
        <v>-5.4318825679740789E-4</v>
      </c>
      <c r="BF6" s="26" t="s">
        <v>106</v>
      </c>
      <c r="BG6" s="27">
        <f>_xll.qlCalendarAdvance(calendar,_xll.qlSettingsEvaluationDate(trigger),"2D")</f>
        <v>42279</v>
      </c>
      <c r="BH6" s="27">
        <f>_xll.qlCalendarAdvance(calendar,BG6,BF6)</f>
        <v>42300</v>
      </c>
      <c r="BI6" s="31">
        <f>_xll.qlQuoteValue(currency&amp;BF6&amp;"D_SYNTH"&amp;$V$4&amp;"_Quote",trigger)</f>
        <v>-5.04E-4</v>
      </c>
      <c r="BJ6" s="31">
        <f>_xll.qlTenorBasisForwardRate2($V$13,BG6,BH6,trigger)</f>
        <v>-3.9408979648936082E-4</v>
      </c>
      <c r="BK6" s="31">
        <f t="shared" si="7"/>
        <v>-1.0991020351063918E-4</v>
      </c>
      <c r="BL6" s="31">
        <f>_xll.qlTenorBasisForwardRate2($V$33,BG6,BH6,trigger)</f>
        <v>-4.2652711121883764E-4</v>
      </c>
    </row>
    <row r="7" spans="1:64" ht="11.25" customHeight="1" x14ac:dyDescent="0.2">
      <c r="A7" s="7" t="str">
        <f t="shared" si="8"/>
        <v>4M</v>
      </c>
      <c r="B7" s="7">
        <v>4</v>
      </c>
      <c r="C7" s="7" t="str">
        <f t="shared" si="9"/>
        <v>x7F</v>
      </c>
      <c r="D7" s="7" t="s">
        <v>16</v>
      </c>
      <c r="E7" s="7" t="s">
        <v>58</v>
      </c>
      <c r="F7" s="7" t="str">
        <f t="shared" si="3"/>
        <v>Euribor3M</v>
      </c>
      <c r="G7" s="7" t="str">
        <f t="shared" si="10"/>
        <v>EUR4x7F_Quote</v>
      </c>
      <c r="H7" s="7" t="str">
        <f>_xll.qlFraRateHelper(,G7,A7,F7,,,permanent,trigger,objectoverwrite)</f>
        <v>obj_005c9#0001</v>
      </c>
      <c r="I7" s="16" t="b">
        <v>1</v>
      </c>
      <c r="J7" s="19">
        <v>10</v>
      </c>
      <c r="K7" s="19">
        <v>1</v>
      </c>
      <c r="M7" s="26" t="str">
        <v>obj_005b0</v>
      </c>
      <c r="N7" s="26" t="str">
        <f>_xll.qlRateHelperQuoteName(M7,trigger)</f>
        <v>EUR3x6F_Quote</v>
      </c>
      <c r="O7" s="31">
        <f>_xll.qlRateHelperRate(M7,trigger)</f>
        <v>-5.2999999999999998E-4</v>
      </c>
      <c r="P7" s="27">
        <f>_xll.qlRateHelperEarliestDate(M7,trigger)</f>
        <v>42373</v>
      </c>
      <c r="Q7" s="27">
        <f>_xll.qlRateHelperPillarDate(M7,trigger)</f>
        <v>42464</v>
      </c>
      <c r="R7" s="37">
        <f t="shared" si="0"/>
        <v>1</v>
      </c>
      <c r="S7" s="26" t="b">
        <f>IF(Q7&lt;_xll.qlCalendarAdvance(calendar,$V$7,$V$27),TRUE,FALSE)</f>
        <v>1</v>
      </c>
      <c r="U7" s="36" t="s">
        <v>2</v>
      </c>
      <c r="V7" s="34">
        <f>_xll.qlCalendarAdvance("target",_xll.qlSettingsEvaluationDate(trigger),"2D","mf",,trigger)</f>
        <v>42279</v>
      </c>
      <c r="AC7" s="44" t="s">
        <v>74</v>
      </c>
      <c r="AD7" s="45">
        <f>_xll.qlCalendarAdvance(calendar,AD6,AC7,,,trigger)</f>
        <v>42404</v>
      </c>
      <c r="AE7" s="45">
        <f>_xll.qlInterestRateIndexMaturity($V$5,AD7,trigger)</f>
        <v>42494</v>
      </c>
      <c r="AF7" s="49">
        <f>_xll.qlTenorBasisValue($V$13,AD7,trigger)</f>
        <v>1.1944377765871835E-3</v>
      </c>
      <c r="AG7" s="49">
        <f>_xll.qlTenorBasisForwardRate($V$13,AD7,_xll.ohTrigger($AA$9:$AA$12))</f>
        <v>-5.5341483787341161E-4</v>
      </c>
      <c r="AH7" s="49">
        <f>_xll.qlTenorBasisForwardRate2($V$13,AD7,AE7,_xll.ohTrigger($AA$9:$AA$12))</f>
        <v>-5.5341483787341161E-4</v>
      </c>
      <c r="AI7" s="49">
        <f>_xll.qlIndexFixing($V$5,_xll.qlInterestRateIndexFixingDate($V$5,AD7,trigger),,trigger)</f>
        <v>-5.6958456882183484E-4</v>
      </c>
      <c r="AJ7" s="49">
        <f t="shared" si="5"/>
        <v>1.6169730948423222E-5</v>
      </c>
      <c r="AK7" s="52">
        <f t="shared" si="6"/>
        <v>1.0292181015792026</v>
      </c>
      <c r="BC7" s="45">
        <v>42417</v>
      </c>
      <c r="BD7" s="49">
        <f>_xll.qlTenorBasisForwardRate($V$13,BC7,trigger)</f>
        <v>-5.6475017633461633E-4</v>
      </c>
      <c r="BF7" s="26" t="s">
        <v>74</v>
      </c>
      <c r="BG7" s="27">
        <f>_xll.qlCalendarAdvance(calendar,_xll.qlSettingsEvaluationDate(trigger),"2D")</f>
        <v>42279</v>
      </c>
      <c r="BH7" s="27">
        <f>_xll.qlCalendarAdvance(calendar,BG7,BF7)</f>
        <v>42310</v>
      </c>
      <c r="BI7" s="31">
        <f>_xll.qlQuoteValue(currency&amp;BF7&amp;"D_SYNTH"&amp;$V$4&amp;"_Quote",trigger)</f>
        <v>-4.6500000000000003E-4</v>
      </c>
      <c r="BJ7" s="31">
        <f>_xll.qlTenorBasisForwardRate2($V$13,BG7,BH7,trigger)</f>
        <v>-3.5936910696287053E-4</v>
      </c>
      <c r="BK7" s="31">
        <f t="shared" si="7"/>
        <v>-1.0563089303712949E-4</v>
      </c>
      <c r="BL7" s="31">
        <f>_xll.qlTenorBasisForwardRate2($V$33,BG7,BH7,trigger)</f>
        <v>-3.9033649383445014E-4</v>
      </c>
    </row>
    <row r="8" spans="1:64" ht="11.25" customHeight="1" x14ac:dyDescent="0.2">
      <c r="A8" s="7" t="str">
        <f t="shared" si="8"/>
        <v>5M</v>
      </c>
      <c r="B8" s="7">
        <v>5</v>
      </c>
      <c r="C8" s="7" t="str">
        <f t="shared" si="9"/>
        <v>x8F</v>
      </c>
      <c r="D8" s="7" t="s">
        <v>16</v>
      </c>
      <c r="E8" s="7" t="s">
        <v>58</v>
      </c>
      <c r="F8" s="7" t="str">
        <f t="shared" si="3"/>
        <v>Euribor3M</v>
      </c>
      <c r="G8" s="7" t="str">
        <f t="shared" si="10"/>
        <v>EUR5x8F_Quote</v>
      </c>
      <c r="H8" s="7" t="str">
        <f>_xll.qlFraRateHelper(,G8,A8,F8,,,permanent,trigger,objectoverwrite)</f>
        <v>obj_005aa#0001</v>
      </c>
      <c r="I8" s="16" t="b">
        <v>1</v>
      </c>
      <c r="J8" s="19">
        <v>10</v>
      </c>
      <c r="K8" s="19">
        <v>1</v>
      </c>
      <c r="M8" s="26" t="str">
        <v>obj_005c9</v>
      </c>
      <c r="N8" s="26" t="str">
        <f>_xll.qlRateHelperQuoteName(M8,trigger)</f>
        <v>EUR4x7F_Quote</v>
      </c>
      <c r="O8" s="31">
        <f>_xll.qlRateHelperRate(M8,trigger)</f>
        <v>-5.5000000000000003E-4</v>
      </c>
      <c r="P8" s="27">
        <f>_xll.qlRateHelperEarliestDate(M8,trigger)</f>
        <v>42402</v>
      </c>
      <c r="Q8" s="27">
        <f>_xll.qlRateHelperPillarDate(M8,trigger)</f>
        <v>42492</v>
      </c>
      <c r="R8" s="37">
        <f t="shared" si="0"/>
        <v>1</v>
      </c>
      <c r="S8" s="26" t="b">
        <f>IF(Q8&lt;_xll.qlCalendarAdvance(calendar,$V$7,$V$27),TRUE,FALSE)</f>
        <v>1</v>
      </c>
      <c r="U8" s="36" t="s">
        <v>3</v>
      </c>
      <c r="V8" s="39" t="b">
        <v>1</v>
      </c>
      <c r="W8" s="36" t="s">
        <v>124</v>
      </c>
      <c r="AC8" s="44" t="s">
        <v>74</v>
      </c>
      <c r="AD8" s="45">
        <f>_xll.qlCalendarAdvance(calendar,AD7,AC8,,,trigger)</f>
        <v>42433</v>
      </c>
      <c r="AE8" s="45">
        <f>_xll.qlInterestRateIndexMaturity($V$5,AD8,trigger)</f>
        <v>42527</v>
      </c>
      <c r="AF8" s="49">
        <f>_xll.qlTenorBasisValue($V$13,AD8,trigger)</f>
        <v>1.2177070585743805E-3</v>
      </c>
      <c r="AG8" s="49">
        <f>_xll.qlTenorBasisForwardRate($V$13,AD8,_xll.ohTrigger($AA$9:$AA$12))</f>
        <v>-5.8607876551449746E-4</v>
      </c>
      <c r="AH8" s="49">
        <f>_xll.qlTenorBasisForwardRate2($V$13,AD8,AE8,_xll.ohTrigger($AA$9:$AA$12))</f>
        <v>-5.8607876551449746E-4</v>
      </c>
      <c r="AI8" s="49">
        <f>_xll.qlIndexFixing($V$5,_xll.qlInterestRateIndexFixingDate($V$5,AD8,trigger),,trigger)</f>
        <v>-5.7163160891197083E-4</v>
      </c>
      <c r="AJ8" s="49">
        <f t="shared" si="5"/>
        <v>-1.4447156602526634E-5</v>
      </c>
      <c r="AK8" s="52">
        <f t="shared" si="6"/>
        <v>0.97534946247396626</v>
      </c>
      <c r="BC8" s="45">
        <v>42445</v>
      </c>
      <c r="BD8" s="49">
        <f>_xll.qlTenorBasisForwardRate($V$13,BC8,trigger)</f>
        <v>-5.989310744389122E-4</v>
      </c>
      <c r="BF8" s="26" t="s">
        <v>107</v>
      </c>
      <c r="BG8" s="27">
        <f>_xll.qlCalendarAdvance(calendar,_xll.qlSettingsEvaluationDate(trigger),"2D")</f>
        <v>42279</v>
      </c>
      <c r="BH8" s="27">
        <f>_xll.qlCalendarAdvance(calendar,BG8,BF8)</f>
        <v>42340</v>
      </c>
      <c r="BI8" s="31">
        <f>_xll.qlQuoteValue(currency&amp;BF8&amp;"D_SYNTH"&amp;$V$4&amp;"_Quote",trigger)</f>
        <v>-4.8799999999999999E-4</v>
      </c>
      <c r="BJ8" s="31">
        <f>_xll.qlTenorBasisForwardRate2($V$13,BG8,BH8,trigger)</f>
        <v>-3.9541726636349399E-4</v>
      </c>
      <c r="BK8" s="31">
        <f t="shared" si="7"/>
        <v>-9.2582733636505999E-5</v>
      </c>
      <c r="BL8" s="31">
        <f>_xll.qlTenorBasisForwardRate2($V$33,BG8,BH8,trigger)</f>
        <v>-4.2634094595755137E-4</v>
      </c>
    </row>
    <row r="9" spans="1:64" ht="11.25" customHeight="1" x14ac:dyDescent="0.2">
      <c r="A9" s="7" t="str">
        <f t="shared" si="8"/>
        <v>6M</v>
      </c>
      <c r="B9" s="7">
        <v>6</v>
      </c>
      <c r="C9" s="7" t="str">
        <f t="shared" si="9"/>
        <v>x9F</v>
      </c>
      <c r="D9" s="7" t="s">
        <v>16</v>
      </c>
      <c r="E9" s="7" t="s">
        <v>58</v>
      </c>
      <c r="F9" s="7" t="str">
        <f t="shared" si="3"/>
        <v>Euribor3M</v>
      </c>
      <c r="G9" s="7" t="str">
        <f t="shared" si="10"/>
        <v>EUR6x9F_Quote</v>
      </c>
      <c r="H9" s="7" t="str">
        <f>_xll.qlFraRateHelper(,G9,A9,F9,,,permanent,trigger,objectoverwrite)</f>
        <v>obj_005c8#0001</v>
      </c>
      <c r="I9" s="16" t="b">
        <v>1</v>
      </c>
      <c r="J9" s="19">
        <v>10</v>
      </c>
      <c r="K9" s="19">
        <v>1</v>
      </c>
      <c r="M9" s="26" t="str">
        <v>obj_005aa</v>
      </c>
      <c r="N9" s="26" t="str">
        <f>_xll.qlRateHelperQuoteName(M9,trigger)</f>
        <v>EUR5x8F_Quote</v>
      </c>
      <c r="O9" s="31">
        <f>_xll.qlRateHelperRate(M9,trigger)</f>
        <v>-5.6999999999999998E-4</v>
      </c>
      <c r="P9" s="27">
        <f>_xll.qlRateHelperEarliestDate(M9,trigger)</f>
        <v>42431</v>
      </c>
      <c r="Q9" s="27">
        <f>_xll.qlRateHelperPillarDate(M9,trigger)</f>
        <v>42523</v>
      </c>
      <c r="R9" s="37">
        <f t="shared" si="0"/>
        <v>1</v>
      </c>
      <c r="S9" s="26" t="b">
        <f>IF(Q9&lt;_xll.qlCalendarAdvance(calendar,$V$7,$V$27),TRUE,FALSE)</f>
        <v>1</v>
      </c>
      <c r="U9" s="36" t="s">
        <v>79</v>
      </c>
      <c r="V9" s="35">
        <v>9.5306968852280861E-4</v>
      </c>
      <c r="W9" s="35" t="b">
        <v>0</v>
      </c>
      <c r="Z9" s="36" t="s">
        <v>4</v>
      </c>
      <c r="AA9" s="35">
        <f t="array" ref="AA9:AA12">_xll.qlTenorBasisCoefficients(V13,V14)</f>
        <v>9.1534637314358096E-4</v>
      </c>
      <c r="AC9" s="44" t="s">
        <v>74</v>
      </c>
      <c r="AD9" s="45">
        <f>_xll.qlCalendarAdvance(calendar,AD8,AC9,,,trigger)</f>
        <v>42464</v>
      </c>
      <c r="AE9" s="45">
        <f>_xll.qlInterestRateIndexMaturity($V$5,AD9,trigger)</f>
        <v>42555</v>
      </c>
      <c r="AF9" s="49">
        <f>_xll.qlTenorBasisValue($V$13,AD9,trigger)</f>
        <v>1.241764068544913E-3</v>
      </c>
      <c r="AG9" s="49">
        <f>_xll.qlTenorBasisForwardRate($V$13,AD9,_xll.ohTrigger($AA$9:$AA$12))</f>
        <v>-6.21028495426692E-4</v>
      </c>
      <c r="AH9" s="49">
        <f>_xll.qlTenorBasisForwardRate2($V$13,AD9,AE9,_xll.ohTrigger($AA$9:$AA$12))</f>
        <v>-6.21028495426692E-4</v>
      </c>
      <c r="AI9" s="49">
        <f>_xll.qlIndexFixing($V$5,_xll.qlInterestRateIndexFixingDate($V$5,AD9,trigger),,trigger)</f>
        <v>-5.899385414514641E-4</v>
      </c>
      <c r="AJ9" s="49">
        <f t="shared" si="5"/>
        <v>-3.1089953975227901E-5</v>
      </c>
      <c r="AK9" s="52">
        <f t="shared" si="6"/>
        <v>0.94993795904024203</v>
      </c>
      <c r="BC9" s="45">
        <v>42480</v>
      </c>
      <c r="BD9" s="49">
        <f>_xll.qlTenorBasisForwardRate($V$13,BC9,trigger)</f>
        <v>-6.3680058173883926E-4</v>
      </c>
      <c r="BF9" s="28" t="s">
        <v>83</v>
      </c>
      <c r="BG9" s="29">
        <f>_xll.qlCalendarAdvance(calendar,_xll.qlSettingsEvaluationDate(trigger),"2D")</f>
        <v>42279</v>
      </c>
      <c r="BH9" s="29">
        <f>_xll.qlCalendarAdvance(calendar,BG9,BF9)</f>
        <v>42373</v>
      </c>
      <c r="BI9" s="32">
        <f>_xll.qlQuoteValue(currency&amp;BF9&amp;"D_SYNTH"&amp;$V$4&amp;"_Quote",trigger)</f>
        <v>-4.46E-4</v>
      </c>
      <c r="BJ9" s="32">
        <f>_xll.qlTenorBasisForwardRate2($V$13,BG9,BH9,trigger)</f>
        <v>-3.6586092492723091E-4</v>
      </c>
      <c r="BK9" s="32">
        <f t="shared" si="7"/>
        <v>-8.0139075072769086E-5</v>
      </c>
      <c r="BL9" s="32">
        <f>_xll.qlTenorBasisForwardRate2($V$33,BG9,BH9,trigger)</f>
        <v>-4.0094204494382394E-4</v>
      </c>
    </row>
    <row r="10" spans="1:64" ht="11.25" customHeight="1" x14ac:dyDescent="0.2">
      <c r="A10" s="7" t="str">
        <f t="shared" si="8"/>
        <v>7M</v>
      </c>
      <c r="B10" s="7">
        <v>7</v>
      </c>
      <c r="C10" s="7" t="str">
        <f t="shared" si="9"/>
        <v>x10F</v>
      </c>
      <c r="D10" s="7" t="s">
        <v>16</v>
      </c>
      <c r="E10" s="7" t="s">
        <v>58</v>
      </c>
      <c r="F10" s="7" t="str">
        <f t="shared" si="3"/>
        <v>Euribor3M</v>
      </c>
      <c r="G10" s="7" t="str">
        <f t="shared" si="10"/>
        <v>EUR7x10F_Quote</v>
      </c>
      <c r="H10" s="7" t="str">
        <f>_xll.qlFraRateHelper(,G10,A10,F10,,,permanent,trigger,objectoverwrite)</f>
        <v>obj_005b1#0001</v>
      </c>
      <c r="I10" s="16" t="b">
        <v>1</v>
      </c>
      <c r="J10" s="19">
        <v>10</v>
      </c>
      <c r="K10" s="19">
        <v>1</v>
      </c>
      <c r="M10" s="26" t="str">
        <v>obj_0061a</v>
      </c>
      <c r="N10" s="26" t="str">
        <f>_xll.qlRateHelperQuoteName(M10,trigger)</f>
        <v>EURFUT3MH6_Quote</v>
      </c>
      <c r="O10" s="31">
        <f>_xll.qlRateHelperRate(M10,trigger)</f>
        <v>-5.7499999999999218E-4</v>
      </c>
      <c r="P10" s="27">
        <f>_xll.qlRateHelperEarliestDate(M10,trigger)</f>
        <v>42445</v>
      </c>
      <c r="Q10" s="27">
        <f>_xll.qlRateHelperPillarDate(M10,trigger)</f>
        <v>42537</v>
      </c>
      <c r="R10" s="37">
        <f t="shared" si="0"/>
        <v>1</v>
      </c>
      <c r="S10" s="26" t="b">
        <f>IF(Q10&lt;_xll.qlCalendarAdvance(calendar,$V$7,$V$27),TRUE,FALSE)</f>
        <v>1</v>
      </c>
      <c r="U10" s="36" t="s">
        <v>80</v>
      </c>
      <c r="V10" s="35">
        <v>4.8978793601028511E-4</v>
      </c>
      <c r="W10" s="35" t="b">
        <v>0</v>
      </c>
      <c r="Z10" s="36" t="s">
        <v>7</v>
      </c>
      <c r="AA10" s="35">
        <v>4.9185961161858952E-4</v>
      </c>
      <c r="AC10" s="44" t="s">
        <v>74</v>
      </c>
      <c r="AD10" s="45">
        <f>_xll.qlCalendarAdvance(calendar,AD9,AC10,,,trigger)</f>
        <v>42494</v>
      </c>
      <c r="AE10" s="45">
        <f>_xll.qlInterestRateIndexMaturity($V$5,AD10,trigger)</f>
        <v>42586</v>
      </c>
      <c r="AF10" s="49">
        <f>_xll.qlTenorBasisValue($V$13,AD10,trigger)</f>
        <v>1.2642577511109009E-3</v>
      </c>
      <c r="AG10" s="49">
        <f>_xll.qlTenorBasisForwardRate($V$13,AD10,_xll.ohTrigger($AA$9:$AA$12))</f>
        <v>-6.4902284023246484E-4</v>
      </c>
      <c r="AH10" s="49">
        <f>_xll.qlTenorBasisForwardRate2($V$13,AD10,AE10,_xll.ohTrigger($AA$9:$AA$12))</f>
        <v>-6.4902284023246484E-4</v>
      </c>
      <c r="AI10" s="49">
        <f>_xll.qlIndexFixing($V$5,_xll.qlInterestRateIndexFixingDate($V$5,AD10,trigger),,trigger)</f>
        <v>-6.2919066678898564E-4</v>
      </c>
      <c r="AJ10" s="49">
        <f t="shared" si="5"/>
        <v>-1.9832173443479206E-5</v>
      </c>
      <c r="AK10" s="52">
        <f t="shared" si="6"/>
        <v>0.96944302694127715</v>
      </c>
      <c r="BC10" s="45">
        <v>42508</v>
      </c>
      <c r="BD10" s="49">
        <f>_xll.qlTenorBasisForwardRate($V$13,BC10,trigger)</f>
        <v>-6.576475661863204E-4</v>
      </c>
    </row>
    <row r="11" spans="1:64" ht="11.25" customHeight="1" x14ac:dyDescent="0.2">
      <c r="A11" s="7" t="str">
        <f t="shared" si="8"/>
        <v>8M</v>
      </c>
      <c r="B11" s="7">
        <v>8</v>
      </c>
      <c r="C11" s="7" t="str">
        <f t="shared" si="9"/>
        <v>x11F</v>
      </c>
      <c r="D11" s="7" t="s">
        <v>16</v>
      </c>
      <c r="E11" s="7" t="s">
        <v>58</v>
      </c>
      <c r="F11" s="7" t="str">
        <f t="shared" si="3"/>
        <v>Euribor3M</v>
      </c>
      <c r="G11" s="7" t="str">
        <f t="shared" si="10"/>
        <v>EUR8x11F_Quote</v>
      </c>
      <c r="H11" s="7" t="str">
        <f>_xll.qlFraRateHelper(,G11,A11,F11,,,permanent,trigger,objectoverwrite)</f>
        <v>obj_005ad#0001</v>
      </c>
      <c r="I11" s="16" t="b">
        <v>1</v>
      </c>
      <c r="J11" s="19">
        <v>10</v>
      </c>
      <c r="K11" s="19">
        <v>1</v>
      </c>
      <c r="M11" s="26" t="str">
        <v>obj_005c8</v>
      </c>
      <c r="N11" s="26" t="str">
        <f>_xll.qlRateHelperQuoteName(M11,trigger)</f>
        <v>EUR6x9F_Quote</v>
      </c>
      <c r="O11" s="31">
        <f>_xll.qlRateHelperRate(M11,trigger)</f>
        <v>-5.9999999999999995E-4</v>
      </c>
      <c r="P11" s="27">
        <f>_xll.qlRateHelperEarliestDate(M11,trigger)</f>
        <v>42464</v>
      </c>
      <c r="Q11" s="27">
        <f>_xll.qlRateHelperPillarDate(M11,trigger)</f>
        <v>42555</v>
      </c>
      <c r="R11" s="37">
        <f t="shared" si="0"/>
        <v>1</v>
      </c>
      <c r="S11" s="26" t="b">
        <f>IF(Q11&lt;_xll.qlCalendarAdvance(calendar,$V$7,$V$27),TRUE,FALSE)</f>
        <v>0</v>
      </c>
      <c r="U11" s="36" t="s">
        <v>81</v>
      </c>
      <c r="V11" s="35">
        <v>0.15683447643055506</v>
      </c>
      <c r="W11" s="35" t="b">
        <v>0</v>
      </c>
      <c r="Z11" s="36" t="s">
        <v>5</v>
      </c>
      <c r="AA11" s="35">
        <v>0.16091109498412562</v>
      </c>
      <c r="AC11" s="44" t="s">
        <v>74</v>
      </c>
      <c r="AD11" s="45">
        <f>_xll.qlCalendarAdvance(calendar,AD10,AC11,,,trigger)</f>
        <v>42527</v>
      </c>
      <c r="AE11" s="45">
        <f>_xll.qlInterestRateIndexMaturity($V$5,AD11,trigger)</f>
        <v>42619</v>
      </c>
      <c r="AF11" s="49">
        <f>_xll.qlTenorBasisValue($V$13,AD11,trigger)</f>
        <v>1.2881256970389712E-3</v>
      </c>
      <c r="AG11" s="49">
        <f>_xll.qlTenorBasisForwardRate($V$13,AD11,_xll.ohTrigger($AA$9:$AA$12))</f>
        <v>-6.6632875760812955E-4</v>
      </c>
      <c r="AH11" s="49">
        <f>_xll.qlTenorBasisForwardRate2($V$13,AD11,AE11,_xll.ohTrigger($AA$9:$AA$12))</f>
        <v>-6.6632875760812955E-4</v>
      </c>
      <c r="AI11" s="49">
        <f>_xll.qlIndexFixing($V$5,_xll.qlInterestRateIndexFixingDate($V$5,AD11,trigger),,trigger)</f>
        <v>-6.6844494913970403E-4</v>
      </c>
      <c r="AJ11" s="49">
        <f t="shared" si="5"/>
        <v>2.1161915315744866E-6</v>
      </c>
      <c r="AK11" s="52">
        <f t="shared" si="6"/>
        <v>1.003175897043932</v>
      </c>
      <c r="BC11" s="45">
        <v>42536</v>
      </c>
      <c r="BD11" s="49">
        <f>_xll.qlTenorBasisForwardRate($V$13,BC11,trigger)</f>
        <v>-6.6892635576035805E-4</v>
      </c>
    </row>
    <row r="12" spans="1:64" ht="11.25" customHeight="1" x14ac:dyDescent="0.2">
      <c r="A12" s="7" t="str">
        <f t="shared" si="8"/>
        <v>9M</v>
      </c>
      <c r="B12" s="7">
        <v>9</v>
      </c>
      <c r="C12" s="7" t="str">
        <f t="shared" si="9"/>
        <v>x12F</v>
      </c>
      <c r="D12" s="7" t="s">
        <v>16</v>
      </c>
      <c r="E12" s="7" t="s">
        <v>58</v>
      </c>
      <c r="F12" s="7" t="str">
        <f t="shared" si="3"/>
        <v>Euribor3M</v>
      </c>
      <c r="G12" s="7" t="str">
        <f t="shared" si="10"/>
        <v>EUR9x12F_Quote</v>
      </c>
      <c r="H12" s="7" t="str">
        <f>_xll.qlFraRateHelper(,G12,A12,F12,,,permanent,trigger,objectoverwrite)</f>
        <v>obj_005b8#0001</v>
      </c>
      <c r="I12" s="16" t="b">
        <v>1</v>
      </c>
      <c r="J12" s="19">
        <v>10</v>
      </c>
      <c r="K12" s="19">
        <v>1</v>
      </c>
      <c r="M12" s="26" t="str">
        <v>obj_005b1</v>
      </c>
      <c r="N12" s="26" t="str">
        <f>_xll.qlRateHelperQuoteName(M12,trigger)</f>
        <v>EUR7x10F_Quote</v>
      </c>
      <c r="O12" s="31">
        <f>_xll.qlRateHelperRate(M12,trigger)</f>
        <v>-6.2E-4</v>
      </c>
      <c r="P12" s="27">
        <f>_xll.qlRateHelperEarliestDate(M12,trigger)</f>
        <v>42492</v>
      </c>
      <c r="Q12" s="27">
        <f>_xll.qlRateHelperPillarDate(M12,trigger)</f>
        <v>42584</v>
      </c>
      <c r="R12" s="37">
        <f t="shared" si="0"/>
        <v>1</v>
      </c>
      <c r="S12" s="26" t="b">
        <f>IF(Q12&lt;_xll.qlCalendarAdvance(calendar,$V$7,$V$27),TRUE,FALSE)</f>
        <v>0</v>
      </c>
      <c r="U12" s="36" t="s">
        <v>82</v>
      </c>
      <c r="V12" s="35">
        <v>1.3224333875222892E-4</v>
      </c>
      <c r="W12" s="35" t="b">
        <v>0</v>
      </c>
      <c r="Z12" s="36" t="s">
        <v>6</v>
      </c>
      <c r="AA12" s="35">
        <v>1.6783371245147376E-4</v>
      </c>
      <c r="AC12" s="44" t="s">
        <v>74</v>
      </c>
      <c r="AD12" s="45">
        <f>_xll.qlCalendarAdvance(calendar,AD11,AC12,,,trigger)</f>
        <v>42557</v>
      </c>
      <c r="AE12" s="45">
        <f>_xll.qlInterestRateIndexMaturity($V$5,AD12,trigger)</f>
        <v>42649</v>
      </c>
      <c r="AF12" s="49">
        <f>_xll.qlTenorBasisValue($V$13,AD12,trigger)</f>
        <v>1.3090453335011837E-3</v>
      </c>
      <c r="AG12" s="49">
        <f>_xll.qlTenorBasisForwardRate($V$13,AD12,_xll.ohTrigger($AA$9:$AA$12))</f>
        <v>-6.7267104253059169E-4</v>
      </c>
      <c r="AH12" s="49">
        <f>_xll.qlTenorBasisForwardRate2($V$13,AD12,AE12,_xll.ohTrigger($AA$9:$AA$12))</f>
        <v>-6.7267104253059169E-4</v>
      </c>
      <c r="AI12" s="49">
        <f>_xll.qlIndexFixing($V$5,_xll.qlInterestRateIndexFixingDate($V$5,AD12,trigger),,trigger)</f>
        <v>-6.7985353378408541E-4</v>
      </c>
      <c r="AJ12" s="49">
        <f t="shared" si="5"/>
        <v>7.1824912534937217E-6</v>
      </c>
      <c r="AK12" s="52">
        <f t="shared" si="6"/>
        <v>1.0106775686767684</v>
      </c>
      <c r="BC12" s="45">
        <v>42571</v>
      </c>
      <c r="BD12" s="49">
        <f>_xll.qlTenorBasisForwardRate($V$13,BC12,trigger)</f>
        <v>-6.7178502333171302E-4</v>
      </c>
    </row>
    <row r="13" spans="1:64" ht="11.25" customHeight="1" x14ac:dyDescent="0.2">
      <c r="A13" s="7" t="str">
        <f t="shared" si="8"/>
        <v>10M</v>
      </c>
      <c r="B13" s="7">
        <v>10</v>
      </c>
      <c r="C13" s="7" t="str">
        <f t="shared" si="9"/>
        <v>x13F</v>
      </c>
      <c r="D13" s="7" t="s">
        <v>16</v>
      </c>
      <c r="E13" s="7" t="s">
        <v>58</v>
      </c>
      <c r="F13" s="7" t="str">
        <f t="shared" si="3"/>
        <v>Euribor3M</v>
      </c>
      <c r="G13" s="7" t="str">
        <f t="shared" si="10"/>
        <v>EUR10x13F_Quote</v>
      </c>
      <c r="H13" s="7" t="str">
        <f>_xll.qlFraRateHelper(,G13,A13,F13,,,permanent,trigger,objectoverwrite)</f>
        <v>obj_005ce#0001</v>
      </c>
      <c r="I13" s="16" t="b">
        <v>1</v>
      </c>
      <c r="J13" s="19">
        <v>10</v>
      </c>
      <c r="K13" s="19">
        <v>1</v>
      </c>
      <c r="M13" s="26" t="str">
        <v>obj_005ad</v>
      </c>
      <c r="N13" s="26" t="str">
        <f>_xll.qlRateHelperQuoteName(M13,trigger)</f>
        <v>EUR8x11F_Quote</v>
      </c>
      <c r="O13" s="31">
        <f>_xll.qlRateHelperRate(M13,trigger)</f>
        <v>-6.4999999999999997E-4</v>
      </c>
      <c r="P13" s="27">
        <f>_xll.qlRateHelperEarliestDate(M13,trigger)</f>
        <v>42523</v>
      </c>
      <c r="Q13" s="27">
        <f>_xll.qlRateHelperPillarDate(M13,trigger)</f>
        <v>42615</v>
      </c>
      <c r="R13" s="37">
        <f t="shared" si="0"/>
        <v>1</v>
      </c>
      <c r="S13" s="26" t="b">
        <f>IF(Q13&lt;_xll.qlCalendarAdvance(calendar,$V$7,$V$27),TRUE,FALSE)</f>
        <v>0</v>
      </c>
      <c r="U13" s="36" t="s">
        <v>11</v>
      </c>
      <c r="V13" s="40" t="str">
        <f>_xll.qlAbcdTenorBasis(,V5,V6,V7,V8,V9:V12,,trigger)</f>
        <v>obj_0059b#0001</v>
      </c>
      <c r="AC13" s="44" t="s">
        <v>74</v>
      </c>
      <c r="AD13" s="45">
        <f>_xll.qlCalendarAdvance(calendar,AD12,AC13,,,trigger)</f>
        <v>42590</v>
      </c>
      <c r="AE13" s="45">
        <f>_xll.qlInterestRateIndexMaturity($V$5,AD13,trigger)</f>
        <v>42682</v>
      </c>
      <c r="AF13" s="49">
        <f>_xll.qlTenorBasisValue($V$13,AD13,trigger)</f>
        <v>1.3312195920691945E-3</v>
      </c>
      <c r="AG13" s="49">
        <f>_xll.qlTenorBasisForwardRate($V$13,AD13,_xll.ohTrigger($AA$9:$AA$12))</f>
        <v>-6.6458761839141209E-4</v>
      </c>
      <c r="AH13" s="49">
        <f>_xll.qlTenorBasisForwardRate2($V$13,AD13,AE13,_xll.ohTrigger($AA$9:$AA$12))</f>
        <v>-6.6458761839141209E-4</v>
      </c>
      <c r="AI13" s="49">
        <f>_xll.qlIndexFixing($V$5,_xll.qlInterestRateIndexFixingDate($V$5,AD13,trigger),,trigger)</f>
        <v>-6.6467666434028743E-4</v>
      </c>
      <c r="AJ13" s="49">
        <f t="shared" si="5"/>
        <v>8.9045948875338815E-8</v>
      </c>
      <c r="AK13" s="52">
        <f t="shared" si="6"/>
        <v>1.0001339867707599</v>
      </c>
      <c r="BC13" s="45">
        <v>42599</v>
      </c>
      <c r="BD13" s="49">
        <f>_xll.qlTenorBasisForwardRate($V$13,BC13,trigger)</f>
        <v>-6.5922395128225697E-4</v>
      </c>
    </row>
    <row r="14" spans="1:64" ht="11.25" customHeight="1" x14ac:dyDescent="0.2">
      <c r="A14" s="7" t="str">
        <f t="shared" si="8"/>
        <v>11M</v>
      </c>
      <c r="B14" s="7">
        <v>11</v>
      </c>
      <c r="C14" s="7" t="str">
        <f t="shared" si="9"/>
        <v>x14F</v>
      </c>
      <c r="D14" s="7" t="s">
        <v>16</v>
      </c>
      <c r="E14" s="7" t="s">
        <v>58</v>
      </c>
      <c r="F14" s="7" t="str">
        <f t="shared" si="3"/>
        <v>Euribor3M</v>
      </c>
      <c r="G14" s="7" t="str">
        <f t="shared" si="10"/>
        <v>EUR11x14F_Quote</v>
      </c>
      <c r="H14" s="7" t="str">
        <f>_xll.qlFraRateHelper(,G14,A14,F14,,,permanent,trigger,objectoverwrite)</f>
        <v>obj_005b6#0001</v>
      </c>
      <c r="I14" s="16" t="b">
        <v>1</v>
      </c>
      <c r="J14" s="19">
        <v>10</v>
      </c>
      <c r="K14" s="19">
        <v>1</v>
      </c>
      <c r="M14" s="26" t="str">
        <v>obj_00616</v>
      </c>
      <c r="N14" s="26" t="str">
        <f>_xll.qlRateHelperQuoteName(M14,trigger)</f>
        <v>EURFUT3MM6_Quote</v>
      </c>
      <c r="O14" s="31">
        <f>_xll.qlRateHelperRate(M14,trigger)</f>
        <v>-6.7499999999998117E-4</v>
      </c>
      <c r="P14" s="27">
        <f>_xll.qlRateHelperEarliestDate(M14,trigger)</f>
        <v>42536</v>
      </c>
      <c r="Q14" s="27">
        <f>_xll.qlRateHelperPillarDate(M14,trigger)</f>
        <v>42628</v>
      </c>
      <c r="R14" s="37">
        <f t="shared" si="0"/>
        <v>1</v>
      </c>
      <c r="S14" s="26" t="b">
        <f>IF(Q14&lt;_xll.qlCalendarAdvance(calendar,$V$7,$V$27),TRUE,FALSE)</f>
        <v>0</v>
      </c>
      <c r="U14" s="36" t="s">
        <v>69</v>
      </c>
      <c r="V14" s="33" t="b">
        <f>_xll.qlTenorBasisCalibrate($V$13,_xll.ohPack(M3:M57),V17,V18,_xll.ohPack(R3:R57),W9:W12,trigger)</f>
        <v>1</v>
      </c>
      <c r="AC14" s="44" t="s">
        <v>74</v>
      </c>
      <c r="AD14" s="45">
        <f>_xll.qlCalendarAdvance(calendar,AD13,AC14,,,trigger)</f>
        <v>42621</v>
      </c>
      <c r="AE14" s="45">
        <f>_xll.qlInterestRateIndexMaturity($V$5,AD14,trigger)</f>
        <v>42712</v>
      </c>
      <c r="AF14" s="49">
        <f>_xll.qlTenorBasisValue($V$13,AD14,trigger)</f>
        <v>1.3512683018517039E-3</v>
      </c>
      <c r="AG14" s="49">
        <f>_xll.qlTenorBasisForwardRate($V$13,AD14,_xll.ohTrigger($AA$9:$AA$12))</f>
        <v>-6.4337542425102782E-4</v>
      </c>
      <c r="AH14" s="49">
        <f>_xll.qlTenorBasisForwardRate2($V$13,AD14,AE14,_xll.ohTrigger($AA$9:$AA$12))</f>
        <v>-6.4337542425102782E-4</v>
      </c>
      <c r="AI14" s="49">
        <f>_xll.qlIndexFixing($V$5,_xll.qlInterestRateIndexFixingDate($V$5,AD14,trigger),,trigger)</f>
        <v>-6.3742383565940032E-4</v>
      </c>
      <c r="AJ14" s="49">
        <f t="shared" si="5"/>
        <v>-5.951588591627502E-6</v>
      </c>
      <c r="AK14" s="52">
        <f t="shared" si="6"/>
        <v>0.99074943125383452</v>
      </c>
      <c r="BC14" s="45">
        <v>42634</v>
      </c>
      <c r="BD14" s="49">
        <f>_xll.qlTenorBasisForwardRate($V$13,BC14,trigger)</f>
        <v>-6.3338460362396035E-4</v>
      </c>
    </row>
    <row r="15" spans="1:64" ht="11.25" customHeight="1" x14ac:dyDescent="0.2">
      <c r="A15" s="7" t="str">
        <f t="shared" si="8"/>
        <v>12M</v>
      </c>
      <c r="B15" s="7">
        <v>12</v>
      </c>
      <c r="C15" s="7" t="str">
        <f t="shared" si="9"/>
        <v>x15F</v>
      </c>
      <c r="D15" s="7" t="s">
        <v>16</v>
      </c>
      <c r="E15" s="7" t="s">
        <v>58</v>
      </c>
      <c r="F15" s="7" t="str">
        <f t="shared" si="3"/>
        <v>Euribor3M</v>
      </c>
      <c r="G15" s="7" t="str">
        <f t="shared" si="10"/>
        <v>EUR12x15F_Quote</v>
      </c>
      <c r="H15" s="7" t="str">
        <f>_xll.qlFraRateHelper(,G15,A15,F15,,,permanent,trigger,objectoverwrite)</f>
        <v>obj_005be#0001</v>
      </c>
      <c r="I15" s="16" t="b">
        <v>1</v>
      </c>
      <c r="J15" s="19">
        <v>10</v>
      </c>
      <c r="K15" s="19">
        <v>1</v>
      </c>
      <c r="M15" s="26" t="str">
        <v>obj_005b8</v>
      </c>
      <c r="N15" s="26" t="str">
        <f>_xll.qlRateHelperQuoteName(M15,trigger)</f>
        <v>EUR9x12F_Quote</v>
      </c>
      <c r="O15" s="31">
        <f>_xll.qlRateHelperRate(M15,trigger)</f>
        <v>-6.4999999999999997E-4</v>
      </c>
      <c r="P15" s="27">
        <f>_xll.qlRateHelperEarliestDate(M15,trigger)</f>
        <v>42555</v>
      </c>
      <c r="Q15" s="27">
        <f>_xll.qlRateHelperPillarDate(M15,trigger)</f>
        <v>42646</v>
      </c>
      <c r="R15" s="37">
        <f t="shared" si="0"/>
        <v>1</v>
      </c>
      <c r="S15" s="26" t="b">
        <f>IF(Q15&lt;_xll.qlCalendarAdvance(calendar,$V$7,$V$27),TRUE,FALSE)</f>
        <v>0</v>
      </c>
      <c r="U15" s="1" t="str">
        <f>_xll.ohRangeRetrieveError(V14)</f>
        <v/>
      </c>
      <c r="AC15" s="44" t="s">
        <v>74</v>
      </c>
      <c r="AD15" s="45">
        <f>_xll.qlCalendarAdvance(calendar,AD14,AC15,,,trigger)</f>
        <v>42653</v>
      </c>
      <c r="AE15" s="45">
        <f>_xll.qlInterestRateIndexMaturity($V$5,AD15,trigger)</f>
        <v>42745</v>
      </c>
      <c r="AF15" s="49">
        <f>_xll.qlTenorBasisValue($V$13,AD15,trigger)</f>
        <v>1.3711872280746137E-3</v>
      </c>
      <c r="AG15" s="49">
        <f>_xll.qlTenorBasisForwardRate($V$13,AD15,_xll.ohTrigger($AA$9:$AA$12))</f>
        <v>-5.8697015348436359E-4</v>
      </c>
      <c r="AH15" s="49">
        <f>_xll.qlTenorBasisForwardRate2($V$13,AD15,AE15,_xll.ohTrigger($AA$9:$AA$12))</f>
        <v>-5.8697015348436359E-4</v>
      </c>
      <c r="AI15" s="49">
        <f>_xll.qlIndexFixing($V$5,_xll.qlInterestRateIndexFixingDate($V$5,AD15,trigger),,trigger)</f>
        <v>-5.8049951153037605E-4</v>
      </c>
      <c r="AJ15" s="49">
        <f t="shared" si="5"/>
        <v>-6.4706419539875375E-6</v>
      </c>
      <c r="AK15" s="52">
        <f t="shared" si="6"/>
        <v>0.98897619935941106</v>
      </c>
      <c r="BC15" s="45">
        <v>42662</v>
      </c>
      <c r="BD15" s="49">
        <f>_xll.qlTenorBasisForwardRate($V$13,BC15,trigger)</f>
        <v>-5.7439948749926162E-4</v>
      </c>
    </row>
    <row r="16" spans="1:64" ht="11.25" customHeight="1" x14ac:dyDescent="0.2">
      <c r="A16" s="2" t="s">
        <v>86</v>
      </c>
      <c r="B16" s="2" t="s">
        <v>87</v>
      </c>
      <c r="C16" s="2" t="str">
        <f t="array" ref="C16:C27">_xll.qlIMMNextCodes(_xll.qlSettingsEvaluationDate(trigger)-1,D16:D27)</f>
        <v>Z5</v>
      </c>
      <c r="D16" s="2" t="b">
        <v>1</v>
      </c>
      <c r="E16" s="2" t="s">
        <v>58</v>
      </c>
      <c r="F16" s="2" t="str">
        <f t="shared" si="3"/>
        <v>Euribor3M</v>
      </c>
      <c r="G16" s="2" t="str">
        <f>"EURFUT3M"&amp;C16&amp;"_Quote"</f>
        <v>EURFUT3MZ5_Quote</v>
      </c>
      <c r="H16" s="2" t="str">
        <f>_xll.qlFuturesRateHelper(,G16,B16,C16,F16,0,,trigger)</f>
        <v>obj_00610#0001</v>
      </c>
      <c r="I16" s="15" t="b">
        <v>1</v>
      </c>
      <c r="J16" s="18">
        <v>20</v>
      </c>
      <c r="K16" s="18">
        <v>1</v>
      </c>
      <c r="M16" s="26" t="str">
        <v>obj_005ce</v>
      </c>
      <c r="N16" s="26" t="str">
        <f>_xll.qlRateHelperQuoteName(M16,trigger)</f>
        <v>EUR10x13F_Quote</v>
      </c>
      <c r="O16" s="31">
        <f>_xll.qlRateHelperRate(M16,trigger)</f>
        <v>-6.4999999999999997E-4</v>
      </c>
      <c r="P16" s="27">
        <f>_xll.qlRateHelperEarliestDate(M16,trigger)</f>
        <v>42584</v>
      </c>
      <c r="Q16" s="27">
        <f>_xll.qlRateHelperPillarDate(M16,trigger)</f>
        <v>42676</v>
      </c>
      <c r="R16" s="37">
        <f t="shared" si="0"/>
        <v>1</v>
      </c>
      <c r="S16" s="26" t="b">
        <f>IF(Q16&lt;_xll.qlCalendarAdvance(calendar,$V$7,$V$27),TRUE,FALSE)</f>
        <v>0</v>
      </c>
      <c r="AC16" s="44" t="s">
        <v>74</v>
      </c>
      <c r="AD16" s="45">
        <f>_xll.qlCalendarAdvance(calendar,AD15,AC16,,,trigger)</f>
        <v>42684</v>
      </c>
      <c r="AE16" s="45">
        <f>_xll.qlInterestRateIndexMaturity($V$5,AD16,trigger)</f>
        <v>42776</v>
      </c>
      <c r="AF16" s="49">
        <f>_xll.qlTenorBasisValue($V$13,AD16,trigger)</f>
        <v>1.3897479539019637E-3</v>
      </c>
      <c r="AG16" s="49">
        <f>_xll.qlTenorBasisForwardRate($V$13,AD16,_xll.ohTrigger($AA$9:$AA$12))</f>
        <v>-5.3722718256770502E-4</v>
      </c>
      <c r="AH16" s="49">
        <f>_xll.qlTenorBasisForwardRate2($V$13,AD16,AE16,_xll.ohTrigger($AA$9:$AA$12))</f>
        <v>-5.3722718256770502E-4</v>
      </c>
      <c r="AI16" s="49">
        <f>_xll.qlIndexFixing($V$5,_xll.qlInterestRateIndexFixingDate($V$5,AD16,trigger),,trigger)</f>
        <v>-5.4613332244111913E-4</v>
      </c>
      <c r="AJ16" s="49">
        <f t="shared" si="5"/>
        <v>8.9061398734141062E-6</v>
      </c>
      <c r="AK16" s="52">
        <f t="shared" si="6"/>
        <v>1.0165779769944752</v>
      </c>
      <c r="BC16" s="45">
        <v>42690</v>
      </c>
      <c r="BD16" s="49">
        <f>_xll.qlTenorBasisForwardRate($V$13,BC16,trigger)</f>
        <v>-5.2605444211054671E-4</v>
      </c>
    </row>
    <row r="17" spans="1:56" ht="11.25" customHeight="1" x14ac:dyDescent="0.2">
      <c r="A17" s="7" t="s">
        <v>86</v>
      </c>
      <c r="B17" s="7" t="s">
        <v>87</v>
      </c>
      <c r="C17" s="7" t="str">
        <v>H6</v>
      </c>
      <c r="D17" s="7" t="b">
        <v>1</v>
      </c>
      <c r="E17" s="7" t="s">
        <v>58</v>
      </c>
      <c r="F17" s="7" t="str">
        <f t="shared" si="3"/>
        <v>Euribor3M</v>
      </c>
      <c r="G17" s="7" t="str">
        <f t="shared" ref="G17:G27" si="11">"EURFUT3M"&amp;C17&amp;"_Quote"</f>
        <v>EURFUT3MH6_Quote</v>
      </c>
      <c r="H17" s="7" t="str">
        <f>_xll.qlFuturesRateHelper(,G17,B17,C17,F17,0,,trigger)</f>
        <v>obj_0061a#0001</v>
      </c>
      <c r="I17" s="16" t="b">
        <v>1</v>
      </c>
      <c r="J17" s="19">
        <v>20</v>
      </c>
      <c r="K17" s="19">
        <v>1</v>
      </c>
      <c r="M17" s="26" t="str">
        <v>obj_005b6</v>
      </c>
      <c r="N17" s="26" t="str">
        <f>_xll.qlRateHelperQuoteName(M17,trigger)</f>
        <v>EUR11x14F_Quote</v>
      </c>
      <c r="O17" s="31">
        <f>_xll.qlRateHelperRate(M17,trigger)</f>
        <v>-6.4000000000000005E-4</v>
      </c>
      <c r="P17" s="27">
        <f>_xll.qlRateHelperEarliestDate(M17,trigger)</f>
        <v>42615</v>
      </c>
      <c r="Q17" s="27">
        <f>_xll.qlRateHelperPillarDate(M17,trigger)</f>
        <v>42706</v>
      </c>
      <c r="R17" s="37">
        <f t="shared" si="0"/>
        <v>1</v>
      </c>
      <c r="S17" s="26" t="b">
        <f>IF(Q17&lt;_xll.qlCalendarAdvance(calendar,$V$7,$V$27),TRUE,FALSE)</f>
        <v>0</v>
      </c>
      <c r="U17" s="36" t="s">
        <v>68</v>
      </c>
      <c r="V17" s="33" t="str">
        <f>_xll.qlLevenbergMarquardt(,0.00000001,0.00000001,0.00000001,,trigger)</f>
        <v>obj_00609#0001</v>
      </c>
      <c r="AC17" s="44" t="s">
        <v>74</v>
      </c>
      <c r="AD17" s="45">
        <f>_xll.qlCalendarAdvance(calendar,AD16,AC17,,,trigger)</f>
        <v>42716</v>
      </c>
      <c r="AE17" s="45">
        <f>_xll.qlInterestRateIndexMaturity($V$5,AD17,trigger)</f>
        <v>42807</v>
      </c>
      <c r="AF17" s="49">
        <f>_xll.qlTenorBasisValue($V$13,AD17,trigger)</f>
        <v>1.4081648535401326E-3</v>
      </c>
      <c r="AG17" s="49">
        <f>_xll.qlTenorBasisForwardRate($V$13,AD17,_xll.ohTrigger($AA$9:$AA$12))</f>
        <v>-4.6685291491775687E-4</v>
      </c>
      <c r="AH17" s="49">
        <f>_xll.qlTenorBasisForwardRate2($V$13,AD17,AE17,_xll.ohTrigger($AA$9:$AA$12))</f>
        <v>-4.6685291491775687E-4</v>
      </c>
      <c r="AI17" s="49">
        <f>_xll.qlIndexFixing($V$5,_xll.qlInterestRateIndexFixingDate($V$5,AD17,trigger),,trigger)</f>
        <v>-4.9376946315770188E-4</v>
      </c>
      <c r="AJ17" s="49">
        <f t="shared" si="5"/>
        <v>2.6916548239945017E-5</v>
      </c>
      <c r="AK17" s="52">
        <f t="shared" si="6"/>
        <v>1.0576553072281594</v>
      </c>
      <c r="BC17" s="45">
        <v>42725</v>
      </c>
      <c r="BD17" s="49">
        <f>_xll.qlTenorBasisForwardRate($V$13,BC17,trigger)</f>
        <v>-4.4262268583450393E-4</v>
      </c>
    </row>
    <row r="18" spans="1:56" ht="11.25" customHeight="1" x14ac:dyDescent="0.2">
      <c r="A18" s="7" t="s">
        <v>86</v>
      </c>
      <c r="B18" s="7" t="s">
        <v>87</v>
      </c>
      <c r="C18" s="7" t="str">
        <v>M6</v>
      </c>
      <c r="D18" s="7" t="b">
        <v>1</v>
      </c>
      <c r="E18" s="7" t="s">
        <v>58</v>
      </c>
      <c r="F18" s="7" t="str">
        <f t="shared" si="3"/>
        <v>Euribor3M</v>
      </c>
      <c r="G18" s="7" t="str">
        <f t="shared" si="11"/>
        <v>EURFUT3MM6_Quote</v>
      </c>
      <c r="H18" s="7" t="str">
        <f>_xll.qlFuturesRateHelper(,G18,B18,C18,F18,0,,trigger)</f>
        <v>obj_00616#0001</v>
      </c>
      <c r="I18" s="16" t="b">
        <v>1</v>
      </c>
      <c r="J18" s="19">
        <v>20</v>
      </c>
      <c r="K18" s="19">
        <v>1</v>
      </c>
      <c r="M18" s="26" t="str">
        <v>obj_0060f</v>
      </c>
      <c r="N18" s="26" t="str">
        <f>_xll.qlRateHelperQuoteName(M18,trigger)</f>
        <v>EURFUT3MU6_Quote</v>
      </c>
      <c r="O18" s="31">
        <f>_xll.qlRateHelperRate(M18,trigger)</f>
        <v>-6.250000000000977E-4</v>
      </c>
      <c r="P18" s="27">
        <f>_xll.qlRateHelperEarliestDate(M18,trigger)</f>
        <v>42634</v>
      </c>
      <c r="Q18" s="27">
        <f>_xll.qlRateHelperPillarDate(M18,trigger)</f>
        <v>42725</v>
      </c>
      <c r="R18" s="37">
        <f t="shared" si="0"/>
        <v>1</v>
      </c>
      <c r="S18" s="26" t="b">
        <f>IF(Q18&lt;_xll.qlCalendarAdvance(calendar,$V$7,$V$27),TRUE,FALSE)</f>
        <v>0</v>
      </c>
      <c r="U18" s="36" t="s">
        <v>66</v>
      </c>
      <c r="V18" s="33" t="str">
        <f>_xll.qlEndCriteria(,1000,100,0.00000001,0.00003,0.00003,,trigger)</f>
        <v>obj_0060c#0001</v>
      </c>
      <c r="AC18" s="44" t="s">
        <v>74</v>
      </c>
      <c r="AD18" s="45">
        <f>_xll.qlCalendarAdvance(calendar,AD17,AC18,,,trigger)</f>
        <v>42747</v>
      </c>
      <c r="AE18" s="45">
        <f>_xll.qlInterestRateIndexMaturity($V$5,AD18,trigger)</f>
        <v>42837</v>
      </c>
      <c r="AF18" s="49">
        <f>_xll.qlTenorBasisValue($V$13,AD18,trigger)</f>
        <v>1.4253027744722995E-3</v>
      </c>
      <c r="AG18" s="49">
        <f>_xll.qlTenorBasisForwardRate($V$13,AD18,_xll.ohTrigger($AA$9:$AA$12))</f>
        <v>-4.0445723930693234E-4</v>
      </c>
      <c r="AH18" s="49">
        <f>_xll.qlTenorBasisForwardRate2($V$13,AD18,AE18,_xll.ohTrigger($AA$9:$AA$12))</f>
        <v>-4.0445723930693234E-4</v>
      </c>
      <c r="AI18" s="49">
        <f>_xll.qlIndexFixing($V$5,_xll.qlInterestRateIndexFixingDate($V$5,AD18,trigger),,trigger)</f>
        <v>-4.4279909307221033E-4</v>
      </c>
      <c r="AJ18" s="49">
        <f t="shared" si="5"/>
        <v>3.8341853765277989E-5</v>
      </c>
      <c r="AK18" s="52">
        <f t="shared" si="6"/>
        <v>1.094798287776922</v>
      </c>
      <c r="BC18" s="45">
        <v>42753</v>
      </c>
      <c r="BD18" s="49">
        <f>_xll.qlTenorBasisForwardRate($V$13,BC18,trigger)</f>
        <v>-3.8834278011057322E-4</v>
      </c>
    </row>
    <row r="19" spans="1:56" ht="11.25" customHeight="1" x14ac:dyDescent="0.2">
      <c r="A19" s="7" t="s">
        <v>86</v>
      </c>
      <c r="B19" s="7" t="s">
        <v>87</v>
      </c>
      <c r="C19" s="7" t="str">
        <v>U6</v>
      </c>
      <c r="D19" s="7" t="b">
        <v>1</v>
      </c>
      <c r="E19" s="7" t="s">
        <v>58</v>
      </c>
      <c r="F19" s="7" t="str">
        <f t="shared" si="3"/>
        <v>Euribor3M</v>
      </c>
      <c r="G19" s="7" t="str">
        <f t="shared" si="11"/>
        <v>EURFUT3MU6_Quote</v>
      </c>
      <c r="H19" s="7" t="str">
        <f>_xll.qlFuturesRateHelper(,G19,B19,C19,F19,0,,trigger)</f>
        <v>obj_0060f#0001</v>
      </c>
      <c r="I19" s="16" t="b">
        <v>1</v>
      </c>
      <c r="J19" s="19">
        <v>20</v>
      </c>
      <c r="K19" s="19">
        <v>1</v>
      </c>
      <c r="M19" s="26" t="str">
        <v>obj_005be</v>
      </c>
      <c r="N19" s="26" t="str">
        <f>_xll.qlRateHelperQuoteName(M19,trigger)</f>
        <v>EUR12x15F_Quote</v>
      </c>
      <c r="O19" s="31">
        <f>_xll.qlRateHelperRate(M19,trigger)</f>
        <v>-5.8999999999999992E-4</v>
      </c>
      <c r="P19" s="27">
        <f>_xll.qlRateHelperEarliestDate(M19,trigger)</f>
        <v>42646</v>
      </c>
      <c r="Q19" s="27">
        <f>_xll.qlRateHelperPillarDate(M19,trigger)</f>
        <v>42737</v>
      </c>
      <c r="R19" s="37">
        <f t="shared" si="0"/>
        <v>1</v>
      </c>
      <c r="S19" s="26" t="b">
        <f>IF(Q19&lt;_xll.qlCalendarAdvance(calendar,$V$7,$V$27),TRUE,FALSE)</f>
        <v>0</v>
      </c>
      <c r="U19" s="36" t="s">
        <v>67</v>
      </c>
      <c r="V19" s="33" t="str">
        <f>_xll.qlNoConstraint(,,trigger)</f>
        <v>obj_0060a#0001</v>
      </c>
      <c r="AC19" s="44" t="s">
        <v>74</v>
      </c>
      <c r="AD19" s="45">
        <f>_xll.qlCalendarAdvance(calendar,AD18,AC19,,,trigger)</f>
        <v>42779</v>
      </c>
      <c r="AE19" s="45">
        <f>_xll.qlInterestRateIndexMaturity($V$5,AD19,trigger)</f>
        <v>42870</v>
      </c>
      <c r="AF19" s="49">
        <f>_xll.qlTenorBasisValue($V$13,AD19,trigger)</f>
        <v>1.4422836692268945E-3</v>
      </c>
      <c r="AG19" s="49">
        <f>_xll.qlTenorBasisForwardRate($V$13,AD19,_xll.ohTrigger($AA$9:$AA$12))</f>
        <v>-3.2007977009917369E-4</v>
      </c>
      <c r="AH19" s="49">
        <f>_xll.qlTenorBasisForwardRate2($V$13,AD19,AE19,_xll.ohTrigger($AA$9:$AA$12))</f>
        <v>-3.2007977009917369E-4</v>
      </c>
      <c r="AI19" s="49">
        <f>_xll.qlIndexFixing($V$5,_xll.qlInterestRateIndexFixingDate($V$5,AD19,trigger),,trigger)</f>
        <v>-3.3541275007277813E-4</v>
      </c>
      <c r="AJ19" s="49">
        <f t="shared" si="5"/>
        <v>1.5332979973604443E-5</v>
      </c>
      <c r="AK19" s="52">
        <f t="shared" si="6"/>
        <v>1.0479036209281631</v>
      </c>
      <c r="BC19" s="45">
        <v>42781</v>
      </c>
      <c r="BD19" s="49">
        <f>_xll.qlTenorBasisForwardRate($V$13,BC19,trigger)</f>
        <v>-3.1785710673459062E-4</v>
      </c>
    </row>
    <row r="20" spans="1:56" ht="11.25" customHeight="1" x14ac:dyDescent="0.2">
      <c r="A20" s="7" t="s">
        <v>86</v>
      </c>
      <c r="B20" s="7" t="s">
        <v>87</v>
      </c>
      <c r="C20" s="7" t="str">
        <v>Z6</v>
      </c>
      <c r="D20" s="7" t="b">
        <v>1</v>
      </c>
      <c r="E20" s="7" t="s">
        <v>58</v>
      </c>
      <c r="F20" s="7" t="str">
        <f t="shared" si="3"/>
        <v>Euribor3M</v>
      </c>
      <c r="G20" s="7" t="str">
        <f t="shared" si="11"/>
        <v>EURFUT3MZ6_Quote</v>
      </c>
      <c r="H20" s="7" t="str">
        <f>_xll.qlFuturesRateHelper(,G20,B20,C20,F20,0,,trigger)</f>
        <v>obj_00611#0001</v>
      </c>
      <c r="I20" s="16" t="b">
        <v>1</v>
      </c>
      <c r="J20" s="19">
        <v>20</v>
      </c>
      <c r="K20" s="19">
        <v>1</v>
      </c>
      <c r="M20" s="26" t="str">
        <v>obj_00611</v>
      </c>
      <c r="N20" s="26" t="str">
        <f>_xll.qlRateHelperQuoteName(M20,trigger)</f>
        <v>EURFUT3MZ6_Quote</v>
      </c>
      <c r="O20" s="31">
        <f>_xll.qlRateHelperRate(M20,trigger)</f>
        <v>-4.750000000000032E-4</v>
      </c>
      <c r="P20" s="27">
        <f>_xll.qlRateHelperEarliestDate(M20,trigger)</f>
        <v>42725</v>
      </c>
      <c r="Q20" s="27">
        <f>_xll.qlRateHelperPillarDate(M20,trigger)</f>
        <v>42815</v>
      </c>
      <c r="R20" s="37">
        <f t="shared" si="0"/>
        <v>1</v>
      </c>
      <c r="S20" s="26" t="b">
        <f>IF(Q20&lt;_xll.qlCalendarAdvance(calendar,$V$7,$V$27),TRUE,FALSE)</f>
        <v>0</v>
      </c>
      <c r="AC20" s="44" t="s">
        <v>74</v>
      </c>
      <c r="AD20" s="45">
        <f>_xll.qlCalendarAdvance(calendar,AD19,AC20,,,trigger)</f>
        <v>42807</v>
      </c>
      <c r="AE20" s="45">
        <f>_xll.qlInterestRateIndexMaturity($V$5,AD20,trigger)</f>
        <v>42899</v>
      </c>
      <c r="AF20" s="49">
        <f>_xll.qlTenorBasisValue($V$13,AD20,trigger)</f>
        <v>1.4565631574120154E-3</v>
      </c>
      <c r="AG20" s="49">
        <f>_xll.qlTenorBasisForwardRate($V$13,AD20,_xll.ohTrigger($AA$9:$AA$12))</f>
        <v>-2.4913232741742141E-4</v>
      </c>
      <c r="AH20" s="49">
        <f>_xll.qlTenorBasisForwardRate2($V$13,AD20,AE20,_xll.ohTrigger($AA$9:$AA$12))</f>
        <v>-2.4913232741742141E-4</v>
      </c>
      <c r="AI20" s="49">
        <f>_xll.qlIndexFixing($V$5,_xll.qlInterestRateIndexFixingDate($V$5,AD20,trigger),,trigger)</f>
        <v>-2.3227931708449584E-4</v>
      </c>
      <c r="AJ20" s="49">
        <f t="shared" si="5"/>
        <v>-1.6853010332925565E-5</v>
      </c>
      <c r="AK20" s="52">
        <f t="shared" si="6"/>
        <v>0.93235317749555502</v>
      </c>
      <c r="BC20" s="45">
        <v>42809</v>
      </c>
      <c r="BD20" s="49">
        <f>_xll.qlTenorBasisForwardRate($V$13,BC20,trigger)</f>
        <v>-2.4431333802814981E-4</v>
      </c>
    </row>
    <row r="21" spans="1:56" ht="11.25" customHeight="1" x14ac:dyDescent="0.2">
      <c r="A21" s="7" t="s">
        <v>86</v>
      </c>
      <c r="B21" s="7" t="s">
        <v>87</v>
      </c>
      <c r="C21" s="7" t="str">
        <v>H7</v>
      </c>
      <c r="D21" s="7" t="b">
        <v>1</v>
      </c>
      <c r="E21" s="7" t="s">
        <v>58</v>
      </c>
      <c r="F21" s="7" t="str">
        <f t="shared" si="3"/>
        <v>Euribor3M</v>
      </c>
      <c r="G21" s="7" t="str">
        <f t="shared" si="11"/>
        <v>EURFUT3MH7_Quote</v>
      </c>
      <c r="H21" s="7" t="str">
        <f>_xll.qlFuturesRateHelper(,G21,B21,C21,F21,0,,trigger)</f>
        <v>obj_00617#0001</v>
      </c>
      <c r="I21" s="16" t="b">
        <v>1</v>
      </c>
      <c r="J21" s="19">
        <v>20</v>
      </c>
      <c r="K21" s="19">
        <v>1</v>
      </c>
      <c r="M21" s="26" t="str">
        <v>obj_00617</v>
      </c>
      <c r="N21" s="26" t="str">
        <f>_xll.qlRateHelperQuoteName(M21,trigger)</f>
        <v>EURFUT3MH7_Quote</v>
      </c>
      <c r="O21" s="31">
        <f>_xll.qlRateHelperRate(M21,trigger)</f>
        <v>-2.2500000000014175E-4</v>
      </c>
      <c r="P21" s="27">
        <f>_xll.qlRateHelperEarliestDate(M21,trigger)</f>
        <v>42809</v>
      </c>
      <c r="Q21" s="27">
        <f>_xll.qlRateHelperPillarDate(M21,trigger)</f>
        <v>42901</v>
      </c>
      <c r="R21" s="37">
        <f t="shared" si="0"/>
        <v>1</v>
      </c>
      <c r="S21" s="26" t="b">
        <f>IF(Q21&lt;_xll.qlCalendarAdvance(calendar,$V$7,$V$27),TRUE,FALSE)</f>
        <v>0</v>
      </c>
      <c r="AC21" s="44" t="s">
        <v>74</v>
      </c>
      <c r="AD21" s="45">
        <f>_xll.qlCalendarAdvance(calendar,AD20,AC21,,,trigger)</f>
        <v>42838</v>
      </c>
      <c r="AE21" s="45">
        <f>_xll.qlInterestRateIndexMaturity($V$5,AD21,trigger)</f>
        <v>42929</v>
      </c>
      <c r="AF21" s="49">
        <f>_xll.qlTenorBasisValue($V$13,AD21,trigger)</f>
        <v>1.4717560980511556E-3</v>
      </c>
      <c r="AG21" s="49">
        <f>_xll.qlTenorBasisForwardRate($V$13,AD21,_xll.ohTrigger($AA$9:$AA$12))</f>
        <v>-1.6655708866350575E-4</v>
      </c>
      <c r="AH21" s="49">
        <f>_xll.qlTenorBasisForwardRate2($V$13,AD21,AE21,_xll.ohTrigger($AA$9:$AA$12))</f>
        <v>-1.6655708866350575E-4</v>
      </c>
      <c r="AI21" s="49">
        <f>_xll.qlIndexFixing($V$5,_xll.qlInterestRateIndexFixingDate($V$5,AD21,trigger),,trigger)</f>
        <v>-1.2296153622688605E-4</v>
      </c>
      <c r="AJ21" s="49">
        <f t="shared" si="5"/>
        <v>-4.3595552436619703E-5</v>
      </c>
      <c r="AK21" s="52">
        <f t="shared" si="6"/>
        <v>0.73825459614813793</v>
      </c>
      <c r="BC21" s="45">
        <v>42844</v>
      </c>
      <c r="BD21" s="49">
        <f>_xll.qlTenorBasisForwardRate($V$13,BC21,trigger)</f>
        <v>-1.4897156159731341E-4</v>
      </c>
    </row>
    <row r="22" spans="1:56" ht="11.25" customHeight="1" x14ac:dyDescent="0.2">
      <c r="A22" s="7" t="s">
        <v>86</v>
      </c>
      <c r="B22" s="7" t="s">
        <v>87</v>
      </c>
      <c r="C22" s="7" t="str">
        <v>M7</v>
      </c>
      <c r="D22" s="7" t="b">
        <v>1</v>
      </c>
      <c r="E22" s="7" t="s">
        <v>58</v>
      </c>
      <c r="F22" s="7" t="str">
        <f t="shared" si="3"/>
        <v>Euribor3M</v>
      </c>
      <c r="G22" s="7" t="str">
        <f t="shared" si="11"/>
        <v>EURFUT3MM7_Quote</v>
      </c>
      <c r="H22" s="7" t="str">
        <f>_xll.qlFuturesRateHelper(,G22,B22,C22,F22,0,,trigger)</f>
        <v>obj_00618#0001</v>
      </c>
      <c r="I22" s="16" t="b">
        <v>1</v>
      </c>
      <c r="J22" s="19">
        <v>20</v>
      </c>
      <c r="K22" s="19">
        <v>1</v>
      </c>
      <c r="M22" s="26" t="str">
        <v>obj_005a2</v>
      </c>
      <c r="N22" s="26" t="str">
        <f>_xll.qlRateHelperQuoteName(M22,trigger)</f>
        <v>EURAB3E3Y_Quote</v>
      </c>
      <c r="O22" s="31">
        <f>_xll.qlRateHelperRate(M22,trigger)</f>
        <v>2.5000000000000001E-4</v>
      </c>
      <c r="P22" s="27">
        <f>_xll.qlRateHelperEarliestDate(M22,trigger)</f>
        <v>42279</v>
      </c>
      <c r="Q22" s="27">
        <f>_xll.qlRateHelperPillarDate(M22,trigger)</f>
        <v>43375</v>
      </c>
      <c r="R22" s="37">
        <f t="shared" si="0"/>
        <v>1</v>
      </c>
      <c r="S22" s="26" t="b">
        <f>IF(Q22&lt;_xll.qlCalendarAdvance(calendar,$V$7,$V$27),TRUE,FALSE)</f>
        <v>0</v>
      </c>
      <c r="U22" s="36" t="s">
        <v>98</v>
      </c>
      <c r="V22" s="33">
        <v>6</v>
      </c>
      <c r="AC22" s="44" t="s">
        <v>74</v>
      </c>
      <c r="AD22" s="45">
        <f>_xll.qlCalendarAdvance(calendar,AD21,AC22,,,trigger)</f>
        <v>42870</v>
      </c>
      <c r="AE22" s="45">
        <f>_xll.qlInterestRateIndexMaturity($V$5,AD22,trigger)</f>
        <v>42962</v>
      </c>
      <c r="AF22" s="49">
        <f>_xll.qlTenorBasisValue($V$13,AD22,trigger)</f>
        <v>1.4867743628459063E-3</v>
      </c>
      <c r="AG22" s="49">
        <f>_xll.qlTenorBasisForwardRate($V$13,AD22,_xll.ohTrigger($AA$9:$AA$12))</f>
        <v>-6.2873446967455322E-5</v>
      </c>
      <c r="AH22" s="49">
        <f>_xll.qlTenorBasisForwardRate2($V$13,AD22,AE22,_xll.ohTrigger($AA$9:$AA$12))</f>
        <v>-6.2873446967455322E-5</v>
      </c>
      <c r="AI22" s="49">
        <f>_xll.qlIndexFixing($V$5,_xll.qlInterestRateIndexFixingDate($V$5,AD22,trigger),,trigger)</f>
        <v>-8.4776421713107854E-6</v>
      </c>
      <c r="AJ22" s="49">
        <f t="shared" si="5"/>
        <v>-5.4395804796144539E-5</v>
      </c>
      <c r="AK22" s="52">
        <f t="shared" si="6"/>
        <v>0.13483660559757443</v>
      </c>
      <c r="BC22" s="45">
        <v>42872</v>
      </c>
      <c r="BD22" s="49">
        <f>_xll.qlTenorBasisForwardRate($V$13,BC22,trigger)</f>
        <v>-5.6112075539059987E-5</v>
      </c>
    </row>
    <row r="23" spans="1:56" ht="11.25" customHeight="1" x14ac:dyDescent="0.2">
      <c r="A23" s="7" t="s">
        <v>86</v>
      </c>
      <c r="B23" s="7" t="s">
        <v>87</v>
      </c>
      <c r="C23" s="7" t="str">
        <v>U7</v>
      </c>
      <c r="D23" s="7" t="b">
        <v>1</v>
      </c>
      <c r="E23" s="7" t="s">
        <v>58</v>
      </c>
      <c r="F23" s="7" t="str">
        <f t="shared" si="3"/>
        <v>Euribor3M</v>
      </c>
      <c r="G23" s="7" t="str">
        <f t="shared" si="11"/>
        <v>EURFUT3MU7_Quote</v>
      </c>
      <c r="H23" s="7" t="str">
        <f>_xll.qlFuturesRateHelper(,G23,B23,C23,F23,0,,trigger)</f>
        <v>obj_00614#0001</v>
      </c>
      <c r="I23" s="16" t="b">
        <v>1</v>
      </c>
      <c r="J23" s="19">
        <v>20</v>
      </c>
      <c r="K23" s="19">
        <v>1</v>
      </c>
      <c r="M23" s="26" t="str">
        <v>obj_005a3</v>
      </c>
      <c r="N23" s="26" t="str">
        <f>_xll.qlRateHelperQuoteName(M23,trigger)</f>
        <v>EURAB3E4Y_Quote</v>
      </c>
      <c r="O23" s="31">
        <f>_xll.qlRateHelperRate(M23,trigger)</f>
        <v>1.25E-3</v>
      </c>
      <c r="P23" s="27">
        <f>_xll.qlRateHelperEarliestDate(M23,trigger)</f>
        <v>42279</v>
      </c>
      <c r="Q23" s="27">
        <f>_xll.qlRateHelperPillarDate(M23,trigger)</f>
        <v>43740</v>
      </c>
      <c r="R23" s="37">
        <f t="shared" si="0"/>
        <v>1</v>
      </c>
      <c r="S23" s="26" t="b">
        <f>IF(Q23&lt;_xll.qlCalendarAdvance(calendar,$V$7,$V$27),TRUE,FALSE)</f>
        <v>0</v>
      </c>
      <c r="U23" s="36" t="s">
        <v>100</v>
      </c>
      <c r="V23" s="33">
        <v>0</v>
      </c>
      <c r="AC23" s="44" t="s">
        <v>74</v>
      </c>
      <c r="AD23" s="45">
        <f>_xll.qlCalendarAdvance(calendar,AD22,AC23,,,trigger)</f>
        <v>42901</v>
      </c>
      <c r="AE23" s="45">
        <f>_xll.qlInterestRateIndexMaturity($V$5,AD23,trigger)</f>
        <v>42993</v>
      </c>
      <c r="AF23" s="49">
        <f>_xll.qlTenorBasisValue($V$13,AD23,trigger)</f>
        <v>1.5006938038460396E-3</v>
      </c>
      <c r="AG23" s="49">
        <f>_xll.qlTenorBasisForwardRate($V$13,AD23,_xll.ohTrigger($AA$9:$AA$12))</f>
        <v>5.2907875809167329E-5</v>
      </c>
      <c r="AH23" s="49">
        <f>_xll.qlTenorBasisForwardRate2($V$13,AD23,AE23,_xll.ohTrigger($AA$9:$AA$12))</f>
        <v>5.2907875809167329E-5</v>
      </c>
      <c r="AI23" s="49">
        <f>_xll.qlIndexFixing($V$5,_xll.qlInterestRateIndexFixingDate($V$5,AD23,trigger),,trigger)</f>
        <v>1.0287484784825938E-4</v>
      </c>
      <c r="AJ23" s="49">
        <f t="shared" si="5"/>
        <v>-4.9966972039092049E-5</v>
      </c>
      <c r="AK23" s="52">
        <f t="shared" si="6"/>
        <v>1.9444146315629305</v>
      </c>
      <c r="BC23" s="45">
        <v>42907</v>
      </c>
      <c r="BD23" s="49">
        <f>_xll.qlTenorBasisForwardRate($V$13,BC23,trigger)</f>
        <v>7.7256941896038412E-5</v>
      </c>
    </row>
    <row r="24" spans="1:56" ht="11.25" customHeight="1" x14ac:dyDescent="0.2">
      <c r="A24" s="7" t="s">
        <v>86</v>
      </c>
      <c r="B24" s="7" t="s">
        <v>87</v>
      </c>
      <c r="C24" s="7" t="str">
        <v>Z7</v>
      </c>
      <c r="D24" s="7" t="b">
        <v>1</v>
      </c>
      <c r="E24" s="7" t="s">
        <v>58</v>
      </c>
      <c r="F24" s="7" t="str">
        <f t="shared" si="3"/>
        <v>Euribor3M</v>
      </c>
      <c r="G24" s="7" t="str">
        <f t="shared" si="11"/>
        <v>EURFUT3MZ7_Quote</v>
      </c>
      <c r="H24" s="7" t="str">
        <f>_xll.qlFuturesRateHelper(,G24,B24,C24,F24,0,,trigger)</f>
        <v>obj_00615#0001</v>
      </c>
      <c r="I24" s="16" t="b">
        <v>1</v>
      </c>
      <c r="J24" s="19">
        <v>20</v>
      </c>
      <c r="K24" s="19">
        <v>1</v>
      </c>
      <c r="M24" s="26" t="str">
        <v>obj_005cd</v>
      </c>
      <c r="N24" s="26" t="str">
        <f>_xll.qlRateHelperQuoteName(M24,trigger)</f>
        <v>EURAB3E5Y_Quote</v>
      </c>
      <c r="O24" s="31">
        <f>_xll.qlRateHelperRate(M24,trigger)</f>
        <v>2.4199999999999998E-3</v>
      </c>
      <c r="P24" s="27">
        <f>_xll.qlRateHelperEarliestDate(M24,trigger)</f>
        <v>42279</v>
      </c>
      <c r="Q24" s="27">
        <f>_xll.qlRateHelperPillarDate(M24,trigger)</f>
        <v>44106</v>
      </c>
      <c r="R24" s="37">
        <f t="shared" si="0"/>
        <v>1</v>
      </c>
      <c r="S24" s="26" t="b">
        <f>IF(Q24&lt;_xll.qlCalendarAdvance(calendar,$V$7,$V$27),TRUE,FALSE)</f>
        <v>0</v>
      </c>
      <c r="U24" s="36" t="s">
        <v>99</v>
      </c>
      <c r="V24" s="33" t="s">
        <v>101</v>
      </c>
      <c r="AC24" s="44" t="s">
        <v>74</v>
      </c>
      <c r="AD24" s="45">
        <f>_xll.qlCalendarAdvance(calendar,AD23,AC24,,,trigger)</f>
        <v>42933</v>
      </c>
      <c r="AE24" s="45">
        <f>_xll.qlInterestRateIndexMaturity($V$5,AD24,trigger)</f>
        <v>43025</v>
      </c>
      <c r="AF24" s="49">
        <f>_xll.qlTenorBasisValue($V$13,AD24,trigger)</f>
        <v>1.5144272840487496E-3</v>
      </c>
      <c r="AG24" s="49">
        <f>_xll.qlTenorBasisForwardRate($V$13,AD24,_xll.ohTrigger($AA$9:$AA$12))</f>
        <v>1.9141317261043821E-4</v>
      </c>
      <c r="AH24" s="49">
        <f>_xll.qlTenorBasisForwardRate2($V$13,AD24,AE24,_xll.ohTrigger($AA$9:$AA$12))</f>
        <v>1.9141317261043821E-4</v>
      </c>
      <c r="AI24" s="49">
        <f>_xll.qlIndexFixing($V$5,_xll.qlInterestRateIndexFixingDate($V$5,AD24,trigger),,trigger)</f>
        <v>2.2442183582276732E-4</v>
      </c>
      <c r="AJ24" s="49">
        <f t="shared" si="5"/>
        <v>-3.300866321232911E-5</v>
      </c>
      <c r="AK24" s="52">
        <f t="shared" si="6"/>
        <v>1.172447187213745</v>
      </c>
      <c r="BC24" s="45">
        <v>42935</v>
      </c>
      <c r="BD24" s="49">
        <f>_xll.qlTenorBasisForwardRate($V$13,BC24,trigger)</f>
        <v>2.0067267326796391E-4</v>
      </c>
    </row>
    <row r="25" spans="1:56" ht="11.25" customHeight="1" x14ac:dyDescent="0.2">
      <c r="A25" s="7" t="s">
        <v>86</v>
      </c>
      <c r="B25" s="7" t="s">
        <v>87</v>
      </c>
      <c r="C25" s="7" t="str">
        <v>H8</v>
      </c>
      <c r="D25" s="7" t="b">
        <v>1</v>
      </c>
      <c r="E25" s="7" t="s">
        <v>58</v>
      </c>
      <c r="F25" s="7" t="str">
        <f t="shared" si="3"/>
        <v>Euribor3M</v>
      </c>
      <c r="G25" s="7" t="str">
        <f t="shared" si="11"/>
        <v>EURFUT3MH8_Quote</v>
      </c>
      <c r="H25" s="7" t="str">
        <f>_xll.qlFuturesRateHelper(,G25,B25,C25,F25,0,,trigger)</f>
        <v>obj_00613#0001</v>
      </c>
      <c r="I25" s="16" t="b">
        <v>1</v>
      </c>
      <c r="J25" s="19">
        <v>20</v>
      </c>
      <c r="K25" s="19">
        <v>1</v>
      </c>
      <c r="M25" s="26" t="str">
        <v>obj_005c1</v>
      </c>
      <c r="N25" s="26" t="str">
        <f>_xll.qlRateHelperQuoteName(M25,trigger)</f>
        <v>EURAB3E6Y_Quote</v>
      </c>
      <c r="O25" s="31">
        <f>_xll.qlRateHelperRate(M25,trigger)</f>
        <v>3.7399999999999998E-3</v>
      </c>
      <c r="P25" s="27">
        <f>_xll.qlRateHelperEarliestDate(M25,trigger)</f>
        <v>42279</v>
      </c>
      <c r="Q25" s="27">
        <f>_xll.qlRateHelperPillarDate(M25,trigger)</f>
        <v>44473</v>
      </c>
      <c r="R25" s="37">
        <f t="shared" si="0"/>
        <v>1</v>
      </c>
      <c r="S25" s="26" t="b">
        <f>IF(Q25&lt;_xll.qlCalendarAdvance(calendar,$V$7,$V$27),TRUE,FALSE)</f>
        <v>0</v>
      </c>
      <c r="AC25" s="44" t="s">
        <v>74</v>
      </c>
      <c r="AD25" s="45">
        <f>_xll.qlCalendarAdvance(calendar,AD24,AC25,,,trigger)</f>
        <v>42964</v>
      </c>
      <c r="AE25" s="45">
        <f>_xll.qlInterestRateIndexMaturity($V$5,AD25,trigger)</f>
        <v>43056</v>
      </c>
      <c r="AF25" s="49">
        <f>_xll.qlTenorBasisValue($V$13,AD25,trigger)</f>
        <v>1.5271304114576449E-3</v>
      </c>
      <c r="AG25" s="49">
        <f>_xll.qlTenorBasisForwardRate($V$13,AD25,_xll.ohTrigger($AA$9:$AA$12))</f>
        <v>3.427650265358759E-4</v>
      </c>
      <c r="AH25" s="49">
        <f>_xll.qlTenorBasisForwardRate2($V$13,AD25,AE25,_xll.ohTrigger($AA$9:$AA$12))</f>
        <v>3.427650265358759E-4</v>
      </c>
      <c r="AI25" s="49">
        <f>_xll.qlIndexFixing($V$5,_xll.qlInterestRateIndexFixingDate($V$5,AD25,trigger),,trigger)</f>
        <v>3.5625354104989776E-4</v>
      </c>
      <c r="AJ25" s="49">
        <f t="shared" si="5"/>
        <v>-1.3488514514021859E-5</v>
      </c>
      <c r="AK25" s="52">
        <f t="shared" si="6"/>
        <v>1.0393520734899424</v>
      </c>
      <c r="BC25" s="45">
        <v>42963</v>
      </c>
      <c r="BD25" s="49">
        <f>_xll.qlTenorBasisForwardRate($V$13,BC25,trigger)</f>
        <v>3.3770833413020358E-4</v>
      </c>
    </row>
    <row r="26" spans="1:56" ht="11.25" customHeight="1" x14ac:dyDescent="0.2">
      <c r="A26" s="7" t="s">
        <v>86</v>
      </c>
      <c r="B26" s="7" t="s">
        <v>87</v>
      </c>
      <c r="C26" s="7" t="str">
        <v>M8</v>
      </c>
      <c r="D26" s="7" t="b">
        <v>1</v>
      </c>
      <c r="E26" s="7" t="s">
        <v>58</v>
      </c>
      <c r="F26" s="7" t="str">
        <f t="shared" si="3"/>
        <v>Euribor3M</v>
      </c>
      <c r="G26" s="7" t="str">
        <f t="shared" si="11"/>
        <v>EURFUT3MM8_Quote</v>
      </c>
      <c r="H26" s="7" t="str">
        <f>_xll.qlFuturesRateHelper(,G26,B26,C26,F26,0,,trigger)</f>
        <v>obj_00619#0001</v>
      </c>
      <c r="I26" s="16" t="b">
        <v>1</v>
      </c>
      <c r="J26" s="19">
        <v>20</v>
      </c>
      <c r="K26" s="19">
        <v>1</v>
      </c>
      <c r="M26" s="26" t="str">
        <v>obj_005c2</v>
      </c>
      <c r="N26" s="26" t="str">
        <f>_xll.qlRateHelperQuoteName(M26,trigger)</f>
        <v>EURAB3E7Y_Quote</v>
      </c>
      <c r="O26" s="31">
        <f>_xll.qlRateHelperRate(M26,trigger)</f>
        <v>5.0899999999999999E-3</v>
      </c>
      <c r="P26" s="27">
        <f>_xll.qlRateHelperEarliestDate(M26,trigger)</f>
        <v>42279</v>
      </c>
      <c r="Q26" s="27">
        <f>_xll.qlRateHelperPillarDate(M26,trigger)</f>
        <v>44837</v>
      </c>
      <c r="R26" s="37">
        <f t="shared" si="0"/>
        <v>1</v>
      </c>
      <c r="S26" s="26" t="b">
        <f>IF(Q26&lt;_xll.qlCalendarAdvance(calendar,$V$7,$V$27),TRUE,FALSE)</f>
        <v>0</v>
      </c>
      <c r="AC26" s="44" t="s">
        <v>74</v>
      </c>
      <c r="AD26" s="45">
        <f>_xll.qlCalendarAdvance(calendar,AD25,AC26,,,trigger)</f>
        <v>42996</v>
      </c>
      <c r="AE26" s="45">
        <f>_xll.qlInterestRateIndexMaturity($V$5,AD26,trigger)</f>
        <v>43087</v>
      </c>
      <c r="AF26" s="49">
        <f>_xll.qlTenorBasisValue($V$13,AD26,trigger)</f>
        <v>1.5396370204789373E-3</v>
      </c>
      <c r="AG26" s="49">
        <f>_xll.qlTenorBasisForwardRate($V$13,AD26,_xll.ohTrigger($AA$9:$AA$12))</f>
        <v>5.095032017360696E-4</v>
      </c>
      <c r="AH26" s="49">
        <f>_xll.qlTenorBasisForwardRate2($V$13,AD26,AE26,_xll.ohTrigger($AA$9:$AA$12))</f>
        <v>5.095032017360696E-4</v>
      </c>
      <c r="AI26" s="49">
        <f>_xll.qlIndexFixing($V$5,_xll.qlInterestRateIndexFixingDate($V$5,AD26,trigger),,trigger)</f>
        <v>5.1392853163112733E-4</v>
      </c>
      <c r="AJ26" s="49">
        <f t="shared" si="5"/>
        <v>-4.4253298950577358E-6</v>
      </c>
      <c r="AK26" s="52">
        <f t="shared" si="6"/>
        <v>1.0086855781867101</v>
      </c>
      <c r="BC26" s="45">
        <v>42998</v>
      </c>
      <c r="BD26" s="49">
        <f>_xll.qlTenorBasisForwardRate($V$13,BC26,trigger)</f>
        <v>5.2059870528146424E-4</v>
      </c>
    </row>
    <row r="27" spans="1:56" ht="11.25" customHeight="1" x14ac:dyDescent="0.2">
      <c r="A27" s="8" t="s">
        <v>86</v>
      </c>
      <c r="B27" s="8" t="s">
        <v>87</v>
      </c>
      <c r="C27" s="8" t="str">
        <v>U8</v>
      </c>
      <c r="D27" s="8" t="b">
        <v>1</v>
      </c>
      <c r="E27" s="8" t="s">
        <v>58</v>
      </c>
      <c r="F27" s="8" t="str">
        <f t="shared" si="3"/>
        <v>Euribor3M</v>
      </c>
      <c r="G27" s="8" t="str">
        <f t="shared" si="11"/>
        <v>EURFUT3MU8_Quote</v>
      </c>
      <c r="H27" s="8" t="str">
        <f>_xll.qlFuturesRateHelper(,G27,B27,C27,F27,0,,trigger)</f>
        <v>obj_00612#0001</v>
      </c>
      <c r="I27" s="17" t="b">
        <v>1</v>
      </c>
      <c r="J27" s="20">
        <v>20</v>
      </c>
      <c r="K27" s="20">
        <v>1</v>
      </c>
      <c r="M27" s="26" t="str">
        <v>obj_005ae</v>
      </c>
      <c r="N27" s="26" t="str">
        <f>_xll.qlRateHelperQuoteName(M27,trigger)</f>
        <v>EURAB3E8Y_Quote</v>
      </c>
      <c r="O27" s="31">
        <f>_xll.qlRateHelperRate(M27,trigger)</f>
        <v>6.3899999999999998E-3</v>
      </c>
      <c r="P27" s="27">
        <f>_xll.qlRateHelperEarliestDate(M27,trigger)</f>
        <v>42279</v>
      </c>
      <c r="Q27" s="27">
        <f>_xll.qlRateHelperPillarDate(M27,trigger)</f>
        <v>45201</v>
      </c>
      <c r="R27" s="37">
        <f t="shared" si="0"/>
        <v>1</v>
      </c>
      <c r="S27" s="26" t="b">
        <f>IF(Q27&lt;_xll.qlCalendarAdvance(calendar,$V$7,$V$27),TRUE,FALSE)</f>
        <v>0</v>
      </c>
      <c r="U27" s="36" t="s">
        <v>127</v>
      </c>
      <c r="V27" s="69" t="s">
        <v>129</v>
      </c>
      <c r="W27" s="22" t="s">
        <v>125</v>
      </c>
      <c r="X27" s="22" t="s">
        <v>124</v>
      </c>
      <c r="AC27" s="44" t="s">
        <v>74</v>
      </c>
      <c r="AD27" s="45">
        <f>_xll.qlCalendarAdvance(calendar,AD26,AC27,,,trigger)</f>
        <v>43026</v>
      </c>
      <c r="AE27" s="45">
        <f>_xll.qlInterestRateIndexMaturity($V$5,AD27,trigger)</f>
        <v>43118</v>
      </c>
      <c r="AF27" s="49">
        <f>_xll.qlTenorBasisValue($V$13,AD27,trigger)</f>
        <v>1.5508152382134029E-3</v>
      </c>
      <c r="AG27" s="49">
        <f>_xll.qlTenorBasisForwardRate($V$13,AD27,_xll.ohTrigger($AA$9:$AA$12))</f>
        <v>6.7941606051777717E-4</v>
      </c>
      <c r="AH27" s="49">
        <f>_xll.qlTenorBasisForwardRate2($V$13,AD27,AE27,_xll.ohTrigger($AA$9:$AA$12))</f>
        <v>6.7941606051777717E-4</v>
      </c>
      <c r="AI27" s="49">
        <f>_xll.qlIndexFixing($V$5,_xll.qlInterestRateIndexFixingDate($V$5,AD27,trigger),,trigger)</f>
        <v>6.9684048623918715E-4</v>
      </c>
      <c r="AJ27" s="49">
        <f t="shared" si="5"/>
        <v>-1.7424425721409989E-5</v>
      </c>
      <c r="AK27" s="52">
        <f t="shared" si="6"/>
        <v>1.0256461787319702</v>
      </c>
      <c r="BC27" s="45">
        <v>43026</v>
      </c>
      <c r="BD27" s="49">
        <f>_xll.qlTenorBasisForwardRate($V$13,BC27,trigger)</f>
        <v>6.7968957352740941E-4</v>
      </c>
    </row>
    <row r="28" spans="1:56" ht="11.25" customHeight="1" x14ac:dyDescent="0.2">
      <c r="A28" s="2" t="s">
        <v>14</v>
      </c>
      <c r="B28" s="2" t="s">
        <v>15</v>
      </c>
      <c r="C28" s="2" t="s">
        <v>17</v>
      </c>
      <c r="D28" s="2" t="s">
        <v>16</v>
      </c>
      <c r="E28" s="2" t="s">
        <v>18</v>
      </c>
      <c r="F28" s="4">
        <v>0</v>
      </c>
      <c r="G28" s="5" t="str">
        <f>"EURAB3E"&amp;B28&amp;"_Quote"</f>
        <v>EURAB3E1Y_Quote</v>
      </c>
      <c r="H28" s="6" t="str">
        <f>_xll.qlSwapRateHelper2(,G28,2,B28,"Target",C28,D28,E28,$H$1,F28,A28,$V$6,,,,trigger)</f>
        <v>obj_005cc#0001</v>
      </c>
      <c r="I28" s="15" t="b">
        <v>0</v>
      </c>
      <c r="J28" s="19">
        <v>10</v>
      </c>
      <c r="K28" s="19">
        <v>1</v>
      </c>
      <c r="M28" s="26" t="str">
        <v>obj_005af</v>
      </c>
      <c r="N28" s="26" t="str">
        <f>_xll.qlRateHelperQuoteName(M28,trigger)</f>
        <v>EURAB3E9Y_Quote</v>
      </c>
      <c r="O28" s="31">
        <f>_xll.qlRateHelperRate(M28,trigger)</f>
        <v>7.6100000000000004E-3</v>
      </c>
      <c r="P28" s="27">
        <f>_xll.qlRateHelperEarliestDate(M28,trigger)</f>
        <v>42279</v>
      </c>
      <c r="Q28" s="27">
        <f>_xll.qlRateHelperPillarDate(M28,trigger)</f>
        <v>45567</v>
      </c>
      <c r="R28" s="37">
        <f t="shared" si="0"/>
        <v>1</v>
      </c>
      <c r="S28" s="26" t="b">
        <f>IF(Q28&lt;_xll.qlCalendarAdvance(calendar,$V$7,$V$27),TRUE,FALSE)</f>
        <v>0</v>
      </c>
      <c r="U28" s="36" t="s">
        <v>119</v>
      </c>
      <c r="V28" s="35">
        <v>1.0495367787855744E-3</v>
      </c>
      <c r="W28" s="35" t="b">
        <v>1</v>
      </c>
      <c r="X28" s="35" t="b">
        <v>0</v>
      </c>
      <c r="Z28" s="36" t="s">
        <v>114</v>
      </c>
      <c r="AA28" s="35" t="e">
        <f t="array" ref="AA28:AA32">_xll.qlTenorInstCoefficients(V33,V34)</f>
        <v>#NUM!</v>
      </c>
      <c r="AC28" s="44" t="s">
        <v>74</v>
      </c>
      <c r="AD28" s="45">
        <f>_xll.qlCalendarAdvance(calendar,AD27,AC28,,,trigger)</f>
        <v>43059</v>
      </c>
      <c r="AE28" s="45">
        <f>_xll.qlInterestRateIndexMaturity($V$5,AD28,trigger)</f>
        <v>43151</v>
      </c>
      <c r="AF28" s="49">
        <f>_xll.qlTenorBasisValue($V$13,AD28,trigger)</f>
        <v>1.5625143484087175E-3</v>
      </c>
      <c r="AG28" s="49">
        <f>_xll.qlTenorBasisForwardRate($V$13,AD28,_xll.ohTrigger($AA$9:$AA$12))</f>
        <v>8.7018747644216168E-4</v>
      </c>
      <c r="AH28" s="49">
        <f>_xll.qlTenorBasisForwardRate2($V$13,AD28,AE28,_xll.ohTrigger($AA$9:$AA$12))</f>
        <v>8.7018747644216168E-4</v>
      </c>
      <c r="AI28" s="49">
        <f>_xll.qlIndexFixing($V$5,_xll.qlInterestRateIndexFixingDate($V$5,AD28,trigger),,trigger)</f>
        <v>9.1956092322622305E-4</v>
      </c>
      <c r="AJ28" s="49">
        <f t="shared" si="5"/>
        <v>-4.937344678406137E-5</v>
      </c>
      <c r="AK28" s="52">
        <f t="shared" si="6"/>
        <v>1.0567388615909863</v>
      </c>
      <c r="BC28" s="45">
        <v>43054</v>
      </c>
      <c r="BD28" s="49">
        <f>_xll.qlTenorBasisForwardRate($V$13,BC28,trigger)</f>
        <v>8.4120895770623471E-4</v>
      </c>
    </row>
    <row r="29" spans="1:56" ht="11.25" customHeight="1" x14ac:dyDescent="0.2">
      <c r="A29" s="7" t="s">
        <v>14</v>
      </c>
      <c r="B29" s="7" t="s">
        <v>19</v>
      </c>
      <c r="C29" s="7" t="s">
        <v>17</v>
      </c>
      <c r="D29" s="7" t="s">
        <v>16</v>
      </c>
      <c r="E29" s="7" t="s">
        <v>18</v>
      </c>
      <c r="F29" s="9">
        <v>0</v>
      </c>
      <c r="G29" s="10" t="str">
        <f t="shared" ref="G29:G64" si="12">"EURAB3E"&amp;B29&amp;"_Quote"</f>
        <v>EURAB3E15M_Quote</v>
      </c>
      <c r="H29" s="11" t="str">
        <f>_xll.qlSwapRateHelper2(,G29,2,B29,"Target",C29,D29,E29,$H$1,F29,A29,$V$6,,,,trigger)</f>
        <v>obj_005c4#0001</v>
      </c>
      <c r="I29" s="16" t="b">
        <v>0</v>
      </c>
      <c r="J29" s="19">
        <v>10</v>
      </c>
      <c r="K29" s="19">
        <v>1</v>
      </c>
      <c r="M29" s="26" t="str">
        <v>obj_005a8</v>
      </c>
      <c r="N29" s="26" t="str">
        <f>_xll.qlRateHelperQuoteName(M29,trigger)</f>
        <v>EURAB3E10Y_Quote</v>
      </c>
      <c r="O29" s="31">
        <f>_xll.qlRateHelperRate(M29,trigger)</f>
        <v>8.6999999999999994E-3</v>
      </c>
      <c r="P29" s="27">
        <f>_xll.qlRateHelperEarliestDate(M29,trigger)</f>
        <v>42279</v>
      </c>
      <c r="Q29" s="27">
        <f>_xll.qlRateHelperPillarDate(M29,trigger)</f>
        <v>45932</v>
      </c>
      <c r="R29" s="37">
        <f t="shared" si="0"/>
        <v>1</v>
      </c>
      <c r="S29" s="26" t="b">
        <f>IF(Q29&lt;_xll.qlCalendarAdvance(calendar,$V$7,$V$27),TRUE,FALSE)</f>
        <v>0</v>
      </c>
      <c r="U29" s="36" t="s">
        <v>120</v>
      </c>
      <c r="V29" s="35">
        <v>2.9727151846748292E-4</v>
      </c>
      <c r="W29" s="35" t="b">
        <v>1</v>
      </c>
      <c r="X29" s="35" t="b">
        <v>0</v>
      </c>
      <c r="Z29" s="36" t="s">
        <v>115</v>
      </c>
      <c r="AA29" s="35" t="e">
        <v>#NUM!</v>
      </c>
      <c r="AC29" s="44" t="s">
        <v>74</v>
      </c>
      <c r="AD29" s="45">
        <f>_xll.qlCalendarAdvance(calendar,AD28,AC29,,,trigger)</f>
        <v>43089</v>
      </c>
      <c r="AE29" s="45">
        <f>_xll.qlInterestRateIndexMaturity($V$5,AD29,trigger)</f>
        <v>43179</v>
      </c>
      <c r="AF29" s="49">
        <f>_xll.qlTenorBasisValue($V$13,AD29,trigger)</f>
        <v>1.5726196138697156E-3</v>
      </c>
      <c r="AG29" s="49">
        <f>_xll.qlTenorBasisForwardRate($V$13,AD29,_xll.ohTrigger($AA$9:$AA$12))</f>
        <v>1.0436765396955039E-3</v>
      </c>
      <c r="AH29" s="49">
        <f>_xll.qlTenorBasisForwardRate2($V$13,AD29,AE29,_xll.ohTrigger($AA$9:$AA$12))</f>
        <v>1.0436765396955039E-3</v>
      </c>
      <c r="AI29" s="49">
        <f>_xll.qlIndexFixing($V$5,_xll.qlInterestRateIndexFixingDate($V$5,AD29,trigger),,trigger)</f>
        <v>1.1262177182995714E-3</v>
      </c>
      <c r="AJ29" s="49">
        <f t="shared" si="5"/>
        <v>-8.2541178604067511E-5</v>
      </c>
      <c r="AK29" s="52">
        <f t="shared" si="6"/>
        <v>1.0790869349503143</v>
      </c>
      <c r="BC29" s="45">
        <v>43089</v>
      </c>
      <c r="BD29" s="49">
        <f>_xll.qlTenorBasisForwardRate($V$13,BC29,trigger)</f>
        <v>1.0442163752903966E-3</v>
      </c>
    </row>
    <row r="30" spans="1:56" ht="11.25" customHeight="1" x14ac:dyDescent="0.2">
      <c r="A30" s="7" t="s">
        <v>14</v>
      </c>
      <c r="B30" s="7" t="s">
        <v>20</v>
      </c>
      <c r="C30" s="7" t="s">
        <v>17</v>
      </c>
      <c r="D30" s="7" t="s">
        <v>16</v>
      </c>
      <c r="E30" s="7" t="s">
        <v>18</v>
      </c>
      <c r="F30" s="9">
        <v>0</v>
      </c>
      <c r="G30" s="10" t="str">
        <f t="shared" si="12"/>
        <v>EURAB3E18M_Quote</v>
      </c>
      <c r="H30" s="11" t="str">
        <f>_xll.qlSwapRateHelper2(,G30,2,B30,"Target",C30,D30,E30,$H$1,F30,A30,$V$6,,,,trigger)</f>
        <v>obj_005b5#0001</v>
      </c>
      <c r="I30" s="16" t="b">
        <v>0</v>
      </c>
      <c r="J30" s="19">
        <v>10</v>
      </c>
      <c r="K30" s="19">
        <v>1</v>
      </c>
      <c r="M30" s="26" t="str">
        <v>obj_005c5</v>
      </c>
      <c r="N30" s="26" t="str">
        <f>_xll.qlRateHelperQuoteName(M30,trigger)</f>
        <v>EURAB3E15Y_Quote</v>
      </c>
      <c r="O30" s="31">
        <f>_xll.qlRateHelperRate(M30,trigger)</f>
        <v>1.2570000000000001E-2</v>
      </c>
      <c r="P30" s="27">
        <f>_xll.qlRateHelperEarliestDate(M30,trigger)</f>
        <v>42279</v>
      </c>
      <c r="Q30" s="27">
        <f>_xll.qlRateHelperPillarDate(M30,trigger)</f>
        <v>47758</v>
      </c>
      <c r="R30" s="37">
        <f t="shared" si="0"/>
        <v>1</v>
      </c>
      <c r="S30" s="26" t="b">
        <f>IF(Q30&lt;_xll.qlCalendarAdvance(calendar,$V$7,$V$27),TRUE,FALSE)</f>
        <v>0</v>
      </c>
      <c r="U30" s="36" t="s">
        <v>121</v>
      </c>
      <c r="V30" s="35">
        <v>-9.4467167136745903E-4</v>
      </c>
      <c r="W30" s="35" t="b">
        <v>1</v>
      </c>
      <c r="X30" s="35" t="b">
        <v>0</v>
      </c>
      <c r="Z30" s="36" t="s">
        <v>116</v>
      </c>
      <c r="AA30" s="35" t="e">
        <v>#NUM!</v>
      </c>
      <c r="AC30" s="44" t="s">
        <v>74</v>
      </c>
      <c r="AD30" s="45">
        <f>_xll.qlCalendarAdvance(calendar,AD29,AC30,,,trigger)</f>
        <v>43122</v>
      </c>
      <c r="AE30" s="45">
        <f>_xll.qlInterestRateIndexMaturity($V$5,AD30,trigger)</f>
        <v>43213</v>
      </c>
      <c r="AF30" s="49">
        <f>_xll.qlTenorBasisValue($V$13,AD30,trigger)</f>
        <v>1.5831658697464533E-3</v>
      </c>
      <c r="AG30" s="49">
        <f>_xll.qlTenorBasisForwardRate($V$13,AD30,_xll.ohTrigger($AA$9:$AA$12))</f>
        <v>1.2511943785605134E-3</v>
      </c>
      <c r="AH30" s="49">
        <f>_xll.qlTenorBasisForwardRate2($V$13,AD30,AE30,_xll.ohTrigger($AA$9:$AA$12))</f>
        <v>1.2511943785605134E-3</v>
      </c>
      <c r="AI30" s="49">
        <f>_xll.qlIndexFixing($V$5,_xll.qlInterestRateIndexFixingDate($V$5,AD30,trigger),,trigger)</f>
        <v>1.3671254706414285E-3</v>
      </c>
      <c r="AJ30" s="49">
        <f t="shared" si="5"/>
        <v>-1.1593109208091505E-4</v>
      </c>
      <c r="AK30" s="52">
        <f t="shared" si="6"/>
        <v>1.092656340267683</v>
      </c>
      <c r="BC30" s="45">
        <v>43117</v>
      </c>
      <c r="BD30" s="49">
        <f>_xll.qlTenorBasisForwardRate($V$13,BC30,trigger)</f>
        <v>1.2172428926353618E-3</v>
      </c>
    </row>
    <row r="31" spans="1:56" ht="11.25" customHeight="1" x14ac:dyDescent="0.2">
      <c r="A31" s="7" t="s">
        <v>14</v>
      </c>
      <c r="B31" s="7" t="s">
        <v>21</v>
      </c>
      <c r="C31" s="7" t="s">
        <v>17</v>
      </c>
      <c r="D31" s="7" t="s">
        <v>16</v>
      </c>
      <c r="E31" s="7" t="s">
        <v>18</v>
      </c>
      <c r="F31" s="9">
        <v>0</v>
      </c>
      <c r="G31" s="10" t="str">
        <f t="shared" si="12"/>
        <v>EURAB3E21M_Quote</v>
      </c>
      <c r="H31" s="11" t="str">
        <f>_xll.qlSwapRateHelper2(,G31,2,B31,"Target",C31,D31,E31,$H$1,F31,A31,$V$6,,,,trigger)</f>
        <v>obj_005d1#0001</v>
      </c>
      <c r="I31" s="16" t="b">
        <v>0</v>
      </c>
      <c r="J31" s="19">
        <v>10</v>
      </c>
      <c r="K31" s="19">
        <v>1</v>
      </c>
      <c r="M31" s="26" t="str">
        <v>obj_005cb</v>
      </c>
      <c r="N31" s="26" t="str">
        <f>_xll.qlRateHelperQuoteName(M31,trigger)</f>
        <v>EURAB3E20Y_Quote</v>
      </c>
      <c r="O31" s="31">
        <f>_xll.qlRateHelperRate(M31,trigger)</f>
        <v>1.4249999999999999E-2</v>
      </c>
      <c r="P31" s="27">
        <f>_xll.qlRateHelperEarliestDate(M31,trigger)</f>
        <v>42279</v>
      </c>
      <c r="Q31" s="27">
        <f>_xll.qlRateHelperPillarDate(M31,trigger)</f>
        <v>49584</v>
      </c>
      <c r="R31" s="37">
        <f t="shared" si="0"/>
        <v>1</v>
      </c>
      <c r="S31" s="26" t="b">
        <f>IF(Q31&lt;_xll.qlCalendarAdvance(calendar,$V$7,$V$27),TRUE,FALSE)</f>
        <v>0</v>
      </c>
      <c r="U31" s="36" t="s">
        <v>122</v>
      </c>
      <c r="V31" s="35">
        <v>4.0783390767124795E-3</v>
      </c>
      <c r="W31" s="35" t="b">
        <v>1</v>
      </c>
      <c r="X31" s="35" t="b">
        <v>0</v>
      </c>
      <c r="Z31" s="36" t="s">
        <v>117</v>
      </c>
      <c r="AA31" s="35" t="e">
        <v>#NUM!</v>
      </c>
      <c r="AC31" s="44" t="s">
        <v>74</v>
      </c>
      <c r="AD31" s="45">
        <f>_xll.qlCalendarAdvance(calendar,AD30,AC31,,,trigger)</f>
        <v>43153</v>
      </c>
      <c r="AE31" s="45">
        <f>_xll.qlInterestRateIndexMaturity($V$5,AD31,trigger)</f>
        <v>43242</v>
      </c>
      <c r="AF31" s="49">
        <f>_xll.qlTenorBasisValue($V$13,AD31,trigger)</f>
        <v>1.5925420775741445E-3</v>
      </c>
      <c r="AG31" s="49">
        <f>_xll.qlTenorBasisForwardRate($V$13,AD31,_xll.ohTrigger($AA$9:$AA$12))</f>
        <v>1.4432054132140521E-3</v>
      </c>
      <c r="AH31" s="49">
        <f>_xll.qlTenorBasisForwardRate2($V$13,AD31,AE31,_xll.ohTrigger($AA$9:$AA$12))</f>
        <v>1.4432054132140521E-3</v>
      </c>
      <c r="AI31" s="49">
        <f>_xll.qlIndexFixing($V$5,_xll.qlInterestRateIndexFixingDate($V$5,AD31,trigger),,trigger)</f>
        <v>1.5830197958966894E-3</v>
      </c>
      <c r="AJ31" s="49">
        <f t="shared" si="5"/>
        <v>-1.3981438268263736E-4</v>
      </c>
      <c r="AK31" s="52">
        <f t="shared" si="6"/>
        <v>1.0968776734084356</v>
      </c>
      <c r="BC31" s="45">
        <v>43152</v>
      </c>
      <c r="BD31" s="49">
        <f>_xll.qlTenorBasisForwardRate($V$13,BC31,trigger)</f>
        <v>1.4375528374501883E-3</v>
      </c>
    </row>
    <row r="32" spans="1:56" ht="11.25" customHeight="1" x14ac:dyDescent="0.2">
      <c r="A32" s="7" t="s">
        <v>14</v>
      </c>
      <c r="B32" s="7" t="s">
        <v>22</v>
      </c>
      <c r="C32" s="7" t="s">
        <v>17</v>
      </c>
      <c r="D32" s="7" t="s">
        <v>16</v>
      </c>
      <c r="E32" s="7" t="s">
        <v>18</v>
      </c>
      <c r="F32" s="9">
        <v>0</v>
      </c>
      <c r="G32" s="10" t="str">
        <f t="shared" si="12"/>
        <v>EURAB3E2Y_Quote</v>
      </c>
      <c r="H32" s="11" t="str">
        <f>_xll.qlSwapRateHelper2(,G32,2,B32,"Target",C32,D32,E32,$H$1,F32,A32,$V$6,,,,trigger)</f>
        <v>obj_005ab#0001</v>
      </c>
      <c r="I32" s="16" t="b">
        <v>0</v>
      </c>
      <c r="J32" s="19">
        <v>10</v>
      </c>
      <c r="K32" s="19">
        <v>1</v>
      </c>
      <c r="M32" s="26" t="str">
        <v>obj_005c3</v>
      </c>
      <c r="N32" s="26" t="str">
        <f>_xll.qlRateHelperQuoteName(M32,trigger)</f>
        <v>EURAB3E25Y_Quote</v>
      </c>
      <c r="O32" s="31">
        <f>_xll.qlRateHelperRate(M32,trigger)</f>
        <v>1.468E-2</v>
      </c>
      <c r="P32" s="27">
        <f>_xll.qlRateHelperEarliestDate(M32,trigger)</f>
        <v>42279</v>
      </c>
      <c r="Q32" s="27">
        <f>_xll.qlRateHelperPillarDate(M32,trigger)</f>
        <v>51411</v>
      </c>
      <c r="R32" s="37">
        <f t="shared" si="0"/>
        <v>1</v>
      </c>
      <c r="S32" s="26" t="b">
        <f>IF(Q32&lt;_xll.qlCalendarAdvance(calendar,$V$7,$V$27),TRUE,FALSE)</f>
        <v>0</v>
      </c>
      <c r="U32" s="36" t="s">
        <v>123</v>
      </c>
      <c r="V32" s="35">
        <v>-4.2679727329511573E-3</v>
      </c>
      <c r="W32" s="35" t="b">
        <v>1</v>
      </c>
      <c r="X32" s="35" t="b">
        <v>0</v>
      </c>
      <c r="Z32" s="36" t="s">
        <v>118</v>
      </c>
      <c r="AA32" s="35" t="e">
        <v>#NUM!</v>
      </c>
      <c r="AC32" s="44" t="s">
        <v>74</v>
      </c>
      <c r="AD32" s="45">
        <f>_xll.qlCalendarAdvance(calendar,AD31,AC32,,,trigger)</f>
        <v>43181</v>
      </c>
      <c r="AE32" s="45">
        <f>_xll.qlInterestRateIndexMaturity($V$5,AD32,trigger)</f>
        <v>43273</v>
      </c>
      <c r="AF32" s="49">
        <f>_xll.qlTenorBasisValue($V$13,AD32,trigger)</f>
        <v>1.6005789682915371E-3</v>
      </c>
      <c r="AG32" s="49">
        <f>_xll.qlTenorBasisForwardRate($V$13,AD32,_xll.ohTrigger($AA$9:$AA$12))</f>
        <v>1.6381203780794268E-3</v>
      </c>
      <c r="AH32" s="49">
        <f>_xll.qlTenorBasisForwardRate2($V$13,AD32,AE32,_xll.ohTrigger($AA$9:$AA$12))</f>
        <v>1.6381203780794268E-3</v>
      </c>
      <c r="AI32" s="49">
        <f>_xll.qlIndexFixing($V$5,_xll.qlInterestRateIndexFixingDate($V$5,AD32,trigger),,trigger)</f>
        <v>1.7954952131326175E-3</v>
      </c>
      <c r="AJ32" s="49">
        <f t="shared" si="5"/>
        <v>-1.5737483505319071E-4</v>
      </c>
      <c r="AK32" s="52">
        <f t="shared" si="6"/>
        <v>1.096070372580128</v>
      </c>
      <c r="BC32" s="45">
        <v>43180</v>
      </c>
      <c r="BD32" s="49">
        <f>_xll.qlTenorBasisForwardRate($V$13,BC32,trigger)</f>
        <v>1.6324291735092052E-3</v>
      </c>
    </row>
    <row r="33" spans="1:56" ht="11.25" customHeight="1" x14ac:dyDescent="0.2">
      <c r="A33" s="7" t="s">
        <v>14</v>
      </c>
      <c r="B33" s="7" t="s">
        <v>23</v>
      </c>
      <c r="C33" s="7" t="s">
        <v>17</v>
      </c>
      <c r="D33" s="7" t="s">
        <v>16</v>
      </c>
      <c r="E33" s="7" t="s">
        <v>18</v>
      </c>
      <c r="F33" s="9">
        <v>0</v>
      </c>
      <c r="G33" s="10" t="str">
        <f t="shared" si="12"/>
        <v>EURAB3E3Y_Quote</v>
      </c>
      <c r="H33" s="11" t="str">
        <f>_xll.qlSwapRateHelper2(,G33,2,B33,"Target",C33,D33,E33,$H$1,F33,A33,$V$6,,,,trigger)</f>
        <v>obj_005a2#0001</v>
      </c>
      <c r="I33" s="16" t="b">
        <v>1</v>
      </c>
      <c r="J33" s="19">
        <v>10</v>
      </c>
      <c r="K33" s="19">
        <v>1</v>
      </c>
      <c r="M33" s="26" t="str">
        <v>obj_005b4</v>
      </c>
      <c r="N33" s="26" t="str">
        <f>_xll.qlRateHelperQuoteName(M33,trigger)</f>
        <v>EURAB3E30Y_Quote</v>
      </c>
      <c r="O33" s="31">
        <f>_xll.qlRateHelperRate(M33,trigger)</f>
        <v>1.4780000000000001E-2</v>
      </c>
      <c r="P33" s="27">
        <f>_xll.qlRateHelperEarliestDate(M33,trigger)</f>
        <v>42279</v>
      </c>
      <c r="Q33" s="27">
        <f>_xll.qlRateHelperPillarDate(M33,trigger)</f>
        <v>53237</v>
      </c>
      <c r="R33" s="37">
        <f t="shared" si="0"/>
        <v>1</v>
      </c>
      <c r="S33" s="26" t="b">
        <f>IF(Q33&lt;_xll.qlCalendarAdvance(calendar,$V$7,$V$27),TRUE,FALSE)</f>
        <v>0</v>
      </c>
      <c r="U33" s="36" t="s">
        <v>113</v>
      </c>
      <c r="V33" s="35" t="str">
        <f>_xll.qlPolynomialTenorBasis(,V5,V6,V7,V8,_xll.ohFilter(V28:V32,W28:W32),permanent,trigger,objectoverwrite)</f>
        <v>obj_0060b#0001</v>
      </c>
      <c r="AC33" s="44" t="s">
        <v>74</v>
      </c>
      <c r="AD33" s="45">
        <f>_xll.qlCalendarAdvance(calendar,AD32,AC33,,,trigger)</f>
        <v>43213</v>
      </c>
      <c r="AE33" s="45">
        <f>_xll.qlInterestRateIndexMaturity($V$5,AD33,trigger)</f>
        <v>43304</v>
      </c>
      <c r="AF33" s="49">
        <f>_xll.qlTenorBasisValue($V$13,AD33,trigger)</f>
        <v>1.6092733649775602E-3</v>
      </c>
      <c r="AG33" s="49">
        <f>_xll.qlTenorBasisForwardRate($V$13,AD33,_xll.ohTrigger($AA$9:$AA$12))</f>
        <v>1.852431077292923E-3</v>
      </c>
      <c r="AH33" s="49">
        <f>_xll.qlTenorBasisForwardRate2($V$13,AD33,AE33,_xll.ohTrigger($AA$9:$AA$12))</f>
        <v>1.852431077292923E-3</v>
      </c>
      <c r="AI33" s="49">
        <f>_xll.qlIndexFixing($V$5,_xll.qlInterestRateIndexFixingDate($V$5,AD33,trigger),,trigger)</f>
        <v>2.0225235019399514E-3</v>
      </c>
      <c r="AJ33" s="49">
        <f t="shared" si="5"/>
        <v>-1.7009242464702842E-4</v>
      </c>
      <c r="AK33" s="52">
        <f t="shared" si="6"/>
        <v>1.0918211893181988</v>
      </c>
      <c r="BC33" s="45">
        <v>43208</v>
      </c>
      <c r="BD33" s="49">
        <f>_xll.qlTenorBasisForwardRate($V$13,BC33,trigger)</f>
        <v>1.8191218349000423E-3</v>
      </c>
    </row>
    <row r="34" spans="1:56" x14ac:dyDescent="0.2">
      <c r="A34" s="7" t="s">
        <v>14</v>
      </c>
      <c r="B34" s="7" t="s">
        <v>24</v>
      </c>
      <c r="C34" s="7" t="s">
        <v>17</v>
      </c>
      <c r="D34" s="7" t="s">
        <v>16</v>
      </c>
      <c r="E34" s="7" t="s">
        <v>18</v>
      </c>
      <c r="F34" s="9">
        <v>0</v>
      </c>
      <c r="G34" s="10" t="str">
        <f t="shared" si="12"/>
        <v>EURAB3E4Y_Quote</v>
      </c>
      <c r="H34" s="11" t="str">
        <f>_xll.qlSwapRateHelper2(,G34,2,B34,"Target",C34,D34,E34,$H$1,F34,A34,$V$6,,,,trigger)</f>
        <v>obj_005a3#0001</v>
      </c>
      <c r="I34" s="16" t="b">
        <v>1</v>
      </c>
      <c r="J34" s="19">
        <v>10</v>
      </c>
      <c r="K34" s="19">
        <v>1</v>
      </c>
      <c r="M34" s="26" t="str">
        <v>obj_005d0</v>
      </c>
      <c r="N34" s="26" t="str">
        <f>_xll.qlRateHelperQuoteName(M34,trigger)</f>
        <v>EURAB3E40Y_Quote</v>
      </c>
      <c r="O34" s="31">
        <f>_xll.qlRateHelperRate(M34,trigger)</f>
        <v>1.4900000000000002E-2</v>
      </c>
      <c r="P34" s="27">
        <f>_xll.qlRateHelperEarliestDate(M34,trigger)</f>
        <v>42279</v>
      </c>
      <c r="Q34" s="27">
        <f>_xll.qlRateHelperPillarDate(M34,trigger)</f>
        <v>56891</v>
      </c>
      <c r="R34" s="37">
        <f t="shared" si="0"/>
        <v>1</v>
      </c>
      <c r="S34" s="26" t="b">
        <f>IF(Q34&lt;_xll.qlCalendarAdvance(calendar,$V$7,$V$27),TRUE,FALSE)</f>
        <v>0</v>
      </c>
      <c r="U34" s="36" t="s">
        <v>69</v>
      </c>
      <c r="V34" s="35" t="e">
        <f>_xll.qlTenorBasisCalibrate($V$33,_xll.ohFilter(_xll.ohPack(M3:M57),_xll.ohPack(S3:S57)),V17,V18,V19,_xll.ohFilter(_xll.ohPack(R3:R57),_xll.ohPack(S3:S57)),_xll.ohFilter(X28:X32,W28:W32),trigger)</f>
        <v>#VALUE!</v>
      </c>
      <c r="AC34" s="44" t="s">
        <v>74</v>
      </c>
      <c r="AD34" s="45">
        <f>_xll.qlCalendarAdvance(calendar,AD33,AC34,,,trigger)</f>
        <v>43243</v>
      </c>
      <c r="AE34" s="45">
        <f>_xll.qlInterestRateIndexMaturity($V$5,AD34,trigger)</f>
        <v>43335</v>
      </c>
      <c r="AF34" s="49">
        <f>_xll.qlTenorBasisValue($V$13,AD34,trigger)</f>
        <v>1.6169597874628795E-3</v>
      </c>
      <c r="AG34" s="49">
        <f>_xll.qlTenorBasisForwardRate($V$13,AD34,_xll.ohTrigger($AA$9:$AA$12))</f>
        <v>2.0663650409071524E-3</v>
      </c>
      <c r="AH34" s="49">
        <f>_xll.qlTenorBasisForwardRate2($V$13,AD34,AE34,_xll.ohTrigger($AA$9:$AA$12))</f>
        <v>2.0663650409071524E-3</v>
      </c>
      <c r="AI34" s="49">
        <f>_xll.qlIndexFixing($V$5,_xll.qlInterestRateIndexFixingDate($V$5,AD34,trigger),,trigger)</f>
        <v>2.2425252912584427E-3</v>
      </c>
      <c r="AJ34" s="49">
        <f t="shared" si="5"/>
        <v>-1.7616025035129034E-4</v>
      </c>
      <c r="AK34" s="52">
        <f t="shared" si="6"/>
        <v>1.0852512730635215</v>
      </c>
      <c r="BC34" s="45">
        <v>43236</v>
      </c>
      <c r="BD34" s="49">
        <f>_xll.qlTenorBasisForwardRate($V$13,BC34,trigger)</f>
        <v>2.0180530142296809E-3</v>
      </c>
    </row>
    <row r="35" spans="1:56" x14ac:dyDescent="0.2">
      <c r="A35" s="7" t="s">
        <v>14</v>
      </c>
      <c r="B35" s="7" t="s">
        <v>25</v>
      </c>
      <c r="C35" s="7" t="s">
        <v>17</v>
      </c>
      <c r="D35" s="7" t="s">
        <v>16</v>
      </c>
      <c r="E35" s="7" t="s">
        <v>18</v>
      </c>
      <c r="F35" s="9">
        <v>0</v>
      </c>
      <c r="G35" s="10" t="str">
        <f t="shared" si="12"/>
        <v>EURAB3E5Y_Quote</v>
      </c>
      <c r="H35" s="11" t="str">
        <f>_xll.qlSwapRateHelper2(,G35,2,B35,"Target",C35,D35,E35,$H$1,F35,A35,$V$6,,,,trigger)</f>
        <v>obj_005cd#0001</v>
      </c>
      <c r="I35" s="16" t="b">
        <v>1</v>
      </c>
      <c r="J35" s="19">
        <v>10</v>
      </c>
      <c r="K35" s="19">
        <v>1</v>
      </c>
      <c r="M35" s="26" t="str">
        <v>obj_005b3</v>
      </c>
      <c r="N35" s="26" t="str">
        <f>_xll.qlRateHelperQuoteName(M35,trigger)</f>
        <v>EURAB3E50Y_Quote</v>
      </c>
      <c r="O35" s="31">
        <f>_xll.qlRateHelperRate(M35,trigger)</f>
        <v>1.4489999999999998E-2</v>
      </c>
      <c r="P35" s="27">
        <f>_xll.qlRateHelperEarliestDate(M35,trigger)</f>
        <v>42279</v>
      </c>
      <c r="Q35" s="27">
        <f>_xll.qlRateHelperPillarDate(M35,trigger)</f>
        <v>60542</v>
      </c>
      <c r="R35" s="37">
        <f t="shared" si="0"/>
        <v>1</v>
      </c>
      <c r="S35" s="26" t="b">
        <f>IF(Q35&lt;_xll.qlCalendarAdvance(calendar,$V$7,$V$27),TRUE,FALSE)</f>
        <v>0</v>
      </c>
      <c r="AC35" s="44" t="s">
        <v>74</v>
      </c>
      <c r="AD35" s="45">
        <f>_xll.qlCalendarAdvance(calendar,AD34,AC35,,,trigger)</f>
        <v>43276</v>
      </c>
      <c r="AE35" s="45">
        <f>_xll.qlInterestRateIndexMaturity($V$5,AD35,trigger)</f>
        <v>43368</v>
      </c>
      <c r="AF35" s="49">
        <f>_xll.qlTenorBasisValue($V$13,AD35,trigger)</f>
        <v>1.6249079822588683E-3</v>
      </c>
      <c r="AG35" s="49">
        <f>_xll.qlTenorBasisForwardRate($V$13,AD35,_xll.ohTrigger($AA$9:$AA$12))</f>
        <v>2.3047889622470571E-3</v>
      </c>
      <c r="AH35" s="49">
        <f>_xll.qlTenorBasisForwardRate2($V$13,AD35,AE35,_xll.ohTrigger($AA$9:$AA$12))</f>
        <v>2.3047889622470571E-3</v>
      </c>
      <c r="AI35" s="49">
        <f>_xll.qlIndexFixing($V$5,_xll.qlInterestRateIndexFixingDate($V$5,AD35,trigger),,trigger)</f>
        <v>2.4807377365277795E-3</v>
      </c>
      <c r="AJ35" s="49">
        <f t="shared" si="5"/>
        <v>-1.7594877428072243E-4</v>
      </c>
      <c r="AK35" s="52">
        <f t="shared" si="6"/>
        <v>1.0763405141046758</v>
      </c>
      <c r="BC35" s="45">
        <v>43271</v>
      </c>
      <c r="BD35" s="49">
        <f>_xll.qlTenorBasisForwardRate($V$13,BC35,trigger)</f>
        <v>2.2697316691985222E-3</v>
      </c>
    </row>
    <row r="36" spans="1:56" x14ac:dyDescent="0.2">
      <c r="A36" s="7" t="s">
        <v>14</v>
      </c>
      <c r="B36" s="7" t="s">
        <v>26</v>
      </c>
      <c r="C36" s="7" t="s">
        <v>17</v>
      </c>
      <c r="D36" s="7" t="s">
        <v>16</v>
      </c>
      <c r="E36" s="7" t="s">
        <v>18</v>
      </c>
      <c r="F36" s="9">
        <v>0</v>
      </c>
      <c r="G36" s="10" t="str">
        <f t="shared" si="12"/>
        <v>EURAB3E6Y_Quote</v>
      </c>
      <c r="H36" s="11" t="str">
        <f>_xll.qlSwapRateHelper2(,G36,2,B36,"Target",C36,D36,E36,$H$1,F36,A36,$V$6,,,,trigger)</f>
        <v>obj_005c1#0001</v>
      </c>
      <c r="I36" s="16" t="b">
        <v>1</v>
      </c>
      <c r="J36" s="19">
        <v>10</v>
      </c>
      <c r="K36" s="19">
        <v>1</v>
      </c>
      <c r="M36" s="26" t="str">
        <v>obj_005bd</v>
      </c>
      <c r="N36" s="26" t="str">
        <f>_xll.qlRateHelperQuoteName(M36,trigger)</f>
        <v>EURAB3E60Y_Quote</v>
      </c>
      <c r="O36" s="31">
        <f>_xll.qlRateHelperRate(M36,trigger)</f>
        <v>1.4369999999999999E-2</v>
      </c>
      <c r="P36" s="27">
        <f>_xll.qlRateHelperEarliestDate(M36,trigger)</f>
        <v>42279</v>
      </c>
      <c r="Q36" s="27">
        <f>_xll.qlRateHelperPillarDate(M36,trigger)</f>
        <v>64194</v>
      </c>
      <c r="R36" s="37">
        <f t="shared" si="0"/>
        <v>1</v>
      </c>
      <c r="S36" s="26" t="b">
        <f>IF(Q36&lt;_xll.qlCalendarAdvance(calendar,$V$7,$V$27),TRUE,FALSE)</f>
        <v>0</v>
      </c>
      <c r="AC36" s="44" t="s">
        <v>74</v>
      </c>
      <c r="AD36" s="45">
        <f>_xll.qlCalendarAdvance(calendar,AD35,AC36,,,trigger)</f>
        <v>43306</v>
      </c>
      <c r="AE36" s="45">
        <f>_xll.qlInterestRateIndexMaturity($V$5,AD36,trigger)</f>
        <v>43398</v>
      </c>
      <c r="AF36" s="49">
        <f>_xll.qlTenorBasisValue($V$13,AD36,trigger)</f>
        <v>1.6316836511259644E-3</v>
      </c>
      <c r="AG36" s="49">
        <f>_xll.qlTenorBasisForwardRate($V$13,AD36,_xll.ohTrigger($AA$9:$AA$12))</f>
        <v>2.5276894881109476E-3</v>
      </c>
      <c r="AH36" s="49">
        <f>_xll.qlTenorBasisForwardRate2($V$13,AD36,AE36,_xll.ohTrigger($AA$9:$AA$12))</f>
        <v>2.5276894881109476E-3</v>
      </c>
      <c r="AI36" s="49">
        <f>_xll.qlIndexFixing($V$5,_xll.qlInterestRateIndexFixingDate($V$5,AD36,trigger),,trigger)</f>
        <v>2.6974673013347369E-3</v>
      </c>
      <c r="AJ36" s="49">
        <f t="shared" si="5"/>
        <v>-1.6977781322378939E-4</v>
      </c>
      <c r="AK36" s="52">
        <f t="shared" si="6"/>
        <v>1.0671671951884691</v>
      </c>
      <c r="BC36" s="47">
        <v>43299</v>
      </c>
      <c r="BD36" s="50">
        <f>_xll.qlTenorBasisForwardRate($V$13,BC36,trigger)</f>
        <v>2.4769317215498163E-3</v>
      </c>
    </row>
    <row r="37" spans="1:56" x14ac:dyDescent="0.2">
      <c r="A37" s="7" t="s">
        <v>14</v>
      </c>
      <c r="B37" s="7" t="s">
        <v>27</v>
      </c>
      <c r="C37" s="7" t="s">
        <v>17</v>
      </c>
      <c r="D37" s="7" t="s">
        <v>16</v>
      </c>
      <c r="E37" s="7" t="s">
        <v>18</v>
      </c>
      <c r="F37" s="9">
        <v>0</v>
      </c>
      <c r="G37" s="10" t="str">
        <f t="shared" si="12"/>
        <v>EURAB3E7Y_Quote</v>
      </c>
      <c r="H37" s="11" t="str">
        <f>_xll.qlSwapRateHelper2(,G37,2,B37,"Target",C37,D37,E37,$H$1,F37,A37,$V$6,,,,trigger)</f>
        <v>obj_005c2#0001</v>
      </c>
      <c r="I37" s="16" t="b">
        <v>1</v>
      </c>
      <c r="J37" s="19">
        <v>10</v>
      </c>
      <c r="K37" s="19">
        <v>1</v>
      </c>
      <c r="M37" s="26" t="e">
        <v>#N/A</v>
      </c>
      <c r="N37" s="26" t="e">
        <f>_xll.qlRateHelperQuoteName(M37,trigger)</f>
        <v>#VALUE!</v>
      </c>
      <c r="O37" s="31" t="e">
        <f>_xll.qlRateHelperRate(M37,trigger)</f>
        <v>#VALUE!</v>
      </c>
      <c r="P37" s="27" t="e">
        <f>_xll.qlRateHelperEarliestDate(M37,trigger)</f>
        <v>#VALUE!</v>
      </c>
      <c r="Q37" s="27" t="e">
        <f>_xll.qlRateHelperPillarDate(M37,trigger)</f>
        <v>#VALUE!</v>
      </c>
      <c r="R37" s="37" t="e">
        <f t="shared" si="0"/>
        <v>#N/A</v>
      </c>
      <c r="S37" s="26" t="e">
        <f>IF(Q37&lt;_xll.qlCalendarAdvance(calendar,$V$7,$V$27),TRUE,FALSE)</f>
        <v>#VALUE!</v>
      </c>
      <c r="AC37" s="44" t="s">
        <v>74</v>
      </c>
      <c r="AD37" s="45">
        <f>_xll.qlCalendarAdvance(calendar,AD36,AC37,,,trigger)</f>
        <v>43339</v>
      </c>
      <c r="AE37" s="45">
        <f>_xll.qlInterestRateIndexMaturity($V$5,AD37,trigger)</f>
        <v>43431</v>
      </c>
      <c r="AF37" s="49">
        <f>_xll.qlTenorBasisValue($V$13,AD37,trigger)</f>
        <v>1.6386539854701962E-3</v>
      </c>
      <c r="AG37" s="49">
        <f>_xll.qlTenorBasisForwardRate($V$13,AD37,_xll.ohTrigger($AA$9:$AA$12))</f>
        <v>2.7775542333860364E-3</v>
      </c>
      <c r="AH37" s="49">
        <f>_xll.qlTenorBasisForwardRate2($V$13,AD37,AE37,_xll.ohTrigger($AA$9:$AA$12))</f>
        <v>2.7775542333860364E-3</v>
      </c>
      <c r="AI37" s="49">
        <f>_xll.qlIndexFixing($V$5,_xll.qlInterestRateIndexFixingDate($V$5,AD37,trigger),,trigger)</f>
        <v>2.9361241436979802E-3</v>
      </c>
      <c r="AJ37" s="49">
        <f t="shared" si="5"/>
        <v>-1.5856991031194378E-4</v>
      </c>
      <c r="AK37" s="52">
        <f t="shared" si="6"/>
        <v>1.0570897620669086</v>
      </c>
    </row>
    <row r="38" spans="1:56" x14ac:dyDescent="0.2">
      <c r="A38" s="7" t="s">
        <v>14</v>
      </c>
      <c r="B38" s="7" t="s">
        <v>28</v>
      </c>
      <c r="C38" s="7" t="s">
        <v>17</v>
      </c>
      <c r="D38" s="7" t="s">
        <v>16</v>
      </c>
      <c r="E38" s="7" t="s">
        <v>18</v>
      </c>
      <c r="F38" s="9">
        <v>0</v>
      </c>
      <c r="G38" s="10" t="str">
        <f t="shared" si="12"/>
        <v>EURAB3E8Y_Quote</v>
      </c>
      <c r="H38" s="11" t="str">
        <f>_xll.qlSwapRateHelper2(,G38,2,B38,"Target",C38,D38,E38,$H$1,F38,A38,$V$6,,,,trigger)</f>
        <v>obj_005ae#0001</v>
      </c>
      <c r="I38" s="16" t="b">
        <v>1</v>
      </c>
      <c r="J38" s="19">
        <v>10</v>
      </c>
      <c r="K38" s="19">
        <v>1</v>
      </c>
      <c r="M38" s="26" t="e">
        <v>#N/A</v>
      </c>
      <c r="N38" s="26" t="e">
        <f>_xll.qlRateHelperQuoteName(M38,trigger)</f>
        <v>#VALUE!</v>
      </c>
      <c r="O38" s="31" t="e">
        <f>_xll.qlRateHelperRate(M38,trigger)</f>
        <v>#VALUE!</v>
      </c>
      <c r="P38" s="27" t="e">
        <f>_xll.qlRateHelperEarliestDate(M38,trigger)</f>
        <v>#VALUE!</v>
      </c>
      <c r="Q38" s="27" t="e">
        <f>_xll.qlRateHelperPillarDate(M38,trigger)</f>
        <v>#VALUE!</v>
      </c>
      <c r="R38" s="37" t="e">
        <f t="shared" si="0"/>
        <v>#N/A</v>
      </c>
      <c r="S38" s="26" t="e">
        <f>IF(Q38&lt;_xll.qlCalendarAdvance(calendar,$V$7,$V$27),TRUE,FALSE)</f>
        <v>#VALUE!</v>
      </c>
      <c r="U38" s="1" t="s">
        <v>157</v>
      </c>
      <c r="AC38" s="44" t="s">
        <v>74</v>
      </c>
      <c r="AD38" s="45">
        <f>_xll.qlCalendarAdvance(calendar,AD37,AC38,,,trigger)</f>
        <v>43370</v>
      </c>
      <c r="AE38" s="45">
        <f>_xll.qlInterestRateIndexMaturity($V$5,AD38,trigger)</f>
        <v>43461</v>
      </c>
      <c r="AF38" s="49">
        <f>_xll.qlTenorBasisValue($V$13,AD38,trigger)</f>
        <v>1.6447520872731555E-3</v>
      </c>
      <c r="AG38" s="49">
        <f>_xll.qlTenorBasisForwardRate($V$13,AD38,_xll.ohTrigger($AA$9:$AA$12))</f>
        <v>3.010071232485667E-3</v>
      </c>
      <c r="AH38" s="49">
        <f>_xll.qlTenorBasisForwardRate2($V$13,AD38,AE38,_xll.ohTrigger($AA$9:$AA$12))</f>
        <v>3.010071232485667E-3</v>
      </c>
      <c r="AI38" s="49">
        <f>_xll.qlIndexFixing($V$5,_xll.qlInterestRateIndexFixingDate($V$5,AD38,trigger),,trigger)</f>
        <v>3.1570057509553951E-3</v>
      </c>
      <c r="AJ38" s="49">
        <f t="shared" si="5"/>
        <v>-1.4693451846972813E-4</v>
      </c>
      <c r="AK38" s="52">
        <f t="shared" si="6"/>
        <v>1.0488142994371572</v>
      </c>
    </row>
    <row r="39" spans="1:56" x14ac:dyDescent="0.2">
      <c r="A39" s="7" t="s">
        <v>14</v>
      </c>
      <c r="B39" s="7" t="s">
        <v>29</v>
      </c>
      <c r="C39" s="7" t="s">
        <v>17</v>
      </c>
      <c r="D39" s="7" t="s">
        <v>16</v>
      </c>
      <c r="E39" s="7" t="s">
        <v>18</v>
      </c>
      <c r="F39" s="9">
        <v>0</v>
      </c>
      <c r="G39" s="10" t="str">
        <f t="shared" si="12"/>
        <v>EURAB3E9Y_Quote</v>
      </c>
      <c r="H39" s="11" t="str">
        <f>_xll.qlSwapRateHelper2(,G39,2,B39,"Target",C39,D39,E39,$H$1,F39,A39,$V$6,,,,trigger)</f>
        <v>obj_005af#0001</v>
      </c>
      <c r="I39" s="16" t="b">
        <v>1</v>
      </c>
      <c r="J39" s="19">
        <v>10</v>
      </c>
      <c r="K39" s="19">
        <v>1</v>
      </c>
      <c r="M39" s="26" t="e">
        <v>#N/A</v>
      </c>
      <c r="N39" s="26" t="e">
        <f>_xll.qlRateHelperQuoteName(M39,trigger)</f>
        <v>#VALUE!</v>
      </c>
      <c r="O39" s="31" t="e">
        <f>_xll.qlRateHelperRate(M39,trigger)</f>
        <v>#VALUE!</v>
      </c>
      <c r="P39" s="27" t="e">
        <f>_xll.qlRateHelperEarliestDate(M39,trigger)</f>
        <v>#VALUE!</v>
      </c>
      <c r="Q39" s="27" t="e">
        <f>_xll.qlRateHelperPillarDate(M39,trigger)</f>
        <v>#VALUE!</v>
      </c>
      <c r="R39" s="37" t="e">
        <f t="shared" si="0"/>
        <v>#N/A</v>
      </c>
      <c r="S39" s="26" t="e">
        <f>IF(Q39&lt;_xll.qlCalendarAdvance(calendar,$V$7,$V$27),TRUE,FALSE)</f>
        <v>#VALUE!</v>
      </c>
      <c r="U39" s="36" t="s">
        <v>151</v>
      </c>
      <c r="V39" s="95">
        <f>_xlfn.STDEV.P($AK$3:$AK$694)</f>
        <v>5.2108288150811408E-2</v>
      </c>
      <c r="AC39" s="44" t="s">
        <v>74</v>
      </c>
      <c r="AD39" s="45">
        <f>_xll.qlCalendarAdvance(calendar,AD38,AC39,,,trigger)</f>
        <v>43402</v>
      </c>
      <c r="AE39" s="45">
        <f>_xll.qlInterestRateIndexMaturity($V$5,AD39,trigger)</f>
        <v>43494</v>
      </c>
      <c r="AF39" s="49">
        <f>_xll.qlTenorBasisValue($V$13,AD39,trigger)</f>
        <v>1.6506011012893153E-3</v>
      </c>
      <c r="AG39" s="49">
        <f>_xll.qlTenorBasisForwardRate($V$13,AD39,_xll.ohTrigger($AA$9:$AA$12))</f>
        <v>3.2567922066488635E-3</v>
      </c>
      <c r="AH39" s="49">
        <f>_xll.qlTenorBasisForwardRate2($V$13,AD39,AE39,_xll.ohTrigger($AA$9:$AA$12))</f>
        <v>3.2567922066488635E-3</v>
      </c>
      <c r="AI39" s="49">
        <f>_xll.qlIndexFixing($V$5,_xll.qlInterestRateIndexFixingDate($V$5,AD39,trigger),,trigger)</f>
        <v>3.392830049006759E-3</v>
      </c>
      <c r="AJ39" s="49">
        <f t="shared" si="5"/>
        <v>-1.3603784235789555E-4</v>
      </c>
      <c r="AK39" s="52">
        <f t="shared" si="6"/>
        <v>1.0417705010716278</v>
      </c>
    </row>
    <row r="40" spans="1:56" x14ac:dyDescent="0.2">
      <c r="A40" s="7" t="s">
        <v>14</v>
      </c>
      <c r="B40" s="7" t="s">
        <v>30</v>
      </c>
      <c r="C40" s="7" t="s">
        <v>17</v>
      </c>
      <c r="D40" s="7" t="s">
        <v>16</v>
      </c>
      <c r="E40" s="7" t="s">
        <v>18</v>
      </c>
      <c r="F40" s="9">
        <v>0</v>
      </c>
      <c r="G40" s="10" t="str">
        <f t="shared" si="12"/>
        <v>EURAB3E10Y_Quote</v>
      </c>
      <c r="H40" s="11" t="str">
        <f>_xll.qlSwapRateHelper2(,G40,2,B40,"Target",C40,D40,E40,$H$1,F40,A40,$V$6,,,,trigger)</f>
        <v>obj_005a8#0001</v>
      </c>
      <c r="I40" s="16" t="b">
        <v>1</v>
      </c>
      <c r="J40" s="19">
        <v>10</v>
      </c>
      <c r="K40" s="19">
        <v>1</v>
      </c>
      <c r="M40" s="26" t="e">
        <v>#N/A</v>
      </c>
      <c r="N40" s="26" t="e">
        <f>_xll.qlRateHelperQuoteName(M40,trigger)</f>
        <v>#VALUE!</v>
      </c>
      <c r="O40" s="31" t="e">
        <f>_xll.qlRateHelperRate(M40,trigger)</f>
        <v>#VALUE!</v>
      </c>
      <c r="P40" s="27" t="e">
        <f>_xll.qlRateHelperEarliestDate(M40,trigger)</f>
        <v>#VALUE!</v>
      </c>
      <c r="Q40" s="27" t="e">
        <f>_xll.qlRateHelperPillarDate(M40,trigger)</f>
        <v>#VALUE!</v>
      </c>
      <c r="R40" s="37" t="e">
        <f t="shared" si="0"/>
        <v>#N/A</v>
      </c>
      <c r="S40" s="26" t="e">
        <f>IF(Q40&lt;_xll.qlCalendarAdvance(calendar,$V$7,$V$27),TRUE,FALSE)</f>
        <v>#VALUE!</v>
      </c>
      <c r="U40" s="36" t="s">
        <v>152</v>
      </c>
      <c r="V40" s="95">
        <f>AVERAGE($AK$3:$AK$694)</f>
        <v>1.0012906496315965</v>
      </c>
      <c r="AC40" s="44" t="s">
        <v>74</v>
      </c>
      <c r="AD40" s="45">
        <f>_xll.qlCalendarAdvance(calendar,AD39,AC40,,,trigger)</f>
        <v>43433</v>
      </c>
      <c r="AE40" s="45">
        <f>_xll.qlInterestRateIndexMaturity($V$5,AD40,trigger)</f>
        <v>43524</v>
      </c>
      <c r="AF40" s="49">
        <f>_xll.qlTenorBasisValue($V$13,AD40,trigger)</f>
        <v>1.6558459190998001E-3</v>
      </c>
      <c r="AG40" s="49">
        <f>_xll.qlTenorBasisForwardRate($V$13,AD40,_xll.ohTrigger($AA$9:$AA$12))</f>
        <v>3.4866476615866985E-3</v>
      </c>
      <c r="AH40" s="49">
        <f>_xll.qlTenorBasisForwardRate2($V$13,AD40,AE40,_xll.ohTrigger($AA$9:$AA$12))</f>
        <v>3.4866476615866985E-3</v>
      </c>
      <c r="AI40" s="49">
        <f>_xll.qlIndexFixing($V$5,_xll.qlInterestRateIndexFixingDate($V$5,AD40,trigger),,trigger)</f>
        <v>3.6145238736578983E-3</v>
      </c>
      <c r="AJ40" s="49">
        <f t="shared" si="5"/>
        <v>-1.2787621207119987E-4</v>
      </c>
      <c r="AK40" s="52">
        <f t="shared" si="6"/>
        <v>1.0366759777536587</v>
      </c>
    </row>
    <row r="41" spans="1:56" x14ac:dyDescent="0.2">
      <c r="A41" s="7" t="s">
        <v>14</v>
      </c>
      <c r="B41" s="7" t="s">
        <v>31</v>
      </c>
      <c r="C41" s="7" t="s">
        <v>17</v>
      </c>
      <c r="D41" s="7" t="s">
        <v>16</v>
      </c>
      <c r="E41" s="7" t="s">
        <v>18</v>
      </c>
      <c r="F41" s="9">
        <v>0</v>
      </c>
      <c r="G41" s="10" t="str">
        <f t="shared" si="12"/>
        <v>EURAB3E11Y_Quote</v>
      </c>
      <c r="H41" s="11" t="str">
        <f>_xll.qlSwapRateHelper2(,G41,2,B41,"Target",C41,D41,E41,$H$1,F41,A41,$V$6,,,,trigger)</f>
        <v>obj_005a6#0001</v>
      </c>
      <c r="I41" s="16" t="b">
        <v>0</v>
      </c>
      <c r="J41" s="19">
        <v>10</v>
      </c>
      <c r="K41" s="19">
        <v>1</v>
      </c>
      <c r="M41" s="26" t="e">
        <v>#N/A</v>
      </c>
      <c r="N41" s="26" t="e">
        <f>_xll.qlRateHelperQuoteName(M41,trigger)</f>
        <v>#VALUE!</v>
      </c>
      <c r="O41" s="31" t="e">
        <f>_xll.qlRateHelperRate(M41,trigger)</f>
        <v>#VALUE!</v>
      </c>
      <c r="P41" s="27" t="e">
        <f>_xll.qlRateHelperEarliestDate(M41,trigger)</f>
        <v>#VALUE!</v>
      </c>
      <c r="Q41" s="27" t="e">
        <f>_xll.qlRateHelperPillarDate(M41,trigger)</f>
        <v>#VALUE!</v>
      </c>
      <c r="R41" s="37" t="e">
        <f t="shared" si="0"/>
        <v>#N/A</v>
      </c>
      <c r="S41" s="26" t="e">
        <f>IF(Q41&lt;_xll.qlCalendarAdvance(calendar,$V$7,$V$27),TRUE,FALSE)</f>
        <v>#VALUE!</v>
      </c>
      <c r="U41" s="36" t="s">
        <v>153</v>
      </c>
      <c r="V41" s="97">
        <f>MAX($AK$3:$AK$694)</f>
        <v>1.9444146315629305</v>
      </c>
      <c r="AC41" s="44" t="s">
        <v>74</v>
      </c>
      <c r="AD41" s="45">
        <f>_xll.qlCalendarAdvance(calendar,AD40,AC41,,,trigger)</f>
        <v>43465</v>
      </c>
      <c r="AE41" s="45">
        <f>_xll.qlInterestRateIndexMaturity($V$5,AD41,trigger)</f>
        <v>43553</v>
      </c>
      <c r="AF41" s="49">
        <f>_xll.qlTenorBasisValue($V$13,AD41,trigger)</f>
        <v>1.6608356108172926E-3</v>
      </c>
      <c r="AG41" s="49">
        <f>_xll.qlTenorBasisForwardRate($V$13,AD41,_xll.ohTrigger($AA$9:$AA$12))</f>
        <v>3.7148669753895758E-3</v>
      </c>
      <c r="AH41" s="49">
        <f>_xll.qlTenorBasisForwardRate2($V$13,AD41,AE41,_xll.ohTrigger($AA$9:$AA$12))</f>
        <v>3.7148669753895758E-3</v>
      </c>
      <c r="AI41" s="49">
        <f>_xll.qlIndexFixing($V$5,_xll.qlInterestRateIndexFixingDate($V$5,AD41,trigger),,trigger)</f>
        <v>3.8365719754765689E-3</v>
      </c>
      <c r="AJ41" s="49">
        <f t="shared" si="5"/>
        <v>-1.2170500008699308E-4</v>
      </c>
      <c r="AK41" s="52">
        <f t="shared" si="6"/>
        <v>1.0327616038187288</v>
      </c>
    </row>
    <row r="42" spans="1:56" x14ac:dyDescent="0.2">
      <c r="A42" s="7" t="s">
        <v>14</v>
      </c>
      <c r="B42" s="7" t="s">
        <v>32</v>
      </c>
      <c r="C42" s="7" t="s">
        <v>17</v>
      </c>
      <c r="D42" s="7" t="s">
        <v>16</v>
      </c>
      <c r="E42" s="7" t="s">
        <v>18</v>
      </c>
      <c r="F42" s="9">
        <v>0</v>
      </c>
      <c r="G42" s="10" t="str">
        <f t="shared" si="12"/>
        <v>EURAB3E12Y_Quote</v>
      </c>
      <c r="H42" s="11" t="str">
        <f>_xll.qlSwapRateHelper2(,G42,2,B42,"Target",C42,D42,E42,$H$1,F42,A42,$V$6,,,,trigger)</f>
        <v>obj_005a7#0001</v>
      </c>
      <c r="I42" s="16" t="b">
        <v>0</v>
      </c>
      <c r="J42" s="19">
        <v>10</v>
      </c>
      <c r="K42" s="19">
        <v>1</v>
      </c>
      <c r="M42" s="26" t="e">
        <v>#N/A</v>
      </c>
      <c r="N42" s="26" t="e">
        <f>_xll.qlRateHelperQuoteName(M42,trigger)</f>
        <v>#VALUE!</v>
      </c>
      <c r="O42" s="31" t="e">
        <f>_xll.qlRateHelperRate(M42,trigger)</f>
        <v>#VALUE!</v>
      </c>
      <c r="P42" s="27" t="e">
        <f>_xll.qlRateHelperEarliestDate(M42,trigger)</f>
        <v>#VALUE!</v>
      </c>
      <c r="Q42" s="27" t="e">
        <f>_xll.qlRateHelperPillarDate(M42,trigger)</f>
        <v>#VALUE!</v>
      </c>
      <c r="R42" s="37" t="e">
        <f t="shared" si="0"/>
        <v>#N/A</v>
      </c>
      <c r="S42" s="26" t="e">
        <f>IF(Q42&lt;_xll.qlCalendarAdvance(calendar,$V$7,$V$27),TRUE,FALSE)</f>
        <v>#VALUE!</v>
      </c>
      <c r="U42" s="36" t="s">
        <v>154</v>
      </c>
      <c r="V42" s="96">
        <f>INDEX($AD$3:$AD$694,MATCH($V$41,$AK$3:$AK$695,0))</f>
        <v>42901</v>
      </c>
      <c r="AC42" s="44" t="s">
        <v>74</v>
      </c>
      <c r="AD42" s="45">
        <f>_xll.qlCalendarAdvance(calendar,AD41,AC42,,,trigger)</f>
        <v>43496</v>
      </c>
      <c r="AE42" s="45">
        <f>_xll.qlInterestRateIndexMaturity($V$5,AD42,trigger)</f>
        <v>43585</v>
      </c>
      <c r="AF42" s="49">
        <f>_xll.qlTenorBasisValue($V$13,AD42,trigger)</f>
        <v>1.6652683723219852E-3</v>
      </c>
      <c r="AG42" s="49">
        <f>_xll.qlTenorBasisForwardRate($V$13,AD42,_xll.ohTrigger($AA$9:$AA$12))</f>
        <v>3.9488995382172326E-3</v>
      </c>
      <c r="AH42" s="49">
        <f>_xll.qlTenorBasisForwardRate2($V$13,AD42,AE42,_xll.ohTrigger($AA$9:$AA$12))</f>
        <v>3.9488995382172326E-3</v>
      </c>
      <c r="AI42" s="49">
        <f>_xll.qlIndexFixing($V$5,_xll.qlInterestRateIndexFixingDate($V$5,AD42,trigger),,trigger)</f>
        <v>4.066418044259207E-3</v>
      </c>
      <c r="AJ42" s="49">
        <f t="shared" si="5"/>
        <v>-1.1751850604197443E-4</v>
      </c>
      <c r="AK42" s="52">
        <f t="shared" si="6"/>
        <v>1.0297598115385405</v>
      </c>
    </row>
    <row r="43" spans="1:56" x14ac:dyDescent="0.2">
      <c r="A43" s="7" t="s">
        <v>14</v>
      </c>
      <c r="B43" s="7" t="s">
        <v>33</v>
      </c>
      <c r="C43" s="7" t="s">
        <v>17</v>
      </c>
      <c r="D43" s="7" t="s">
        <v>16</v>
      </c>
      <c r="E43" s="7" t="s">
        <v>18</v>
      </c>
      <c r="F43" s="9">
        <v>0</v>
      </c>
      <c r="G43" s="10" t="str">
        <f t="shared" si="12"/>
        <v>EURAB3E13Y_Quote</v>
      </c>
      <c r="H43" s="11" t="str">
        <f>_xll.qlSwapRateHelper2(,G43,2,B43,"Target",C43,D43,E43,$H$1,F43,A43,$V$6,,,,trigger)</f>
        <v>obj_005ac#0001</v>
      </c>
      <c r="I43" s="16" t="b">
        <v>0</v>
      </c>
      <c r="J43" s="19">
        <v>10</v>
      </c>
      <c r="K43" s="19">
        <v>1</v>
      </c>
      <c r="M43" s="26" t="e">
        <v>#N/A</v>
      </c>
      <c r="N43" s="26" t="e">
        <f>_xll.qlRateHelperQuoteName(M43,trigger)</f>
        <v>#VALUE!</v>
      </c>
      <c r="O43" s="31" t="e">
        <f>_xll.qlRateHelperRate(M43,trigger)</f>
        <v>#VALUE!</v>
      </c>
      <c r="P43" s="27" t="e">
        <f>_xll.qlRateHelperEarliestDate(M43,trigger)</f>
        <v>#VALUE!</v>
      </c>
      <c r="Q43" s="27" t="e">
        <f>_xll.qlRateHelperPillarDate(M43,trigger)</f>
        <v>#VALUE!</v>
      </c>
      <c r="R43" s="37" t="e">
        <f t="shared" si="0"/>
        <v>#N/A</v>
      </c>
      <c r="S43" s="26" t="e">
        <f>IF(Q43&lt;_xll.qlCalendarAdvance(calendar,$V$7,$V$27),TRUE,FALSE)</f>
        <v>#VALUE!</v>
      </c>
      <c r="U43" s="36" t="s">
        <v>155</v>
      </c>
      <c r="V43" s="97">
        <f>MIN($AK$3:$AK$694)</f>
        <v>0.13483660559757443</v>
      </c>
      <c r="AC43" s="44" t="s">
        <v>74</v>
      </c>
      <c r="AD43" s="45">
        <f>_xll.qlCalendarAdvance(calendar,AD42,AC43,,,trigger)</f>
        <v>43524</v>
      </c>
      <c r="AE43" s="45">
        <f>_xll.qlInterestRateIndexMaturity($V$5,AD43,trigger)</f>
        <v>43616</v>
      </c>
      <c r="AF43" s="49">
        <f>_xll.qlTenorBasisValue($V$13,AD43,trigger)</f>
        <v>1.6689410331172938E-3</v>
      </c>
      <c r="AG43" s="49">
        <f>_xll.qlTenorBasisForwardRate($V$13,AD43,_xll.ohTrigger($AA$9:$AA$12))</f>
        <v>4.1665520925759448E-3</v>
      </c>
      <c r="AH43" s="49">
        <f>_xll.qlTenorBasisForwardRate2($V$13,AD43,AE43,_xll.ohTrigger($AA$9:$AA$12))</f>
        <v>4.1665520925759448E-3</v>
      </c>
      <c r="AI43" s="49">
        <f>_xll.qlIndexFixing($V$5,_xll.qlInterestRateIndexFixingDate($V$5,AD43,trigger),,trigger)</f>
        <v>4.282126987760591E-3</v>
      </c>
      <c r="AJ43" s="49">
        <f t="shared" si="5"/>
        <v>-1.1557489518464626E-4</v>
      </c>
      <c r="AK43" s="52">
        <f t="shared" si="6"/>
        <v>1.0277387375980682</v>
      </c>
    </row>
    <row r="44" spans="1:56" x14ac:dyDescent="0.2">
      <c r="A44" s="7" t="s">
        <v>14</v>
      </c>
      <c r="B44" s="7" t="s">
        <v>34</v>
      </c>
      <c r="C44" s="7" t="s">
        <v>17</v>
      </c>
      <c r="D44" s="7" t="s">
        <v>16</v>
      </c>
      <c r="E44" s="7" t="s">
        <v>18</v>
      </c>
      <c r="F44" s="9">
        <v>0</v>
      </c>
      <c r="G44" s="10" t="str">
        <f t="shared" si="12"/>
        <v>EURAB3E14Y_Quote</v>
      </c>
      <c r="H44" s="11" t="str">
        <f>_xll.qlSwapRateHelper2(,G44,2,B44,"Target",C44,D44,E44,$H$1,F44,A44,$V$6,,,,trigger)</f>
        <v>obj_005a4#0001</v>
      </c>
      <c r="I44" s="16" t="b">
        <v>0</v>
      </c>
      <c r="J44" s="19">
        <v>10</v>
      </c>
      <c r="K44" s="19">
        <v>1</v>
      </c>
      <c r="M44" s="26" t="e">
        <v>#N/A</v>
      </c>
      <c r="N44" s="26" t="e">
        <f>_xll.qlRateHelperQuoteName(M44,trigger)</f>
        <v>#VALUE!</v>
      </c>
      <c r="O44" s="31" t="e">
        <f>_xll.qlRateHelperRate(M44,trigger)</f>
        <v>#VALUE!</v>
      </c>
      <c r="P44" s="27" t="e">
        <f>_xll.qlRateHelperEarliestDate(M44,trigger)</f>
        <v>#VALUE!</v>
      </c>
      <c r="Q44" s="27" t="e">
        <f>_xll.qlRateHelperPillarDate(M44,trigger)</f>
        <v>#VALUE!</v>
      </c>
      <c r="R44" s="37" t="e">
        <f t="shared" si="0"/>
        <v>#N/A</v>
      </c>
      <c r="S44" s="26" t="e">
        <f>IF(Q44&lt;_xll.qlCalendarAdvance(calendar,$V$7,$V$27),TRUE,FALSE)</f>
        <v>#VALUE!</v>
      </c>
      <c r="U44" s="36" t="s">
        <v>156</v>
      </c>
      <c r="V44" s="96">
        <f>INDEX($AD$3:$AD$694,MATCH($V$43,$AK$3:$AK$694,0))</f>
        <v>42870</v>
      </c>
      <c r="AC44" s="44" t="s">
        <v>74</v>
      </c>
      <c r="AD44" s="45">
        <f>_xll.qlCalendarAdvance(calendar,AD43,AC44,,,trigger)</f>
        <v>43552</v>
      </c>
      <c r="AE44" s="45">
        <f>_xll.qlInterestRateIndexMaturity($V$5,AD44,trigger)</f>
        <v>43644</v>
      </c>
      <c r="AF44" s="49">
        <f>_xll.qlTenorBasisValue($V$13,AD44,trigger)</f>
        <v>1.6723065991870098E-3</v>
      </c>
      <c r="AG44" s="49">
        <f>_xll.qlTenorBasisForwardRate($V$13,AD44,_xll.ohTrigger($AA$9:$AA$12))</f>
        <v>4.3717358442347427E-3</v>
      </c>
      <c r="AH44" s="49">
        <f>_xll.qlTenorBasisForwardRate2($V$13,AD44,AE44,_xll.ohTrigger($AA$9:$AA$12))</f>
        <v>4.3717358442347427E-3</v>
      </c>
      <c r="AI44" s="49">
        <f>_xll.qlIndexFixing($V$5,_xll.qlInterestRateIndexFixingDate($V$5,AD44,trigger),,trigger)</f>
        <v>4.4871447203026736E-3</v>
      </c>
      <c r="AJ44" s="49">
        <f t="shared" si="5"/>
        <v>-1.1540887606793088E-4</v>
      </c>
      <c r="AK44" s="52">
        <f t="shared" si="6"/>
        <v>1.0263988676763549</v>
      </c>
    </row>
    <row r="45" spans="1:56" x14ac:dyDescent="0.2">
      <c r="A45" s="7" t="s">
        <v>14</v>
      </c>
      <c r="B45" s="7" t="s">
        <v>35</v>
      </c>
      <c r="C45" s="7" t="s">
        <v>17</v>
      </c>
      <c r="D45" s="7" t="s">
        <v>16</v>
      </c>
      <c r="E45" s="7" t="s">
        <v>18</v>
      </c>
      <c r="F45" s="9">
        <v>0</v>
      </c>
      <c r="G45" s="10" t="str">
        <f t="shared" si="12"/>
        <v>EURAB3E15Y_Quote</v>
      </c>
      <c r="H45" s="11" t="str">
        <f>_xll.qlSwapRateHelper2(,G45,2,B45,"Target",C45,D45,E45,$H$1,F45,A45,$V$6,,,,trigger)</f>
        <v>obj_005c5#0001</v>
      </c>
      <c r="I45" s="16" t="b">
        <v>1</v>
      </c>
      <c r="J45" s="19">
        <v>10</v>
      </c>
      <c r="K45" s="19">
        <v>1</v>
      </c>
      <c r="M45" s="26" t="e">
        <v>#N/A</v>
      </c>
      <c r="N45" s="26" t="e">
        <f>_xll.qlRateHelperQuoteName(M45,trigger)</f>
        <v>#VALUE!</v>
      </c>
      <c r="O45" s="31" t="e">
        <f>_xll.qlRateHelperRate(M45,trigger)</f>
        <v>#VALUE!</v>
      </c>
      <c r="P45" s="27" t="e">
        <f>_xll.qlRateHelperEarliestDate(M45,trigger)</f>
        <v>#VALUE!</v>
      </c>
      <c r="Q45" s="27" t="e">
        <f>_xll.qlRateHelperPillarDate(M45,trigger)</f>
        <v>#VALUE!</v>
      </c>
      <c r="R45" s="37" t="e">
        <f t="shared" si="0"/>
        <v>#N/A</v>
      </c>
      <c r="S45" s="26" t="e">
        <f>IF(Q45&lt;_xll.qlCalendarAdvance(calendar,$V$7,$V$27),TRUE,FALSE)</f>
        <v>#VALUE!</v>
      </c>
      <c r="AC45" s="44" t="s">
        <v>74</v>
      </c>
      <c r="AD45" s="45">
        <f>_xll.qlCalendarAdvance(calendar,AD44,AC45,,,trigger)</f>
        <v>43584</v>
      </c>
      <c r="AE45" s="45">
        <f>_xll.qlInterestRateIndexMaturity($V$5,AD45,trigger)</f>
        <v>43675</v>
      </c>
      <c r="AF45" s="49">
        <f>_xll.qlTenorBasisValue($V$13,AD45,trigger)</f>
        <v>1.6757856690897512E-3</v>
      </c>
      <c r="AG45" s="49">
        <f>_xll.qlTenorBasisForwardRate($V$13,AD45,_xll.ohTrigger($AA$9:$AA$12))</f>
        <v>4.6009564081283486E-3</v>
      </c>
      <c r="AH45" s="49">
        <f>_xll.qlTenorBasisForwardRate2($V$13,AD45,AE45,_xll.ohTrigger($AA$9:$AA$12))</f>
        <v>4.6009564081283486E-3</v>
      </c>
      <c r="AI45" s="49">
        <f>_xll.qlIndexFixing($V$5,_xll.qlInterestRateIndexFixingDate($V$5,AD45,trigger),,trigger)</f>
        <v>4.7181647936591726E-3</v>
      </c>
      <c r="AJ45" s="49">
        <f t="shared" si="5"/>
        <v>-1.17208385530824E-4</v>
      </c>
      <c r="AK45" s="52">
        <f t="shared" si="6"/>
        <v>1.0254747872254899</v>
      </c>
    </row>
    <row r="46" spans="1:56" x14ac:dyDescent="0.2">
      <c r="A46" s="7" t="s">
        <v>14</v>
      </c>
      <c r="B46" s="7" t="s">
        <v>36</v>
      </c>
      <c r="C46" s="7" t="s">
        <v>17</v>
      </c>
      <c r="D46" s="7" t="s">
        <v>16</v>
      </c>
      <c r="E46" s="7" t="s">
        <v>18</v>
      </c>
      <c r="F46" s="9">
        <v>0</v>
      </c>
      <c r="G46" s="10" t="str">
        <f t="shared" si="12"/>
        <v>EURAB3E16Y_Quote</v>
      </c>
      <c r="H46" s="11" t="str">
        <f>_xll.qlSwapRateHelper2(,G46,2,B46,"Target",C46,D46,E46,$H$1,F46,A46,$V$6,,,,trigger)</f>
        <v>obj_005b2#0001</v>
      </c>
      <c r="I46" s="16" t="b">
        <v>0</v>
      </c>
      <c r="J46" s="19">
        <v>10</v>
      </c>
      <c r="K46" s="19">
        <v>1</v>
      </c>
      <c r="M46" s="26" t="e">
        <v>#N/A</v>
      </c>
      <c r="N46" s="26" t="e">
        <f>_xll.qlRateHelperQuoteName(M46,trigger)</f>
        <v>#VALUE!</v>
      </c>
      <c r="O46" s="31" t="e">
        <f>_xll.qlRateHelperRate(M46,trigger)</f>
        <v>#VALUE!</v>
      </c>
      <c r="P46" s="27" t="e">
        <f>_xll.qlRateHelperEarliestDate(M46,trigger)</f>
        <v>#VALUE!</v>
      </c>
      <c r="Q46" s="27" t="e">
        <f>_xll.qlRateHelperPillarDate(M46,trigger)</f>
        <v>#VALUE!</v>
      </c>
      <c r="R46" s="37" t="e">
        <f t="shared" si="0"/>
        <v>#N/A</v>
      </c>
      <c r="S46" s="26" t="e">
        <f>IF(Q46&lt;_xll.qlCalendarAdvance(calendar,$V$7,$V$27),TRUE,FALSE)</f>
        <v>#VALUE!</v>
      </c>
      <c r="AC46" s="44" t="s">
        <v>74</v>
      </c>
      <c r="AD46" s="45">
        <f>_xll.qlCalendarAdvance(calendar,AD45,AC46,,,trigger)</f>
        <v>43614</v>
      </c>
      <c r="AE46" s="45">
        <f>_xll.qlInterestRateIndexMaturity($V$5,AD46,trigger)</f>
        <v>43706</v>
      </c>
      <c r="AF46" s="49">
        <f>_xll.qlTenorBasisValue($V$13,AD46,trigger)</f>
        <v>1.6786999865405076E-3</v>
      </c>
      <c r="AG46" s="49">
        <f>_xll.qlTenorBasisForwardRate($V$13,AD46,_xll.ohTrigger($AA$9:$AA$12))</f>
        <v>4.821331944310274E-3</v>
      </c>
      <c r="AH46" s="49">
        <f>_xll.qlTenorBasisForwardRate2($V$13,AD46,AE46,_xll.ohTrigger($AA$9:$AA$12))</f>
        <v>4.821331944310274E-3</v>
      </c>
      <c r="AI46" s="49">
        <f>_xll.qlIndexFixing($V$5,_xll.qlInterestRateIndexFixingDate($V$5,AD46,trigger),,trigger)</f>
        <v>4.9423310575670149E-3</v>
      </c>
      <c r="AJ46" s="49">
        <f t="shared" si="5"/>
        <v>-1.209991132567409E-4</v>
      </c>
      <c r="AK46" s="52">
        <f t="shared" si="6"/>
        <v>1.0250966153449637</v>
      </c>
    </row>
    <row r="47" spans="1:56" x14ac:dyDescent="0.2">
      <c r="A47" s="7" t="s">
        <v>14</v>
      </c>
      <c r="B47" s="7" t="s">
        <v>37</v>
      </c>
      <c r="C47" s="7" t="s">
        <v>17</v>
      </c>
      <c r="D47" s="7" t="s">
        <v>16</v>
      </c>
      <c r="E47" s="7" t="s">
        <v>18</v>
      </c>
      <c r="F47" s="9">
        <v>0</v>
      </c>
      <c r="G47" s="10" t="str">
        <f t="shared" si="12"/>
        <v>EURAB3E17Y_Quote</v>
      </c>
      <c r="H47" s="11" t="str">
        <f>_xll.qlSwapRateHelper2(,G47,2,B47,"Target",C47,D47,E47,$H$1,F47,A47,$V$6,,,,trigger)</f>
        <v>obj_005b9#0001</v>
      </c>
      <c r="I47" s="16" t="b">
        <v>0</v>
      </c>
      <c r="J47" s="19">
        <v>10</v>
      </c>
      <c r="K47" s="19">
        <v>1</v>
      </c>
      <c r="M47" s="26" t="e">
        <v>#N/A</v>
      </c>
      <c r="N47" s="26" t="e">
        <f>_xll.qlRateHelperQuoteName(M47,trigger)</f>
        <v>#VALUE!</v>
      </c>
      <c r="O47" s="31" t="e">
        <f>_xll.qlRateHelperRate(M47,trigger)</f>
        <v>#VALUE!</v>
      </c>
      <c r="P47" s="27" t="e">
        <f>_xll.qlRateHelperEarliestDate(M47,trigger)</f>
        <v>#VALUE!</v>
      </c>
      <c r="Q47" s="27" t="e">
        <f>_xll.qlRateHelperPillarDate(M47,trigger)</f>
        <v>#VALUE!</v>
      </c>
      <c r="R47" s="37" t="e">
        <f t="shared" si="0"/>
        <v>#N/A</v>
      </c>
      <c r="S47" s="26" t="e">
        <f>IF(Q47&lt;_xll.qlCalendarAdvance(calendar,$V$7,$V$27),TRUE,FALSE)</f>
        <v>#VALUE!</v>
      </c>
      <c r="AC47" s="44" t="s">
        <v>74</v>
      </c>
      <c r="AD47" s="45">
        <f>_xll.qlCalendarAdvance(calendar,AD46,AC47,,,trigger)</f>
        <v>43647</v>
      </c>
      <c r="AE47" s="45">
        <f>_xll.qlInterestRateIndexMaturity($V$5,AD47,trigger)</f>
        <v>43739</v>
      </c>
      <c r="AF47" s="49">
        <f>_xll.qlTenorBasisValue($V$13,AD47,trigger)</f>
        <v>1.6815273714154103E-3</v>
      </c>
      <c r="AG47" s="49">
        <f>_xll.qlTenorBasisForwardRate($V$13,AD47,_xll.ohTrigger($AA$9:$AA$12))</f>
        <v>5.0579896776743079E-3</v>
      </c>
      <c r="AH47" s="49">
        <f>_xll.qlTenorBasisForwardRate2($V$13,AD47,AE47,_xll.ohTrigger($AA$9:$AA$12))</f>
        <v>5.0579896776743079E-3</v>
      </c>
      <c r="AI47" s="49">
        <f>_xll.qlIndexFixing($V$5,_xll.qlInterestRateIndexFixingDate($V$5,AD47,trigger),,trigger)</f>
        <v>5.1852923988284496E-3</v>
      </c>
      <c r="AJ47" s="49">
        <f t="shared" si="5"/>
        <v>-1.2730272115414176E-4</v>
      </c>
      <c r="AK47" s="52">
        <f t="shared" si="6"/>
        <v>1.025168639966991</v>
      </c>
    </row>
    <row r="48" spans="1:56" x14ac:dyDescent="0.2">
      <c r="A48" s="7" t="s">
        <v>14</v>
      </c>
      <c r="B48" s="7" t="s">
        <v>38</v>
      </c>
      <c r="C48" s="7" t="s">
        <v>17</v>
      </c>
      <c r="D48" s="7" t="s">
        <v>16</v>
      </c>
      <c r="E48" s="7" t="s">
        <v>18</v>
      </c>
      <c r="F48" s="9">
        <v>0</v>
      </c>
      <c r="G48" s="10" t="str">
        <f t="shared" si="12"/>
        <v>EURAB3E18Y_Quote</v>
      </c>
      <c r="H48" s="11" t="str">
        <f>_xll.qlSwapRateHelper2(,G48,2,B48,"Target",C48,D48,E48,$H$1,F48,A48,$V$6,,,,trigger)</f>
        <v>obj_005c7#0001</v>
      </c>
      <c r="I48" s="16" t="b">
        <v>0</v>
      </c>
      <c r="J48" s="19">
        <v>10</v>
      </c>
      <c r="K48" s="19">
        <v>1</v>
      </c>
      <c r="M48" s="26" t="e">
        <v>#N/A</v>
      </c>
      <c r="N48" s="26" t="e">
        <f>_xll.qlRateHelperQuoteName(M48,trigger)</f>
        <v>#VALUE!</v>
      </c>
      <c r="O48" s="31" t="e">
        <f>_xll.qlRateHelperRate(M48,trigger)</f>
        <v>#VALUE!</v>
      </c>
      <c r="P48" s="27" t="e">
        <f>_xll.qlRateHelperEarliestDate(M48,trigger)</f>
        <v>#VALUE!</v>
      </c>
      <c r="Q48" s="27" t="e">
        <f>_xll.qlRateHelperPillarDate(M48,trigger)</f>
        <v>#VALUE!</v>
      </c>
      <c r="R48" s="37" t="e">
        <f t="shared" si="0"/>
        <v>#N/A</v>
      </c>
      <c r="S48" s="26" t="e">
        <f>IF(Q48&lt;_xll.qlCalendarAdvance(calendar,$V$7,$V$27),TRUE,FALSE)</f>
        <v>#VALUE!</v>
      </c>
      <c r="AC48" s="44" t="s">
        <v>74</v>
      </c>
      <c r="AD48" s="45">
        <f>_xll.qlCalendarAdvance(calendar,AD47,AC48,,,trigger)</f>
        <v>43678</v>
      </c>
      <c r="AE48" s="45">
        <f>_xll.qlInterestRateIndexMaturity($V$5,AD48,trigger)</f>
        <v>43770</v>
      </c>
      <c r="AF48" s="49">
        <f>_xll.qlTenorBasisValue($V$13,AD48,trigger)</f>
        <v>1.6838314323068383E-3</v>
      </c>
      <c r="AG48" s="49">
        <f>_xll.qlTenorBasisForwardRate($V$13,AD48,_xll.ohTrigger($AA$9:$AA$12))</f>
        <v>5.2791781530663719E-3</v>
      </c>
      <c r="AH48" s="49">
        <f>_xll.qlTenorBasisForwardRate2($V$13,AD48,AE48,_xll.ohTrigger($AA$9:$AA$12))</f>
        <v>5.2791781530663719E-3</v>
      </c>
      <c r="AI48" s="49">
        <f>_xll.qlIndexFixing($V$5,_xll.qlInterestRateIndexFixingDate($V$5,AD48,trigger),,trigger)</f>
        <v>5.4141940874955548E-3</v>
      </c>
      <c r="AJ48" s="49">
        <f t="shared" si="5"/>
        <v>-1.3501593442918295E-4</v>
      </c>
      <c r="AK48" s="52">
        <f t="shared" si="6"/>
        <v>1.0255751805516848</v>
      </c>
    </row>
    <row r="49" spans="1:37" x14ac:dyDescent="0.2">
      <c r="A49" s="7" t="s">
        <v>14</v>
      </c>
      <c r="B49" s="7" t="s">
        <v>39</v>
      </c>
      <c r="C49" s="7" t="s">
        <v>17</v>
      </c>
      <c r="D49" s="7" t="s">
        <v>16</v>
      </c>
      <c r="E49" s="7" t="s">
        <v>18</v>
      </c>
      <c r="F49" s="9">
        <v>0</v>
      </c>
      <c r="G49" s="10" t="str">
        <f t="shared" si="12"/>
        <v>EURAB3E19Y_Quote</v>
      </c>
      <c r="H49" s="11" t="str">
        <f>_xll.qlSwapRateHelper2(,G49,2,B49,"Target",C49,D49,E49,$H$1,F49,A49,$V$6,,,,trigger)</f>
        <v>obj_005a9#0001</v>
      </c>
      <c r="I49" s="16" t="b">
        <v>0</v>
      </c>
      <c r="J49" s="19">
        <v>10</v>
      </c>
      <c r="K49" s="19">
        <v>1</v>
      </c>
      <c r="M49" s="26" t="e">
        <v>#N/A</v>
      </c>
      <c r="N49" s="26" t="e">
        <f>_xll.qlRateHelperQuoteName(M49,trigger)</f>
        <v>#VALUE!</v>
      </c>
      <c r="O49" s="31" t="e">
        <f>_xll.qlRateHelperRate(M49,trigger)</f>
        <v>#VALUE!</v>
      </c>
      <c r="P49" s="27" t="e">
        <f>_xll.qlRateHelperEarliestDate(M49,trigger)</f>
        <v>#VALUE!</v>
      </c>
      <c r="Q49" s="27" t="e">
        <f>_xll.qlRateHelperPillarDate(M49,trigger)</f>
        <v>#VALUE!</v>
      </c>
      <c r="R49" s="37" t="e">
        <f t="shared" si="0"/>
        <v>#N/A</v>
      </c>
      <c r="S49" s="26" t="e">
        <f>IF(Q49&lt;_xll.qlCalendarAdvance(calendar,$V$7,$V$27),TRUE,FALSE)</f>
        <v>#VALUE!</v>
      </c>
      <c r="AC49" s="44" t="s">
        <v>74</v>
      </c>
      <c r="AD49" s="45">
        <f>_xll.qlCalendarAdvance(calendar,AD48,AC49,,,trigger)</f>
        <v>43710</v>
      </c>
      <c r="AE49" s="45">
        <f>_xll.qlInterestRateIndexMaturity($V$5,AD49,trigger)</f>
        <v>43801</v>
      </c>
      <c r="AF49" s="49">
        <f>_xll.qlTenorBasisValue($V$13,AD49,trigger)</f>
        <v>1.6858614381981744E-3</v>
      </c>
      <c r="AG49" s="49">
        <f>_xll.qlTenorBasisForwardRate($V$13,AD49,_xll.ohTrigger($AA$9:$AA$12))</f>
        <v>5.5057302089117814E-3</v>
      </c>
      <c r="AH49" s="49">
        <f>_xll.qlTenorBasisForwardRate2($V$13,AD49,AE49,_xll.ohTrigger($AA$9:$AA$12))</f>
        <v>5.5057302089117814E-3</v>
      </c>
      <c r="AI49" s="49">
        <f>_xll.qlIndexFixing($V$5,_xll.qlInterestRateIndexFixingDate($V$5,AD49,trigger),,trigger)</f>
        <v>5.6486734929431758E-3</v>
      </c>
      <c r="AJ49" s="49">
        <f t="shared" si="5"/>
        <v>-1.429432840313943E-4</v>
      </c>
      <c r="AK49" s="52">
        <f t="shared" si="6"/>
        <v>1.0259626386705294</v>
      </c>
    </row>
    <row r="50" spans="1:37" x14ac:dyDescent="0.2">
      <c r="A50" s="7" t="s">
        <v>14</v>
      </c>
      <c r="B50" s="7" t="s">
        <v>40</v>
      </c>
      <c r="C50" s="7" t="s">
        <v>17</v>
      </c>
      <c r="D50" s="7" t="s">
        <v>16</v>
      </c>
      <c r="E50" s="7" t="s">
        <v>18</v>
      </c>
      <c r="F50" s="9">
        <v>0</v>
      </c>
      <c r="G50" s="10" t="str">
        <f t="shared" si="12"/>
        <v>EURAB3E20Y_Quote</v>
      </c>
      <c r="H50" s="11" t="str">
        <f>_xll.qlSwapRateHelper2(,G50,2,B50,"Target",C50,D50,E50,$H$1,F50,A50,$V$6,,,,trigger)</f>
        <v>obj_005cb#0001</v>
      </c>
      <c r="I50" s="16" t="b">
        <v>1</v>
      </c>
      <c r="J50" s="19">
        <v>10</v>
      </c>
      <c r="K50" s="19">
        <v>1</v>
      </c>
      <c r="M50" s="26" t="e">
        <v>#N/A</v>
      </c>
      <c r="N50" s="26" t="e">
        <f>_xll.qlRateHelperQuoteName(M50,trigger)</f>
        <v>#VALUE!</v>
      </c>
      <c r="O50" s="31" t="e">
        <f>_xll.qlRateHelperRate(M50,trigger)</f>
        <v>#VALUE!</v>
      </c>
      <c r="P50" s="27" t="e">
        <f>_xll.qlRateHelperEarliestDate(M50,trigger)</f>
        <v>#VALUE!</v>
      </c>
      <c r="Q50" s="27" t="e">
        <f>_xll.qlRateHelperPillarDate(M50,trigger)</f>
        <v>#VALUE!</v>
      </c>
      <c r="R50" s="37" t="e">
        <f t="shared" si="0"/>
        <v>#N/A</v>
      </c>
      <c r="S50" s="26" t="e">
        <f>IF(Q50&lt;_xll.qlCalendarAdvance(calendar,$V$7,$V$27),TRUE,FALSE)</f>
        <v>#VALUE!</v>
      </c>
      <c r="AC50" s="44" t="s">
        <v>74</v>
      </c>
      <c r="AD50" s="45">
        <f>_xll.qlCalendarAdvance(calendar,AD49,AC50,,,trigger)</f>
        <v>43740</v>
      </c>
      <c r="AE50" s="45">
        <f>_xll.qlInterestRateIndexMaturity($V$5,AD50,trigger)</f>
        <v>43832</v>
      </c>
      <c r="AF50" s="49">
        <f>_xll.qlTenorBasisValue($V$13,AD50,trigger)</f>
        <v>1.6874512637794971E-3</v>
      </c>
      <c r="AG50" s="49">
        <f>_xll.qlTenorBasisForwardRate($V$13,AD50,_xll.ohTrigger($AA$9:$AA$12))</f>
        <v>5.7305723821962527E-3</v>
      </c>
      <c r="AH50" s="49">
        <f>_xll.qlTenorBasisForwardRate2($V$13,AD50,AE50,_xll.ohTrigger($AA$9:$AA$12))</f>
        <v>5.7305723821962527E-3</v>
      </c>
      <c r="AI50" s="49">
        <f>_xll.qlIndexFixing($V$5,_xll.qlInterestRateIndexFixingDate($V$5,AD50,trigger),,trigger)</f>
        <v>5.8792489040840456E-3</v>
      </c>
      <c r="AJ50" s="49">
        <f t="shared" si="5"/>
        <v>-1.4867652188779289E-4</v>
      </c>
      <c r="AK50" s="52">
        <f t="shared" si="6"/>
        <v>1.0259444453314475</v>
      </c>
    </row>
    <row r="51" spans="1:37" x14ac:dyDescent="0.2">
      <c r="A51" s="7" t="s">
        <v>14</v>
      </c>
      <c r="B51" s="7" t="s">
        <v>41</v>
      </c>
      <c r="C51" s="7" t="s">
        <v>17</v>
      </c>
      <c r="D51" s="7" t="s">
        <v>16</v>
      </c>
      <c r="E51" s="7" t="s">
        <v>18</v>
      </c>
      <c r="F51" s="9">
        <v>0</v>
      </c>
      <c r="G51" s="10" t="str">
        <f t="shared" si="12"/>
        <v>EURAB3E21Y_Quote</v>
      </c>
      <c r="H51" s="11" t="str">
        <f>_xll.qlSwapRateHelper2(,G51,2,B51,"Target",C51,D51,E51,$H$1,F51,A51,$V$6,,,,trigger)</f>
        <v>obj_005ba#0001</v>
      </c>
      <c r="I51" s="16" t="b">
        <v>0</v>
      </c>
      <c r="J51" s="19">
        <v>10</v>
      </c>
      <c r="K51" s="19">
        <v>1</v>
      </c>
      <c r="M51" s="26" t="e">
        <v>#N/A</v>
      </c>
      <c r="N51" s="26" t="e">
        <f>_xll.qlRateHelperQuoteName(M51,trigger)</f>
        <v>#VALUE!</v>
      </c>
      <c r="O51" s="31" t="e">
        <f>_xll.qlRateHelperRate(M51,trigger)</f>
        <v>#VALUE!</v>
      </c>
      <c r="P51" s="27" t="e">
        <f>_xll.qlRateHelperEarliestDate(M51,trigger)</f>
        <v>#VALUE!</v>
      </c>
      <c r="Q51" s="27" t="e">
        <f>_xll.qlRateHelperPillarDate(M51,trigger)</f>
        <v>#VALUE!</v>
      </c>
      <c r="R51" s="37" t="e">
        <f t="shared" si="0"/>
        <v>#N/A</v>
      </c>
      <c r="S51" s="26" t="e">
        <f>IF(Q51&lt;_xll.qlCalendarAdvance(calendar,$V$7,$V$27),TRUE,FALSE)</f>
        <v>#VALUE!</v>
      </c>
      <c r="AC51" s="44" t="s">
        <v>74</v>
      </c>
      <c r="AD51" s="45">
        <f>_xll.qlCalendarAdvance(calendar,AD50,AC51,,,trigger)</f>
        <v>43773</v>
      </c>
      <c r="AE51" s="45">
        <f>_xll.qlInterestRateIndexMaturity($V$5,AD51,trigger)</f>
        <v>43865</v>
      </c>
      <c r="AF51" s="49">
        <f>_xll.qlTenorBasisValue($V$13,AD51,trigger)</f>
        <v>1.6888589614090089E-3</v>
      </c>
      <c r="AG51" s="49">
        <f>_xll.qlTenorBasisForwardRate($V$13,AD51,_xll.ohTrigger($AA$9:$AA$12))</f>
        <v>5.9828607627290453E-3</v>
      </c>
      <c r="AH51" s="49">
        <f>_xll.qlTenorBasisForwardRate2($V$13,AD51,AE51,_xll.ohTrigger($AA$9:$AA$12))</f>
        <v>5.9828607627290453E-3</v>
      </c>
      <c r="AI51" s="49">
        <f>_xll.qlIndexFixing($V$5,_xll.qlInterestRateIndexFixingDate($V$5,AD51,trigger),,trigger)</f>
        <v>6.1338053872477651E-3</v>
      </c>
      <c r="AJ51" s="49">
        <f t="shared" si="5"/>
        <v>-1.509446245187198E-4</v>
      </c>
      <c r="AK51" s="52">
        <f t="shared" si="6"/>
        <v>1.0252295065028167</v>
      </c>
    </row>
    <row r="52" spans="1:37" x14ac:dyDescent="0.2">
      <c r="A52" s="7" t="s">
        <v>14</v>
      </c>
      <c r="B52" s="7" t="s">
        <v>42</v>
      </c>
      <c r="C52" s="7" t="s">
        <v>17</v>
      </c>
      <c r="D52" s="7" t="s">
        <v>16</v>
      </c>
      <c r="E52" s="7" t="s">
        <v>18</v>
      </c>
      <c r="F52" s="9">
        <v>0</v>
      </c>
      <c r="G52" s="10" t="str">
        <f t="shared" si="12"/>
        <v>EURAB3E22Y_Quote</v>
      </c>
      <c r="H52" s="11" t="str">
        <f>_xll.qlSwapRateHelper2(,G52,2,B52,"Target",C52,D52,E52,$H$1,F52,A52,$V$6,,,,trigger)</f>
        <v>obj_005c0#0001</v>
      </c>
      <c r="I52" s="16" t="b">
        <v>0</v>
      </c>
      <c r="J52" s="19">
        <v>10</v>
      </c>
      <c r="K52" s="19">
        <v>1</v>
      </c>
      <c r="M52" s="26" t="e">
        <v>#N/A</v>
      </c>
      <c r="N52" s="26" t="e">
        <f>_xll.qlRateHelperQuoteName(M52,trigger)</f>
        <v>#VALUE!</v>
      </c>
      <c r="O52" s="31" t="e">
        <f>_xll.qlRateHelperRate(M52,trigger)</f>
        <v>#VALUE!</v>
      </c>
      <c r="P52" s="27" t="e">
        <f>_xll.qlRateHelperEarliestDate(M52,trigger)</f>
        <v>#VALUE!</v>
      </c>
      <c r="Q52" s="27" t="e">
        <f>_xll.qlRateHelperPillarDate(M52,trigger)</f>
        <v>#VALUE!</v>
      </c>
      <c r="R52" s="37" t="e">
        <f t="shared" si="0"/>
        <v>#N/A</v>
      </c>
      <c r="S52" s="26" t="e">
        <f>IF(Q52&lt;_xll.qlCalendarAdvance(calendar,$V$7,$V$27),TRUE,FALSE)</f>
        <v>#VALUE!</v>
      </c>
      <c r="AC52" s="44" t="s">
        <v>74</v>
      </c>
      <c r="AD52" s="45">
        <f>_xll.qlCalendarAdvance(calendar,AD51,AC52,,,trigger)</f>
        <v>43803</v>
      </c>
      <c r="AE52" s="45">
        <f>_xll.qlInterestRateIndexMaturity($V$5,AD52,trigger)</f>
        <v>43894</v>
      </c>
      <c r="AF52" s="49">
        <f>_xll.qlTenorBasisValue($V$13,AD52,trigger)</f>
        <v>1.6898365105161718E-3</v>
      </c>
      <c r="AG52" s="49">
        <f>_xll.qlTenorBasisForwardRate($V$13,AD52,_xll.ohTrigger($AA$9:$AA$12))</f>
        <v>6.2168311522137077E-3</v>
      </c>
      <c r="AH52" s="49">
        <f>_xll.qlTenorBasisForwardRate2($V$13,AD52,AE52,_xll.ohTrigger($AA$9:$AA$12))</f>
        <v>6.2168311522137077E-3</v>
      </c>
      <c r="AI52" s="49">
        <f>_xll.qlIndexFixing($V$5,_xll.qlInterestRateIndexFixingDate($V$5,AD52,trigger),,trigger)</f>
        <v>6.3660424528273526E-3</v>
      </c>
      <c r="AJ52" s="49">
        <f t="shared" si="5"/>
        <v>-1.4921130061364488E-4</v>
      </c>
      <c r="AK52" s="52">
        <f t="shared" si="6"/>
        <v>1.0240011827505582</v>
      </c>
    </row>
    <row r="53" spans="1:37" x14ac:dyDescent="0.2">
      <c r="A53" s="7" t="s">
        <v>14</v>
      </c>
      <c r="B53" s="7" t="s">
        <v>43</v>
      </c>
      <c r="C53" s="7" t="s">
        <v>17</v>
      </c>
      <c r="D53" s="7" t="s">
        <v>16</v>
      </c>
      <c r="E53" s="7" t="s">
        <v>18</v>
      </c>
      <c r="F53" s="9">
        <v>0</v>
      </c>
      <c r="G53" s="10" t="str">
        <f t="shared" si="12"/>
        <v>EURAB3E23Y_Quote</v>
      </c>
      <c r="H53" s="11" t="str">
        <f>_xll.qlSwapRateHelper2(,G53,2,B53,"Target",C53,D53,E53,$H$1,F53,A53,$V$6,,,,trigger)</f>
        <v>obj_005c6#0001</v>
      </c>
      <c r="I53" s="16" t="b">
        <v>0</v>
      </c>
      <c r="J53" s="19">
        <v>10</v>
      </c>
      <c r="K53" s="19">
        <v>1</v>
      </c>
      <c r="M53" s="26" t="e">
        <v>#N/A</v>
      </c>
      <c r="N53" s="26" t="e">
        <f>_xll.qlRateHelperQuoteName(M53,trigger)</f>
        <v>#VALUE!</v>
      </c>
      <c r="O53" s="31" t="e">
        <f>_xll.qlRateHelperRate(M53,trigger)</f>
        <v>#VALUE!</v>
      </c>
      <c r="P53" s="27" t="e">
        <f>_xll.qlRateHelperEarliestDate(M53,trigger)</f>
        <v>#VALUE!</v>
      </c>
      <c r="Q53" s="27" t="e">
        <f>_xll.qlRateHelperPillarDate(M53,trigger)</f>
        <v>#VALUE!</v>
      </c>
      <c r="R53" s="37" t="e">
        <f t="shared" si="0"/>
        <v>#N/A</v>
      </c>
      <c r="S53" s="26" t="e">
        <f>IF(Q53&lt;_xll.qlCalendarAdvance(calendar,$V$7,$V$27),TRUE,FALSE)</f>
        <v>#VALUE!</v>
      </c>
      <c r="AC53" s="44" t="s">
        <v>74</v>
      </c>
      <c r="AD53" s="45">
        <f>_xll.qlCalendarAdvance(calendar,AD52,AC53,,,trigger)</f>
        <v>43836</v>
      </c>
      <c r="AE53" s="45">
        <f>_xll.qlInterestRateIndexMaturity($V$5,AD53,trigger)</f>
        <v>43927</v>
      </c>
      <c r="AF53" s="49">
        <f>_xll.qlTenorBasisValue($V$13,AD53,trigger)</f>
        <v>1.6905882397312327E-3</v>
      </c>
      <c r="AG53" s="49">
        <f>_xll.qlTenorBasisForwardRate($V$13,AD53,_xll.ohTrigger($AA$9:$AA$12))</f>
        <v>6.488286245174963E-3</v>
      </c>
      <c r="AH53" s="49">
        <f>_xll.qlTenorBasisForwardRate2($V$13,AD53,AE53,_xll.ohTrigger($AA$9:$AA$12))</f>
        <v>6.488286245174963E-3</v>
      </c>
      <c r="AI53" s="49">
        <f>_xll.qlIndexFixing($V$5,_xll.qlInterestRateIndexFixingDate($V$5,AD53,trigger),,trigger)</f>
        <v>6.631277396100102E-3</v>
      </c>
      <c r="AJ53" s="49">
        <f t="shared" si="5"/>
        <v>-1.42991150925139E-4</v>
      </c>
      <c r="AK53" s="52">
        <f t="shared" si="6"/>
        <v>1.022038354277522</v>
      </c>
    </row>
    <row r="54" spans="1:37" x14ac:dyDescent="0.2">
      <c r="A54" s="7" t="s">
        <v>14</v>
      </c>
      <c r="B54" s="7" t="s">
        <v>44</v>
      </c>
      <c r="C54" s="7" t="s">
        <v>17</v>
      </c>
      <c r="D54" s="7" t="s">
        <v>16</v>
      </c>
      <c r="E54" s="7" t="s">
        <v>18</v>
      </c>
      <c r="F54" s="9">
        <v>0</v>
      </c>
      <c r="G54" s="10" t="str">
        <f t="shared" si="12"/>
        <v>EURAB3E24Y_Quote</v>
      </c>
      <c r="H54" s="11" t="str">
        <f>_xll.qlSwapRateHelper2(,G54,2,B54,"Target",C54,D54,E54,$H$1,F54,A54,$V$6,,,,trigger)</f>
        <v>obj_005bb#0001</v>
      </c>
      <c r="I54" s="16" t="b">
        <v>0</v>
      </c>
      <c r="J54" s="19">
        <v>10</v>
      </c>
      <c r="K54" s="19">
        <v>1</v>
      </c>
      <c r="M54" s="26" t="e">
        <v>#N/A</v>
      </c>
      <c r="N54" s="26" t="e">
        <f>_xll.qlRateHelperQuoteName(M54,trigger)</f>
        <v>#VALUE!</v>
      </c>
      <c r="O54" s="31" t="e">
        <f>_xll.qlRateHelperRate(M54,trigger)</f>
        <v>#VALUE!</v>
      </c>
      <c r="P54" s="27" t="e">
        <f>_xll.qlRateHelperEarliestDate(M54,trigger)</f>
        <v>#VALUE!</v>
      </c>
      <c r="Q54" s="27" t="e">
        <f>_xll.qlRateHelperPillarDate(M54,trigger)</f>
        <v>#VALUE!</v>
      </c>
      <c r="R54" s="37" t="e">
        <f t="shared" si="0"/>
        <v>#N/A</v>
      </c>
      <c r="S54" s="26" t="e">
        <f>IF(Q54&lt;_xll.qlCalendarAdvance(calendar,$V$7,$V$27),TRUE,FALSE)</f>
        <v>#VALUE!</v>
      </c>
      <c r="AC54" s="44" t="s">
        <v>74</v>
      </c>
      <c r="AD54" s="45">
        <f>_xll.qlCalendarAdvance(calendar,AD53,AC54,,,trigger)</f>
        <v>43867</v>
      </c>
      <c r="AE54" s="45">
        <f>_xll.qlInterestRateIndexMaturity($V$5,AD54,trigger)</f>
        <v>43957</v>
      </c>
      <c r="AF54" s="49">
        <f>_xll.qlTenorBasisValue($V$13,AD54,trigger)</f>
        <v>1.6909936952117358E-3</v>
      </c>
      <c r="AG54" s="49">
        <f>_xll.qlTenorBasisForwardRate($V$13,AD54,_xll.ohTrigger($AA$9:$AA$12))</f>
        <v>6.7480589705759542E-3</v>
      </c>
      <c r="AH54" s="49">
        <f>_xll.qlTenorBasisForwardRate2($V$13,AD54,AE54,_xll.ohTrigger($AA$9:$AA$12))</f>
        <v>6.7480589705759542E-3</v>
      </c>
      <c r="AI54" s="49">
        <f>_xll.qlIndexFixing($V$5,_xll.qlInterestRateIndexFixingDate($V$5,AD54,trigger),,trigger)</f>
        <v>6.8813312146742689E-3</v>
      </c>
      <c r="AJ54" s="49">
        <f t="shared" si="5"/>
        <v>-1.3327224409831473E-4</v>
      </c>
      <c r="AK54" s="52">
        <f t="shared" si="6"/>
        <v>1.0197497153891855</v>
      </c>
    </row>
    <row r="55" spans="1:37" x14ac:dyDescent="0.2">
      <c r="A55" s="7" t="s">
        <v>14</v>
      </c>
      <c r="B55" s="7" t="s">
        <v>45</v>
      </c>
      <c r="C55" s="7" t="s">
        <v>17</v>
      </c>
      <c r="D55" s="7" t="s">
        <v>16</v>
      </c>
      <c r="E55" s="7" t="s">
        <v>18</v>
      </c>
      <c r="F55" s="9">
        <v>0</v>
      </c>
      <c r="G55" s="10" t="str">
        <f t="shared" si="12"/>
        <v>EURAB3E25Y_Quote</v>
      </c>
      <c r="H55" s="11" t="str">
        <f>_xll.qlSwapRateHelper2(,G55,2,B55,"Target",C55,D55,E55,$H$1,F55,A55,$V$6,,,,trigger)</f>
        <v>obj_005c3#0001</v>
      </c>
      <c r="I55" s="16" t="b">
        <v>1</v>
      </c>
      <c r="J55" s="19">
        <v>10</v>
      </c>
      <c r="K55" s="19">
        <v>1</v>
      </c>
      <c r="M55" s="26" t="e">
        <v>#N/A</v>
      </c>
      <c r="N55" s="26" t="e">
        <f>_xll.qlRateHelperQuoteName(M55,trigger)</f>
        <v>#VALUE!</v>
      </c>
      <c r="O55" s="31" t="e">
        <f>_xll.qlRateHelperRate(M55,trigger)</f>
        <v>#VALUE!</v>
      </c>
      <c r="P55" s="27" t="e">
        <f>_xll.qlRateHelperEarliestDate(M55,trigger)</f>
        <v>#VALUE!</v>
      </c>
      <c r="Q55" s="27" t="e">
        <f>_xll.qlRateHelperPillarDate(M55,trigger)</f>
        <v>#VALUE!</v>
      </c>
      <c r="R55" s="37" t="e">
        <f t="shared" si="0"/>
        <v>#N/A</v>
      </c>
      <c r="S55" s="26" t="e">
        <f>IF(Q55&lt;_xll.qlCalendarAdvance(calendar,$V$7,$V$27),TRUE,FALSE)</f>
        <v>#VALUE!</v>
      </c>
      <c r="AC55" s="44" t="s">
        <v>74</v>
      </c>
      <c r="AD55" s="45">
        <f>_xll.qlCalendarAdvance(calendar,AD54,AC55,,,trigger)</f>
        <v>43896</v>
      </c>
      <c r="AE55" s="45">
        <f>_xll.qlInterestRateIndexMaturity($V$5,AD55,trigger)</f>
        <v>43990</v>
      </c>
      <c r="AF55" s="49">
        <f>_xll.qlTenorBasisValue($V$13,AD55,trigger)</f>
        <v>1.6911161302532462E-3</v>
      </c>
      <c r="AG55" s="49">
        <f>_xll.qlTenorBasisForwardRate($V$13,AD55,_xll.ohTrigger($AA$9:$AA$12))</f>
        <v>7.0216643255938361E-3</v>
      </c>
      <c r="AH55" s="49">
        <f>_xll.qlTenorBasisForwardRate2($V$13,AD55,AE55,_xll.ohTrigger($AA$9:$AA$12))</f>
        <v>7.0216643255938361E-3</v>
      </c>
      <c r="AI55" s="49">
        <f>_xll.qlIndexFixing($V$5,_xll.qlInterestRateIndexFixingDate($V$5,AD55,trigger),,trigger)</f>
        <v>7.1409668440921108E-3</v>
      </c>
      <c r="AJ55" s="49">
        <f t="shared" si="5"/>
        <v>-1.1930251849827465E-4</v>
      </c>
      <c r="AK55" s="52">
        <f t="shared" si="6"/>
        <v>1.0169906325575004</v>
      </c>
    </row>
    <row r="56" spans="1:37" x14ac:dyDescent="0.2">
      <c r="A56" s="7" t="s">
        <v>14</v>
      </c>
      <c r="B56" s="7" t="s">
        <v>46</v>
      </c>
      <c r="C56" s="7" t="s">
        <v>17</v>
      </c>
      <c r="D56" s="7" t="s">
        <v>16</v>
      </c>
      <c r="E56" s="7" t="s">
        <v>18</v>
      </c>
      <c r="F56" s="9">
        <v>0</v>
      </c>
      <c r="G56" s="10" t="str">
        <f t="shared" si="12"/>
        <v>EURAB3E26Y_Quote</v>
      </c>
      <c r="H56" s="11" t="str">
        <f>_xll.qlSwapRateHelper2(,G56,2,B56,"Target",C56,D56,E56,$H$1,F56,A56,$V$6,,,,trigger)</f>
        <v>obj_005cf#0001</v>
      </c>
      <c r="I56" s="16" t="b">
        <v>0</v>
      </c>
      <c r="J56" s="19">
        <v>10</v>
      </c>
      <c r="K56" s="19">
        <v>1</v>
      </c>
      <c r="M56" s="26" t="e">
        <v>#N/A</v>
      </c>
      <c r="N56" s="26" t="e">
        <f>_xll.qlRateHelperQuoteName(M56,trigger)</f>
        <v>#VALUE!</v>
      </c>
      <c r="O56" s="31" t="e">
        <f>_xll.qlRateHelperRate(M56,trigger)</f>
        <v>#VALUE!</v>
      </c>
      <c r="P56" s="27" t="e">
        <f>_xll.qlRateHelperEarliestDate(M56,trigger)</f>
        <v>#VALUE!</v>
      </c>
      <c r="Q56" s="27" t="e">
        <f>_xll.qlRateHelperPillarDate(M56,trigger)</f>
        <v>#VALUE!</v>
      </c>
      <c r="R56" s="37" t="e">
        <f t="shared" si="0"/>
        <v>#N/A</v>
      </c>
      <c r="S56" s="26" t="e">
        <f>IF(Q56&lt;_xll.qlCalendarAdvance(calendar,$V$7,$V$27),TRUE,FALSE)</f>
        <v>#VALUE!</v>
      </c>
      <c r="AC56" s="44" t="s">
        <v>74</v>
      </c>
      <c r="AD56" s="45">
        <f>_xll.qlCalendarAdvance(calendar,AD55,AC56,,,trigger)</f>
        <v>43927</v>
      </c>
      <c r="AE56" s="45">
        <f>_xll.qlInterestRateIndexMaturity($V$5,AD56,trigger)</f>
        <v>44018</v>
      </c>
      <c r="AF56" s="49">
        <f>_xll.qlTenorBasisValue($V$13,AD56,trigger)</f>
        <v>1.6909794757759169E-3</v>
      </c>
      <c r="AG56" s="49">
        <f>_xll.qlTenorBasisForwardRate($V$13,AD56,_xll.ohTrigger($AA$9:$AA$12))</f>
        <v>7.2894087452379432E-3</v>
      </c>
      <c r="AH56" s="49">
        <f>_xll.qlTenorBasisForwardRate2($V$13,AD56,AE56,_xll.ohTrigger($AA$9:$AA$12))</f>
        <v>7.2894087452379432E-3</v>
      </c>
      <c r="AI56" s="49">
        <f>_xll.qlIndexFixing($V$5,_xll.qlInterestRateIndexFixingDate($V$5,AD56,trigger),,trigger)</f>
        <v>7.3919174906781192E-3</v>
      </c>
      <c r="AJ56" s="49">
        <f t="shared" si="5"/>
        <v>-1.0250874544017602E-4</v>
      </c>
      <c r="AK56" s="52">
        <f t="shared" si="6"/>
        <v>1.0140626968555089</v>
      </c>
    </row>
    <row r="57" spans="1:37" x14ac:dyDescent="0.2">
      <c r="A57" s="7" t="s">
        <v>14</v>
      </c>
      <c r="B57" s="7" t="s">
        <v>47</v>
      </c>
      <c r="C57" s="7" t="s">
        <v>17</v>
      </c>
      <c r="D57" s="7" t="s">
        <v>16</v>
      </c>
      <c r="E57" s="7" t="s">
        <v>18</v>
      </c>
      <c r="F57" s="9">
        <v>0</v>
      </c>
      <c r="G57" s="10" t="str">
        <f t="shared" si="12"/>
        <v>EURAB3E27Y_Quote</v>
      </c>
      <c r="H57" s="11" t="str">
        <f>_xll.qlSwapRateHelper2(,G57,2,B57,"Target",C57,D57,E57,$H$1,F57,A57,$V$6,,,,trigger)</f>
        <v>obj_005a5#0001</v>
      </c>
      <c r="I57" s="16" t="b">
        <v>0</v>
      </c>
      <c r="J57" s="19">
        <v>10</v>
      </c>
      <c r="K57" s="19">
        <v>1</v>
      </c>
      <c r="M57" s="28" t="e">
        <v>#N/A</v>
      </c>
      <c r="N57" s="28" t="e">
        <f>_xll.qlRateHelperQuoteName(M57,trigger)</f>
        <v>#VALUE!</v>
      </c>
      <c r="O57" s="32" t="e">
        <f>_xll.qlRateHelperRate(M57,trigger)</f>
        <v>#VALUE!</v>
      </c>
      <c r="P57" s="29" t="e">
        <f>_xll.qlRateHelperEarliestDate(M57,trigger)</f>
        <v>#VALUE!</v>
      </c>
      <c r="Q57" s="29" t="e">
        <f>_xll.qlRateHelperPillarDate(M57,trigger)</f>
        <v>#VALUE!</v>
      </c>
      <c r="R57" s="38" t="e">
        <f t="shared" si="0"/>
        <v>#N/A</v>
      </c>
      <c r="S57" s="28" t="e">
        <f>IF(Q57&lt;_xll.qlCalendarAdvance(calendar,$V$7,$V$27),TRUE,FALSE)</f>
        <v>#VALUE!</v>
      </c>
      <c r="AC57" s="44" t="s">
        <v>74</v>
      </c>
      <c r="AD57" s="45">
        <f>_xll.qlCalendarAdvance(calendar,AD56,AC57,,,trigger)</f>
        <v>43957</v>
      </c>
      <c r="AE57" s="45">
        <f>_xll.qlInterestRateIndexMaturity($V$5,AD57,trigger)</f>
        <v>44049</v>
      </c>
      <c r="AF57" s="49">
        <f>_xll.qlTenorBasisValue($V$13,AD57,trigger)</f>
        <v>1.6905907324857635E-3</v>
      </c>
      <c r="AG57" s="49">
        <f>_xll.qlTenorBasisForwardRate($V$13,AD57,_xll.ohTrigger($AA$9:$AA$12))</f>
        <v>7.5753604371267677E-3</v>
      </c>
      <c r="AH57" s="49">
        <f>_xll.qlTenorBasisForwardRate2($V$13,AD57,AE57,_xll.ohTrigger($AA$9:$AA$12))</f>
        <v>7.5753604371267677E-3</v>
      </c>
      <c r="AI57" s="49">
        <f>_xll.qlIndexFixing($V$5,_xll.qlInterestRateIndexFixingDate($V$5,AD57,trigger),,trigger)</f>
        <v>7.6565820552318784E-3</v>
      </c>
      <c r="AJ57" s="49">
        <f t="shared" si="5"/>
        <v>-8.1221618105110742E-5</v>
      </c>
      <c r="AK57" s="52">
        <f t="shared" si="6"/>
        <v>1.0107218156521034</v>
      </c>
    </row>
    <row r="58" spans="1:37" x14ac:dyDescent="0.2">
      <c r="A58" s="7" t="s">
        <v>14</v>
      </c>
      <c r="B58" s="7" t="s">
        <v>48</v>
      </c>
      <c r="C58" s="7" t="s">
        <v>17</v>
      </c>
      <c r="D58" s="7" t="s">
        <v>16</v>
      </c>
      <c r="E58" s="7" t="s">
        <v>18</v>
      </c>
      <c r="F58" s="9">
        <v>0</v>
      </c>
      <c r="G58" s="10" t="str">
        <f t="shared" si="12"/>
        <v>EURAB3E28Y_Quote</v>
      </c>
      <c r="H58" s="11" t="str">
        <f>_xll.qlSwapRateHelper2(,G58,2,B58,"Target",C58,D58,E58,$H$1,F58,A58,$V$6,,,,trigger)</f>
        <v>obj_005bc#0001</v>
      </c>
      <c r="I58" s="16" t="b">
        <v>0</v>
      </c>
      <c r="J58" s="19">
        <v>10</v>
      </c>
      <c r="K58" s="19">
        <v>1</v>
      </c>
      <c r="AC58" s="44" t="s">
        <v>74</v>
      </c>
      <c r="AD58" s="45">
        <f>_xll.qlCalendarAdvance(calendar,AD57,AC58,,,trigger)</f>
        <v>43990</v>
      </c>
      <c r="AE58" s="45">
        <f>_xll.qlInterestRateIndexMaturity($V$5,AD58,trigger)</f>
        <v>44082</v>
      </c>
      <c r="AF58" s="49">
        <f>_xll.qlTenorBasisValue($V$13,AD58,trigger)</f>
        <v>1.6898795357406025E-3</v>
      </c>
      <c r="AG58" s="49">
        <f>_xll.qlTenorBasisForwardRate($V$13,AD58,_xll.ohTrigger($AA$9:$AA$12))</f>
        <v>7.8943900749168898E-3</v>
      </c>
      <c r="AH58" s="49">
        <f>_xll.qlTenorBasisForwardRate2($V$13,AD58,AE58,_xll.ohTrigger($AA$9:$AA$12))</f>
        <v>7.8943900749168898E-3</v>
      </c>
      <c r="AI58" s="49">
        <f>_xll.qlIndexFixing($V$5,_xll.qlInterestRateIndexFixingDate($V$5,AD58,trigger),,trigger)</f>
        <v>7.9482487136865922E-3</v>
      </c>
      <c r="AJ58" s="49">
        <f t="shared" si="5"/>
        <v>-5.3858638769702441E-5</v>
      </c>
      <c r="AK58" s="52">
        <f t="shared" si="6"/>
        <v>1.0068223939099272</v>
      </c>
    </row>
    <row r="59" spans="1:37" x14ac:dyDescent="0.2">
      <c r="A59" s="7" t="s">
        <v>14</v>
      </c>
      <c r="B59" s="7" t="s">
        <v>49</v>
      </c>
      <c r="C59" s="7" t="s">
        <v>17</v>
      </c>
      <c r="D59" s="7" t="s">
        <v>16</v>
      </c>
      <c r="E59" s="7" t="s">
        <v>18</v>
      </c>
      <c r="F59" s="9">
        <v>0</v>
      </c>
      <c r="G59" s="10" t="str">
        <f t="shared" si="12"/>
        <v>EURAB3E29Y_Quote</v>
      </c>
      <c r="H59" s="11" t="str">
        <f>_xll.qlSwapRateHelper2(,G59,2,B59,"Target",C59,D59,E59,$H$1,F59,A59,$V$6,,,,trigger)</f>
        <v>obj_005ca#0001</v>
      </c>
      <c r="I59" s="16" t="b">
        <v>0</v>
      </c>
      <c r="J59" s="19">
        <v>10</v>
      </c>
      <c r="K59" s="19">
        <v>1</v>
      </c>
      <c r="AC59" s="44" t="s">
        <v>74</v>
      </c>
      <c r="AD59" s="45">
        <f>_xll.qlCalendarAdvance(calendar,AD58,AC59,,,trigger)</f>
        <v>44020</v>
      </c>
      <c r="AE59" s="45">
        <f>_xll.qlInterestRateIndexMaturity($V$5,AD59,trigger)</f>
        <v>44112</v>
      </c>
      <c r="AF59" s="49">
        <f>_xll.qlTenorBasisValue($V$13,AD59,trigger)</f>
        <v>1.6889820862577972E-3</v>
      </c>
      <c r="AG59" s="49">
        <f>_xll.qlTenorBasisForwardRate($V$13,AD59,_xll.ohTrigger($AA$9:$AA$12))</f>
        <v>8.1932549131064798E-3</v>
      </c>
      <c r="AH59" s="49">
        <f>_xll.qlTenorBasisForwardRate2($V$13,AD59,AE59,_xll.ohTrigger($AA$9:$AA$12))</f>
        <v>8.1932549131064798E-3</v>
      </c>
      <c r="AI59" s="49">
        <f>_xll.qlIndexFixing($V$5,_xll.qlInterestRateIndexFixingDate($V$5,AD59,trigger),,trigger)</f>
        <v>8.2182982168780821E-3</v>
      </c>
      <c r="AJ59" s="49">
        <f t="shared" si="5"/>
        <v>-2.5043303771602257E-5</v>
      </c>
      <c r="AK59" s="52">
        <f t="shared" si="6"/>
        <v>1.0030565756878309</v>
      </c>
    </row>
    <row r="60" spans="1:37" x14ac:dyDescent="0.2">
      <c r="A60" s="7" t="s">
        <v>14</v>
      </c>
      <c r="B60" s="7" t="s">
        <v>50</v>
      </c>
      <c r="C60" s="7" t="s">
        <v>17</v>
      </c>
      <c r="D60" s="7" t="s">
        <v>16</v>
      </c>
      <c r="E60" s="7" t="s">
        <v>18</v>
      </c>
      <c r="F60" s="9">
        <v>0</v>
      </c>
      <c r="G60" s="10" t="str">
        <f t="shared" si="12"/>
        <v>EURAB3E30Y_Quote</v>
      </c>
      <c r="H60" s="11" t="str">
        <f>_xll.qlSwapRateHelper2(,G60,2,B60,"Target",C60,D60,E60,$H$1,F60,A60,$V$6,,,,trigger)</f>
        <v>obj_005b4#0001</v>
      </c>
      <c r="I60" s="16" t="b">
        <v>1</v>
      </c>
      <c r="J60" s="19">
        <v>10</v>
      </c>
      <c r="K60" s="19">
        <v>1</v>
      </c>
      <c r="AC60" s="44" t="s">
        <v>74</v>
      </c>
      <c r="AD60" s="45">
        <f>_xll.qlCalendarAdvance(calendar,AD59,AC60,,,trigger)</f>
        <v>44053</v>
      </c>
      <c r="AE60" s="45">
        <f>_xll.qlInterestRateIndexMaturity($V$5,AD60,trigger)</f>
        <v>44145</v>
      </c>
      <c r="AF60" s="49">
        <f>_xll.qlTenorBasisValue($V$13,AD60,trigger)</f>
        <v>1.6877265618118998E-3</v>
      </c>
      <c r="AG60" s="49">
        <f>_xll.qlTenorBasisForwardRate($V$13,AD60,_xll.ohTrigger($AA$9:$AA$12))</f>
        <v>8.5299744720445259E-3</v>
      </c>
      <c r="AH60" s="49">
        <f>_xll.qlTenorBasisForwardRate2($V$13,AD60,AE60,_xll.ohTrigger($AA$9:$AA$12))</f>
        <v>8.5299744720445259E-3</v>
      </c>
      <c r="AI60" s="49">
        <f>_xll.qlIndexFixing($V$5,_xll.qlInterestRateIndexFixingDate($V$5,AD60,trigger),,trigger)</f>
        <v>8.519875399306447E-3</v>
      </c>
      <c r="AJ60" s="49">
        <f t="shared" si="5"/>
        <v>1.0099072738078974E-5</v>
      </c>
      <c r="AK60" s="52">
        <f t="shared" si="6"/>
        <v>0.99881604889074671</v>
      </c>
    </row>
    <row r="61" spans="1:37" x14ac:dyDescent="0.2">
      <c r="A61" s="7" t="s">
        <v>14</v>
      </c>
      <c r="B61" s="7" t="s">
        <v>51</v>
      </c>
      <c r="C61" s="7" t="s">
        <v>17</v>
      </c>
      <c r="D61" s="7" t="s">
        <v>16</v>
      </c>
      <c r="E61" s="7" t="s">
        <v>18</v>
      </c>
      <c r="F61" s="9">
        <v>0</v>
      </c>
      <c r="G61" s="10" t="str">
        <f t="shared" si="12"/>
        <v>EURAB3E35Y_Quote</v>
      </c>
      <c r="H61" s="11" t="str">
        <f>_xll.qlSwapRateHelper2(,G61,2,B61,"Target",C61,D61,E61,$H$1,F61,A61,$V$6,,,,trigger)</f>
        <v>obj_005b7#0001</v>
      </c>
      <c r="I61" s="16" t="b">
        <v>0</v>
      </c>
      <c r="J61" s="19">
        <v>10</v>
      </c>
      <c r="K61" s="19">
        <v>1</v>
      </c>
      <c r="AC61" s="44" t="s">
        <v>74</v>
      </c>
      <c r="AD61" s="45">
        <f>_xll.qlCalendarAdvance(calendar,AD60,AC61,,,trigger)</f>
        <v>44084</v>
      </c>
      <c r="AE61" s="45">
        <f>_xll.qlInterestRateIndexMaturity($V$5,AD61,trigger)</f>
        <v>44175</v>
      </c>
      <c r="AF61" s="49">
        <f>_xll.qlTenorBasisValue($V$13,AD61,trigger)</f>
        <v>1.6862980794930624E-3</v>
      </c>
      <c r="AG61" s="49">
        <f>_xll.qlTenorBasisForwardRate($V$13,AD61,_xll.ohTrigger($AA$9:$AA$12))</f>
        <v>8.8435229930158444E-3</v>
      </c>
      <c r="AH61" s="49">
        <f>_xll.qlTenorBasisForwardRate2($V$13,AD61,AE61,_xll.ohTrigger($AA$9:$AA$12))</f>
        <v>8.8435229930158444E-3</v>
      </c>
      <c r="AI61" s="49">
        <f>_xll.qlIndexFixing($V$5,_xll.qlInterestRateIndexFixingDate($V$5,AD61,trigger),,trigger)</f>
        <v>8.8002595871013792E-3</v>
      </c>
      <c r="AJ61" s="49">
        <f t="shared" si="5"/>
        <v>4.3263405914465217E-5</v>
      </c>
      <c r="AK61" s="52">
        <f t="shared" si="6"/>
        <v>0.99510789919937648</v>
      </c>
    </row>
    <row r="62" spans="1:37" x14ac:dyDescent="0.2">
      <c r="A62" s="7" t="s">
        <v>14</v>
      </c>
      <c r="B62" s="7" t="s">
        <v>52</v>
      </c>
      <c r="C62" s="7" t="s">
        <v>17</v>
      </c>
      <c r="D62" s="7" t="s">
        <v>16</v>
      </c>
      <c r="E62" s="7" t="s">
        <v>18</v>
      </c>
      <c r="F62" s="9">
        <v>0</v>
      </c>
      <c r="G62" s="10" t="str">
        <f t="shared" si="12"/>
        <v>EURAB3E40Y_Quote</v>
      </c>
      <c r="H62" s="11" t="str">
        <f>_xll.qlSwapRateHelper2(,G62,2,B62,"Target",C62,D62,E62,$H$1,F62,A62,$V$6,,,,trigger)</f>
        <v>obj_005d0#0001</v>
      </c>
      <c r="I62" s="16" t="b">
        <v>1</v>
      </c>
      <c r="J62" s="19">
        <v>10</v>
      </c>
      <c r="K62" s="19">
        <v>1</v>
      </c>
      <c r="AC62" s="44" t="s">
        <v>74</v>
      </c>
      <c r="AD62" s="45">
        <f>_xll.qlCalendarAdvance(calendar,AD61,AC62,,,trigger)</f>
        <v>44116</v>
      </c>
      <c r="AE62" s="45">
        <f>_xll.qlInterestRateIndexMaturity($V$5,AD62,trigger)</f>
        <v>44208</v>
      </c>
      <c r="AF62" s="49">
        <f>_xll.qlTenorBasisValue($V$13,AD62,trigger)</f>
        <v>1.6845775851815912E-3</v>
      </c>
      <c r="AG62" s="49">
        <f>_xll.qlTenorBasisForwardRate($V$13,AD62,_xll.ohTrigger($AA$9:$AA$12))</f>
        <v>9.1744531895532333E-3</v>
      </c>
      <c r="AH62" s="49">
        <f>_xll.qlTenorBasisForwardRate2($V$13,AD62,AE62,_xll.ohTrigger($AA$9:$AA$12))</f>
        <v>9.1744531895532333E-3</v>
      </c>
      <c r="AI62" s="49">
        <f>_xll.qlIndexFixing($V$5,_xll.qlInterestRateIndexFixingDate($V$5,AD62,trigger),,trigger)</f>
        <v>9.0981817894471122E-3</v>
      </c>
      <c r="AJ62" s="49">
        <f t="shared" si="5"/>
        <v>7.6271400106121129E-5</v>
      </c>
      <c r="AK62" s="52">
        <f t="shared" si="6"/>
        <v>0.99168654539619105</v>
      </c>
    </row>
    <row r="63" spans="1:37" x14ac:dyDescent="0.2">
      <c r="A63" s="7" t="s">
        <v>14</v>
      </c>
      <c r="B63" s="7" t="s">
        <v>53</v>
      </c>
      <c r="C63" s="7" t="s">
        <v>17</v>
      </c>
      <c r="D63" s="7" t="s">
        <v>16</v>
      </c>
      <c r="E63" s="7" t="s">
        <v>18</v>
      </c>
      <c r="F63" s="9">
        <v>0</v>
      </c>
      <c r="G63" s="10" t="str">
        <f t="shared" si="12"/>
        <v>EURAB3E50Y_Quote</v>
      </c>
      <c r="H63" s="11" t="str">
        <f>_xll.qlSwapRateHelper2(,G63,2,B63,"Target",C63,D63,E63,$H$1,F63,A63,$V$6,,,,trigger)</f>
        <v>obj_005b3#0001</v>
      </c>
      <c r="I63" s="16" t="b">
        <v>1</v>
      </c>
      <c r="J63" s="19">
        <v>10</v>
      </c>
      <c r="K63" s="19">
        <v>1</v>
      </c>
      <c r="AC63" s="44" t="s">
        <v>74</v>
      </c>
      <c r="AD63" s="45">
        <f>_xll.qlCalendarAdvance(calendar,AD62,AC63,,,trigger)</f>
        <v>44147</v>
      </c>
      <c r="AE63" s="45">
        <f>_xll.qlInterestRateIndexMaturity($V$5,AD63,trigger)</f>
        <v>44239</v>
      </c>
      <c r="AF63" s="49">
        <f>_xll.qlTenorBasisValue($V$13,AD63,trigger)</f>
        <v>1.6826792390631689E-3</v>
      </c>
      <c r="AG63" s="49">
        <f>_xll.qlTenorBasisForwardRate($V$13,AD63,_xll.ohTrigger($AA$9:$AA$12))</f>
        <v>9.4832659169421726E-3</v>
      </c>
      <c r="AH63" s="49">
        <f>_xll.qlTenorBasisForwardRate2($V$13,AD63,AE63,_xll.ohTrigger($AA$9:$AA$12))</f>
        <v>9.4832659169421726E-3</v>
      </c>
      <c r="AI63" s="49">
        <f>_xll.qlIndexFixing($V$5,_xll.qlInterestRateIndexFixingDate($V$5,AD63,trigger),,trigger)</f>
        <v>9.3795030999713324E-3</v>
      </c>
      <c r="AJ63" s="49">
        <f t="shared" si="5"/>
        <v>1.0376281697084024E-4</v>
      </c>
      <c r="AK63" s="52">
        <f t="shared" si="6"/>
        <v>0.98905832464473398</v>
      </c>
    </row>
    <row r="64" spans="1:37" x14ac:dyDescent="0.2">
      <c r="A64" s="8" t="s">
        <v>14</v>
      </c>
      <c r="B64" s="8" t="s">
        <v>54</v>
      </c>
      <c r="C64" s="8" t="s">
        <v>17</v>
      </c>
      <c r="D64" s="8" t="s">
        <v>16</v>
      </c>
      <c r="E64" s="8" t="s">
        <v>18</v>
      </c>
      <c r="F64" s="12">
        <v>0</v>
      </c>
      <c r="G64" s="13" t="str">
        <f t="shared" si="12"/>
        <v>EURAB3E60Y_Quote</v>
      </c>
      <c r="H64" s="14" t="str">
        <f>_xll.qlSwapRateHelper2(,G64,2,B64,"Target",C64,D64,E64,$H$1,F64,A64,$V$6,,,,trigger)</f>
        <v>obj_005bd#0001</v>
      </c>
      <c r="I64" s="17" t="b">
        <v>1</v>
      </c>
      <c r="J64" s="20">
        <v>10</v>
      </c>
      <c r="K64" s="20">
        <v>1</v>
      </c>
      <c r="AC64" s="44" t="s">
        <v>74</v>
      </c>
      <c r="AD64" s="45">
        <f>_xll.qlCalendarAdvance(calendar,AD63,AC64,,,trigger)</f>
        <v>44179</v>
      </c>
      <c r="AE64" s="45">
        <f>_xll.qlInterestRateIndexMaturity($V$5,AD64,trigger)</f>
        <v>44270</v>
      </c>
      <c r="AF64" s="49">
        <f>_xll.qlTenorBasisValue($V$13,AD64,trigger)</f>
        <v>1.6804873418712748E-3</v>
      </c>
      <c r="AG64" s="49">
        <f>_xll.qlTenorBasisForwardRate($V$13,AD64,_xll.ohTrigger($AA$9:$AA$12))</f>
        <v>9.7898838614692632E-3</v>
      </c>
      <c r="AH64" s="49">
        <f>_xll.qlTenorBasisForwardRate2($V$13,AD64,AE64,_xll.ohTrigger($AA$9:$AA$12))</f>
        <v>9.7898838614692632E-3</v>
      </c>
      <c r="AI64" s="49">
        <f>_xll.qlIndexFixing($V$5,_xll.qlInterestRateIndexFixingDate($V$5,AD64,trigger),,trigger)</f>
        <v>9.6623324869852222E-3</v>
      </c>
      <c r="AJ64" s="49">
        <f t="shared" si="5"/>
        <v>1.2755137448404105E-4</v>
      </c>
      <c r="AK64" s="52">
        <f t="shared" si="6"/>
        <v>0.98697110442892444</v>
      </c>
    </row>
    <row r="65" spans="29:37" x14ac:dyDescent="0.2">
      <c r="AC65" s="44" t="s">
        <v>74</v>
      </c>
      <c r="AD65" s="45">
        <f>_xll.qlCalendarAdvance(calendar,AD64,AC65,,,trigger)</f>
        <v>44210</v>
      </c>
      <c r="AE65" s="45">
        <f>_xll.qlInterestRateIndexMaturity($V$5,AD65,trigger)</f>
        <v>44300</v>
      </c>
      <c r="AF65" s="49">
        <f>_xll.qlTenorBasisValue($V$13,AD65,trigger)</f>
        <v>1.6781452480923375E-3</v>
      </c>
      <c r="AG65" s="49">
        <f>_xll.qlTenorBasisForwardRate($V$13,AD65,_xll.ohTrigger($AA$9:$AA$12))</f>
        <v>1.0079935918277272E-2</v>
      </c>
      <c r="AH65" s="49">
        <f>_xll.qlTenorBasisForwardRate2($V$13,AD65,AE65,_xll.ohTrigger($AA$9:$AA$12))</f>
        <v>1.0079935918277272E-2</v>
      </c>
      <c r="AI65" s="49">
        <f>_xll.qlIndexFixing($V$5,_xll.qlInterestRateIndexFixingDate($V$5,AD65,trigger),,trigger)</f>
        <v>9.9333570078794509E-3</v>
      </c>
      <c r="AJ65" s="49">
        <f t="shared" si="5"/>
        <v>1.4657891039782101E-4</v>
      </c>
      <c r="AK65" s="52">
        <f t="shared" si="6"/>
        <v>0.98545834898294948</v>
      </c>
    </row>
    <row r="66" spans="29:37" x14ac:dyDescent="0.2">
      <c r="AC66" s="44" t="s">
        <v>74</v>
      </c>
      <c r="AD66" s="45">
        <f>_xll.qlCalendarAdvance(calendar,AD65,AC66,,,trigger)</f>
        <v>44242</v>
      </c>
      <c r="AE66" s="45">
        <f>_xll.qlInterestRateIndexMaturity($V$5,AD66,trigger)</f>
        <v>44333</v>
      </c>
      <c r="AF66" s="49">
        <f>_xll.qlTenorBasisValue($V$13,AD66,trigger)</f>
        <v>1.675508354648221E-3</v>
      </c>
      <c r="AG66" s="49">
        <f>_xll.qlTenorBasisForwardRate($V$13,AD66,_xll.ohTrigger($AA$9:$AA$12))</f>
        <v>1.0381814785501403E-2</v>
      </c>
      <c r="AH66" s="49">
        <f>_xll.qlTenorBasisForwardRate2($V$13,AD66,AE66,_xll.ohTrigger($AA$9:$AA$12))</f>
        <v>1.0381814785501403E-2</v>
      </c>
      <c r="AI66" s="49">
        <f>_xll.qlIndexFixing($V$5,_xll.qlInterestRateIndexFixingDate($V$5,AD66,trigger),,trigger)</f>
        <v>1.0219348946062136E-2</v>
      </c>
      <c r="AJ66" s="49">
        <f t="shared" si="5"/>
        <v>1.6246583943926689E-4</v>
      </c>
      <c r="AK66" s="52">
        <f t="shared" si="6"/>
        <v>0.98435092102912902</v>
      </c>
    </row>
    <row r="67" spans="29:37" x14ac:dyDescent="0.2">
      <c r="AC67" s="44" t="s">
        <v>74</v>
      </c>
      <c r="AD67" s="45">
        <f>_xll.qlCalendarAdvance(calendar,AD66,AC67,,,trigger)</f>
        <v>44270</v>
      </c>
      <c r="AE67" s="45">
        <f>_xll.qlInterestRateIndexMaturity($V$5,AD67,trigger)</f>
        <v>44362</v>
      </c>
      <c r="AF67" s="49">
        <f>_xll.qlTenorBasisValue($V$13,AD67,trigger)</f>
        <v>1.6730234501392521E-3</v>
      </c>
      <c r="AG67" s="49">
        <f>_xll.qlTenorBasisForwardRate($V$13,AD67,_xll.ohTrigger($AA$9:$AA$12))</f>
        <v>1.0640310376570554E-2</v>
      </c>
      <c r="AH67" s="49">
        <f>_xll.qlTenorBasisForwardRate2($V$13,AD67,AE67,_xll.ohTrigger($AA$9:$AA$12))</f>
        <v>1.0640310376570554E-2</v>
      </c>
      <c r="AI67" s="49">
        <f>_xll.qlIndexFixing($V$5,_xll.qlInterestRateIndexFixingDate($V$5,AD67,trigger),,trigger)</f>
        <v>1.0467588268753415E-2</v>
      </c>
      <c r="AJ67" s="49">
        <f t="shared" si="5"/>
        <v>1.7272210781713905E-4</v>
      </c>
      <c r="AK67" s="52">
        <f t="shared" si="6"/>
        <v>0.98376719271296209</v>
      </c>
    </row>
    <row r="68" spans="29:37" x14ac:dyDescent="0.2">
      <c r="AC68" s="44" t="s">
        <v>74</v>
      </c>
      <c r="AD68" s="45">
        <f>_xll.qlCalendarAdvance(calendar,AD67,AC68,,,trigger)</f>
        <v>44301</v>
      </c>
      <c r="AE68" s="45">
        <f>_xll.qlInterestRateIndexMaturity($V$5,AD68,trigger)</f>
        <v>44392</v>
      </c>
      <c r="AF68" s="49">
        <f>_xll.qlTenorBasisValue($V$13,AD68,trigger)</f>
        <v>1.6700843541238573E-3</v>
      </c>
      <c r="AG68" s="49">
        <f>_xll.qlTenorBasisForwardRate($V$13,AD68,_xll.ohTrigger($AA$9:$AA$12))</f>
        <v>1.0910264045399801E-2</v>
      </c>
      <c r="AH68" s="49">
        <f>_xll.qlTenorBasisForwardRate2($V$13,AD68,AE68,_xll.ohTrigger($AA$9:$AA$12))</f>
        <v>1.0910264045399801E-2</v>
      </c>
      <c r="AI68" s="49">
        <f>_xll.qlIndexFixing($V$5,_xll.qlInterestRateIndexFixingDate($V$5,AD68,trigger),,trigger)</f>
        <v>1.0730306641858344E-2</v>
      </c>
      <c r="AJ68" s="49">
        <f t="shared" ref="AJ68:AJ131" si="13">AG68-AI68</f>
        <v>1.7995740354145688E-4</v>
      </c>
      <c r="AK68" s="52">
        <f t="shared" ref="AK68:AK131" si="14">AI68/AH68</f>
        <v>0.9835056784333891</v>
      </c>
    </row>
    <row r="69" spans="29:37" x14ac:dyDescent="0.2">
      <c r="AC69" s="44" t="s">
        <v>74</v>
      </c>
      <c r="AD69" s="45">
        <f>_xll.qlCalendarAdvance(calendar,AD68,AC69,,,trigger)</f>
        <v>44333</v>
      </c>
      <c r="AE69" s="45">
        <f>_xll.qlInterestRateIndexMaturity($V$5,AD69,trigger)</f>
        <v>44425</v>
      </c>
      <c r="AF69" s="49">
        <f>_xll.qlTenorBasisValue($V$13,AD69,trigger)</f>
        <v>1.6668491386622923E-3</v>
      </c>
      <c r="AG69" s="49">
        <f>_xll.qlTenorBasisForwardRate($V$13,AD69,_xll.ohTrigger($AA$9:$AA$12))</f>
        <v>1.1190789499782222E-2</v>
      </c>
      <c r="AH69" s="49">
        <f>_xll.qlTenorBasisForwardRate2($V$13,AD69,AE69,_xll.ohTrigger($AA$9:$AA$12))</f>
        <v>1.1190789499782222E-2</v>
      </c>
      <c r="AI69" s="49">
        <f>_xll.qlIndexFixing($V$5,_xll.qlInterestRateIndexFixingDate($V$5,AD69,trigger),,trigger)</f>
        <v>1.1007492698686661E-2</v>
      </c>
      <c r="AJ69" s="49">
        <f t="shared" si="13"/>
        <v>1.8329680109556087E-4</v>
      </c>
      <c r="AK69" s="52">
        <f t="shared" si="14"/>
        <v>0.98362074444353298</v>
      </c>
    </row>
    <row r="70" spans="29:37" x14ac:dyDescent="0.2">
      <c r="AC70" s="44" t="s">
        <v>74</v>
      </c>
      <c r="AD70" s="45">
        <f>_xll.qlCalendarAdvance(calendar,AD69,AC70,,,trigger)</f>
        <v>44364</v>
      </c>
      <c r="AE70" s="45">
        <f>_xll.qlInterestRateIndexMaturity($V$5,AD70,trigger)</f>
        <v>44456</v>
      </c>
      <c r="AF70" s="49">
        <f>_xll.qlTenorBasisValue($V$13,AD70,trigger)</f>
        <v>1.6635257493881385E-3</v>
      </c>
      <c r="AG70" s="49">
        <f>_xll.qlTenorBasisForwardRate($V$13,AD70,_xll.ohTrigger($AA$9:$AA$12))</f>
        <v>1.1451193013412696E-2</v>
      </c>
      <c r="AH70" s="49">
        <f>_xll.qlTenorBasisForwardRate2($V$13,AD70,AE70,_xll.ohTrigger($AA$9:$AA$12))</f>
        <v>1.1451193013412696E-2</v>
      </c>
      <c r="AI70" s="49">
        <f>_xll.qlIndexFixing($V$5,_xll.qlInterestRateIndexFixingDate($V$5,AD70,trigger),,trigger)</f>
        <v>1.126882903485461E-2</v>
      </c>
      <c r="AJ70" s="49">
        <f t="shared" si="13"/>
        <v>1.8236397855808661E-4</v>
      </c>
      <c r="AK70" s="52">
        <f t="shared" si="14"/>
        <v>0.98407467428551021</v>
      </c>
    </row>
    <row r="71" spans="29:37" x14ac:dyDescent="0.2">
      <c r="AC71" s="44" t="s">
        <v>74</v>
      </c>
      <c r="AD71" s="45">
        <f>_xll.qlCalendarAdvance(calendar,AD70,AC71,,,trigger)</f>
        <v>44396</v>
      </c>
      <c r="AE71" s="45">
        <f>_xll.qlInterestRateIndexMaturity($V$5,AD71,trigger)</f>
        <v>44488</v>
      </c>
      <c r="AF71" s="49">
        <f>_xll.qlTenorBasisValue($V$13,AD71,trigger)</f>
        <v>1.6599056425976105E-3</v>
      </c>
      <c r="AG71" s="49">
        <f>_xll.qlTenorBasisForwardRate($V$13,AD71,_xll.ohTrigger($AA$9:$AA$12))</f>
        <v>1.1712777843237602E-2</v>
      </c>
      <c r="AH71" s="49">
        <f>_xll.qlTenorBasisForwardRate2($V$13,AD71,AE71,_xll.ohTrigger($AA$9:$AA$12))</f>
        <v>1.1712777843237602E-2</v>
      </c>
      <c r="AI71" s="49">
        <f>_xll.qlIndexFixing($V$5,_xll.qlInterestRateIndexFixingDate($V$5,AD71,trigger),,trigger)</f>
        <v>1.1535585657322356E-2</v>
      </c>
      <c r="AJ71" s="49">
        <f t="shared" si="13"/>
        <v>1.7719218591524637E-4</v>
      </c>
      <c r="AK71" s="52">
        <f t="shared" si="14"/>
        <v>0.98487189048688828</v>
      </c>
    </row>
    <row r="72" spans="29:37" x14ac:dyDescent="0.2">
      <c r="AC72" s="44" t="s">
        <v>74</v>
      </c>
      <c r="AD72" s="45">
        <f>_xll.qlCalendarAdvance(calendar,AD71,AC72,,,trigger)</f>
        <v>44427</v>
      </c>
      <c r="AE72" s="45">
        <f>_xll.qlInterestRateIndexMaturity($V$5,AD72,trigger)</f>
        <v>44519</v>
      </c>
      <c r="AF72" s="49">
        <f>_xll.qlTenorBasisValue($V$13,AD72,trigger)</f>
        <v>1.656220583009555E-3</v>
      </c>
      <c r="AG72" s="49">
        <f>_xll.qlTenorBasisForwardRate($V$13,AD72,_xll.ohTrigger($AA$9:$AA$12))</f>
        <v>1.1959633563146424E-2</v>
      </c>
      <c r="AH72" s="49">
        <f>_xll.qlTenorBasisForwardRate2($V$13,AD72,AE72,_xll.ohTrigger($AA$9:$AA$12))</f>
        <v>1.1959633563146424E-2</v>
      </c>
      <c r="AI72" s="49">
        <f>_xll.qlIndexFixing($V$5,_xll.qlInterestRateIndexFixingDate($V$5,AD72,trigger),,trigger)</f>
        <v>1.1790757390597801E-2</v>
      </c>
      <c r="AJ72" s="49">
        <f t="shared" si="13"/>
        <v>1.6887617254862305E-4</v>
      </c>
      <c r="AK72" s="52">
        <f t="shared" si="14"/>
        <v>0.98587948605139419</v>
      </c>
    </row>
    <row r="73" spans="29:37" x14ac:dyDescent="0.2">
      <c r="AC73" s="44" t="s">
        <v>74</v>
      </c>
      <c r="AD73" s="45">
        <f>_xll.qlCalendarAdvance(calendar,AD72,AC73,,,trigger)</f>
        <v>44459</v>
      </c>
      <c r="AE73" s="45">
        <f>_xll.qlInterestRateIndexMaturity($V$5,AD73,trigger)</f>
        <v>44550</v>
      </c>
      <c r="AF73" s="49">
        <f>_xll.qlTenorBasisValue($V$13,AD73,trigger)</f>
        <v>1.65223845099069E-3</v>
      </c>
      <c r="AG73" s="49">
        <f>_xll.qlTenorBasisForwardRate($V$13,AD73,_xll.ohTrigger($AA$9:$AA$12))</f>
        <v>1.2204596898576068E-2</v>
      </c>
      <c r="AH73" s="49">
        <f>_xll.qlTenorBasisForwardRate2($V$13,AD73,AE73,_xll.ohTrigger($AA$9:$AA$12))</f>
        <v>1.2204596898576068E-2</v>
      </c>
      <c r="AI73" s="49">
        <f>_xll.qlIndexFixing($V$5,_xll.qlInterestRateIndexFixingDate($V$5,AD73,trigger),,trigger)</f>
        <v>1.2045916643227393E-2</v>
      </c>
      <c r="AJ73" s="49">
        <f t="shared" si="13"/>
        <v>1.5868025534867408E-4</v>
      </c>
      <c r="AK73" s="52">
        <f t="shared" si="14"/>
        <v>0.98699832066004678</v>
      </c>
    </row>
    <row r="74" spans="29:37" x14ac:dyDescent="0.2">
      <c r="AC74" s="44" t="s">
        <v>74</v>
      </c>
      <c r="AD74" s="45">
        <f>_xll.qlCalendarAdvance(calendar,AD73,AC74,,,trigger)</f>
        <v>44489</v>
      </c>
      <c r="AE74" s="45">
        <f>_xll.qlInterestRateIndexMaturity($V$5,AD74,trigger)</f>
        <v>44581</v>
      </c>
      <c r="AF74" s="49">
        <f>_xll.qlTenorBasisValue($V$13,AD74,trigger)</f>
        <v>1.6483457678062861E-3</v>
      </c>
      <c r="AG74" s="49">
        <f>_xll.qlTenorBasisForwardRate($V$13,AD74,_xll.ohTrigger($AA$9:$AA$12))</f>
        <v>1.2437501624605258E-2</v>
      </c>
      <c r="AH74" s="49">
        <f>_xll.qlTenorBasisForwardRate2($V$13,AD74,AE74,_xll.ohTrigger($AA$9:$AA$12))</f>
        <v>1.2437501624605258E-2</v>
      </c>
      <c r="AI74" s="49">
        <f>_xll.qlIndexFixing($V$5,_xll.qlInterestRateIndexFixingDate($V$5,AD74,trigger),,trigger)</f>
        <v>1.2288835788089182E-2</v>
      </c>
      <c r="AJ74" s="49">
        <f t="shared" si="13"/>
        <v>1.4866583651607611E-4</v>
      </c>
      <c r="AK74" s="52">
        <f t="shared" si="14"/>
        <v>0.98804696947962856</v>
      </c>
    </row>
    <row r="75" spans="29:37" x14ac:dyDescent="0.2">
      <c r="AC75" s="44" t="s">
        <v>74</v>
      </c>
      <c r="AD75" s="45">
        <f>_xll.qlCalendarAdvance(calendar,AD74,AC75,,,trigger)</f>
        <v>44522</v>
      </c>
      <c r="AE75" s="45">
        <f>_xll.qlInterestRateIndexMaturity($V$5,AD75,trigger)</f>
        <v>44614</v>
      </c>
      <c r="AF75" s="49">
        <f>_xll.qlTenorBasisValue($V$13,AD75,trigger)</f>
        <v>1.6438911717691891E-3</v>
      </c>
      <c r="AG75" s="49">
        <f>_xll.qlTenorBasisForwardRate($V$13,AD75,_xll.ohTrigger($AA$9:$AA$12))</f>
        <v>1.2684666660337471E-2</v>
      </c>
      <c r="AH75" s="49">
        <f>_xll.qlTenorBasisForwardRate2($V$13,AD75,AE75,_xll.ohTrigger($AA$9:$AA$12))</f>
        <v>1.2684666660337471E-2</v>
      </c>
      <c r="AI75" s="49">
        <f>_xll.qlIndexFixing($V$5,_xll.qlInterestRateIndexFixingDate($V$5,AD75,trigger),,trigger)</f>
        <v>1.254618491948209E-2</v>
      </c>
      <c r="AJ75" s="49">
        <f t="shared" si="13"/>
        <v>1.3848174085538158E-4</v>
      </c>
      <c r="AK75" s="52">
        <f t="shared" si="14"/>
        <v>0.98908274497363124</v>
      </c>
    </row>
    <row r="76" spans="29:37" x14ac:dyDescent="0.2">
      <c r="AC76" s="44" t="s">
        <v>74</v>
      </c>
      <c r="AD76" s="45">
        <f>_xll.qlCalendarAdvance(calendar,AD75,AC76,,,trigger)</f>
        <v>44552</v>
      </c>
      <c r="AE76" s="45">
        <f>_xll.qlInterestRateIndexMaturity($V$5,AD76,trigger)</f>
        <v>44642</v>
      </c>
      <c r="AF76" s="49">
        <f>_xll.qlTenorBasisValue($V$13,AD76,trigger)</f>
        <v>1.6396894358796266E-3</v>
      </c>
      <c r="AG76" s="49">
        <f>_xll.qlTenorBasisForwardRate($V$13,AD76,_xll.ohTrigger($AA$9:$AA$12))</f>
        <v>1.2897510478868668E-2</v>
      </c>
      <c r="AH76" s="49">
        <f>_xll.qlTenorBasisForwardRate2($V$13,AD76,AE76,_xll.ohTrigger($AA$9:$AA$12))</f>
        <v>1.2897510478868668E-2</v>
      </c>
      <c r="AI76" s="49">
        <f>_xll.qlIndexFixing($V$5,_xll.qlInterestRateIndexFixingDate($V$5,AD76,trigger),,trigger)</f>
        <v>1.2767402134765682E-2</v>
      </c>
      <c r="AJ76" s="49">
        <f t="shared" si="13"/>
        <v>1.30108344102986E-4</v>
      </c>
      <c r="AK76" s="52">
        <f t="shared" si="14"/>
        <v>0.98991213503441955</v>
      </c>
    </row>
    <row r="77" spans="29:37" x14ac:dyDescent="0.2">
      <c r="AC77" s="44" t="s">
        <v>74</v>
      </c>
      <c r="AD77" s="45">
        <f>_xll.qlCalendarAdvance(calendar,AD76,AC77,,,trigger)</f>
        <v>44585</v>
      </c>
      <c r="AE77" s="45">
        <f>_xll.qlInterestRateIndexMaturity($V$5,AD77,trigger)</f>
        <v>44676</v>
      </c>
      <c r="AF77" s="49">
        <f>_xll.qlTenorBasisValue($V$13,AD77,trigger)</f>
        <v>1.6349055997752098E-3</v>
      </c>
      <c r="AG77" s="49">
        <f>_xll.qlTenorBasisForwardRate($V$13,AD77,_xll.ohTrigger($AA$9:$AA$12))</f>
        <v>1.3139410937601929E-2</v>
      </c>
      <c r="AH77" s="49">
        <f>_xll.qlTenorBasisForwardRate2($V$13,AD77,AE77,_xll.ohTrigger($AA$9:$AA$12))</f>
        <v>1.3139410937601929E-2</v>
      </c>
      <c r="AI77" s="49">
        <f>_xll.qlIndexFixing($V$5,_xll.qlInterestRateIndexFixingDate($V$5,AD77,trigger),,trigger)</f>
        <v>1.3018243766681934E-2</v>
      </c>
      <c r="AJ77" s="49">
        <f t="shared" si="13"/>
        <v>1.2116717091999532E-4</v>
      </c>
      <c r="AK77" s="52">
        <f t="shared" si="14"/>
        <v>0.99077834071135995</v>
      </c>
    </row>
    <row r="78" spans="29:37" x14ac:dyDescent="0.2">
      <c r="AC78" s="44" t="s">
        <v>74</v>
      </c>
      <c r="AD78" s="45">
        <f>_xll.qlCalendarAdvance(calendar,AD77,AC78,,,trigger)</f>
        <v>44616</v>
      </c>
      <c r="AE78" s="45">
        <f>_xll.qlInterestRateIndexMaturity($V$5,AD78,trigger)</f>
        <v>44705</v>
      </c>
      <c r="AF78" s="49">
        <f>_xll.qlTenorBasisValue($V$13,AD78,trigger)</f>
        <v>1.6302620918316785E-3</v>
      </c>
      <c r="AG78" s="49">
        <f>_xll.qlTenorBasisForwardRate($V$13,AD78,_xll.ohTrigger($AA$9:$AA$12))</f>
        <v>1.3351237776739194E-2</v>
      </c>
      <c r="AH78" s="49">
        <f>_xll.qlTenorBasisForwardRate2($V$13,AD78,AE78,_xll.ohTrigger($AA$9:$AA$12))</f>
        <v>1.3351237776739194E-2</v>
      </c>
      <c r="AI78" s="49">
        <f>_xll.qlIndexFixing($V$5,_xll.qlInterestRateIndexFixingDate($V$5,AD78,trigger),,trigger)</f>
        <v>1.3237463814050363E-2</v>
      </c>
      <c r="AJ78" s="49">
        <f t="shared" si="13"/>
        <v>1.1377396268883073E-4</v>
      </c>
      <c r="AK78" s="52">
        <f t="shared" si="14"/>
        <v>0.99147839589172393</v>
      </c>
    </row>
    <row r="79" spans="29:37" x14ac:dyDescent="0.2">
      <c r="AC79" s="44" t="s">
        <v>74</v>
      </c>
      <c r="AD79" s="45">
        <f>_xll.qlCalendarAdvance(calendar,AD78,AC79,,,trigger)</f>
        <v>44644</v>
      </c>
      <c r="AE79" s="45">
        <f>_xll.qlInterestRateIndexMaturity($V$5,AD79,trigger)</f>
        <v>44736</v>
      </c>
      <c r="AF79" s="49">
        <f>_xll.qlTenorBasisValue($V$13,AD79,trigger)</f>
        <v>1.6259473202728258E-3</v>
      </c>
      <c r="AG79" s="49">
        <f>_xll.qlTenorBasisForwardRate($V$13,AD79,_xll.ohTrigger($AA$9:$AA$12))</f>
        <v>1.3556743447795094E-2</v>
      </c>
      <c r="AH79" s="49">
        <f>_xll.qlTenorBasisForwardRate2($V$13,AD79,AE79,_xll.ohTrigger($AA$9:$AA$12))</f>
        <v>1.3556743447795094E-2</v>
      </c>
      <c r="AI79" s="49">
        <f>_xll.qlIndexFixing($V$5,_xll.qlInterestRateIndexFixingDate($V$5,AD79,trigger),,trigger)</f>
        <v>1.3449598371000735E-2</v>
      </c>
      <c r="AJ79" s="49">
        <f t="shared" si="13"/>
        <v>1.0714507679435853E-4</v>
      </c>
      <c r="AK79" s="52">
        <f t="shared" si="14"/>
        <v>0.99209654758113863</v>
      </c>
    </row>
    <row r="80" spans="29:37" x14ac:dyDescent="0.2">
      <c r="AC80" s="44" t="s">
        <v>74</v>
      </c>
      <c r="AD80" s="45">
        <f>_xll.qlCalendarAdvance(calendar,AD79,AC80,,,trigger)</f>
        <v>44676</v>
      </c>
      <c r="AE80" s="45">
        <f>_xll.qlInterestRateIndexMaturity($V$5,AD80,trigger)</f>
        <v>44767</v>
      </c>
      <c r="AF80" s="49">
        <f>_xll.qlTenorBasisValue($V$13,AD80,trigger)</f>
        <v>1.6208803722780954E-3</v>
      </c>
      <c r="AG80" s="49">
        <f>_xll.qlTenorBasisForwardRate($V$13,AD80,_xll.ohTrigger($AA$9:$AA$12))</f>
        <v>1.3771042752185386E-2</v>
      </c>
      <c r="AH80" s="49">
        <f>_xll.qlTenorBasisForwardRate2($V$13,AD80,AE80,_xll.ohTrigger($AA$9:$AA$12))</f>
        <v>1.3771042752185386E-2</v>
      </c>
      <c r="AI80" s="49">
        <f>_xll.qlIndexFixing($V$5,_xll.qlInterestRateIndexFixingDate($V$5,AD80,trigger),,trigger)</f>
        <v>1.3670358885432932E-2</v>
      </c>
      <c r="AJ80" s="49">
        <f t="shared" si="13"/>
        <v>1.0068386675245351E-4</v>
      </c>
      <c r="AK80" s="52">
        <f t="shared" si="14"/>
        <v>0.99268872600540903</v>
      </c>
    </row>
    <row r="81" spans="29:37" x14ac:dyDescent="0.2">
      <c r="AC81" s="44" t="s">
        <v>74</v>
      </c>
      <c r="AD81" s="45">
        <f>_xll.qlCalendarAdvance(calendar,AD80,AC81,,,trigger)</f>
        <v>44706</v>
      </c>
      <c r="AE81" s="45">
        <f>_xll.qlInterestRateIndexMaturity($V$5,AD81,trigger)</f>
        <v>44798</v>
      </c>
      <c r="AF81" s="49">
        <f>_xll.qlTenorBasisValue($V$13,AD81,trigger)</f>
        <v>1.6160027239707083E-3</v>
      </c>
      <c r="AG81" s="49">
        <f>_xll.qlTenorBasisForwardRate($V$13,AD81,_xll.ohTrigger($AA$9:$AA$12))</f>
        <v>1.3974837536016752E-2</v>
      </c>
      <c r="AH81" s="49">
        <f>_xll.qlTenorBasisForwardRate2($V$13,AD81,AE81,_xll.ohTrigger($AA$9:$AA$12))</f>
        <v>1.3974837536016752E-2</v>
      </c>
      <c r="AI81" s="49">
        <f>_xll.qlIndexFixing($V$5,_xll.qlInterestRateIndexFixingDate($V$5,AD81,trigger),,trigger)</f>
        <v>1.3879741843180821E-2</v>
      </c>
      <c r="AJ81" s="49">
        <f t="shared" si="13"/>
        <v>9.509569283593089E-5</v>
      </c>
      <c r="AK81" s="52">
        <f t="shared" si="14"/>
        <v>0.99319522015258888</v>
      </c>
    </row>
    <row r="82" spans="29:37" x14ac:dyDescent="0.2">
      <c r="AC82" s="44" t="s">
        <v>74</v>
      </c>
      <c r="AD82" s="45">
        <f>_xll.qlCalendarAdvance(calendar,AD81,AC82,,,trigger)</f>
        <v>44739</v>
      </c>
      <c r="AE82" s="45">
        <f>_xll.qlInterestRateIndexMaturity($V$5,AD82,trigger)</f>
        <v>44831</v>
      </c>
      <c r="AF82" s="49">
        <f>_xll.qlTenorBasisValue($V$13,AD82,trigger)</f>
        <v>1.6104997248821396E-3</v>
      </c>
      <c r="AG82" s="49">
        <f>_xll.qlTenorBasisForwardRate($V$13,AD82,_xll.ohTrigger($AA$9:$AA$12))</f>
        <v>1.4190490381179831E-2</v>
      </c>
      <c r="AH82" s="49">
        <f>_xll.qlTenorBasisForwardRate2($V$13,AD82,AE82,_xll.ohTrigger($AA$9:$AA$12))</f>
        <v>1.4190490381179831E-2</v>
      </c>
      <c r="AI82" s="49">
        <f>_xll.qlIndexFixing($V$5,_xll.qlInterestRateIndexFixingDate($V$5,AD82,trigger),,trigger)</f>
        <v>1.4100725376466122E-2</v>
      </c>
      <c r="AJ82" s="49">
        <f t="shared" si="13"/>
        <v>8.9765004713708921E-5</v>
      </c>
      <c r="AK82" s="52">
        <f t="shared" si="14"/>
        <v>0.99367428451713269</v>
      </c>
    </row>
    <row r="83" spans="29:37" x14ac:dyDescent="0.2">
      <c r="AC83" s="44" t="s">
        <v>74</v>
      </c>
      <c r="AD83" s="45">
        <f>_xll.qlCalendarAdvance(calendar,AD82,AC83,,,trigger)</f>
        <v>44769</v>
      </c>
      <c r="AE83" s="45">
        <f>_xll.qlInterestRateIndexMaturity($V$5,AD83,trigger)</f>
        <v>44861</v>
      </c>
      <c r="AF83" s="49">
        <f>_xll.qlTenorBasisValue($V$13,AD83,trigger)</f>
        <v>1.6053760984532446E-3</v>
      </c>
      <c r="AG83" s="49">
        <f>_xll.qlTenorBasisForwardRate($V$13,AD83,_xll.ohTrigger($AA$9:$AA$12))</f>
        <v>1.4382447920092738E-2</v>
      </c>
      <c r="AH83" s="49">
        <f>_xll.qlTenorBasisForwardRate2($V$13,AD83,AE83,_xll.ohTrigger($AA$9:$AA$12))</f>
        <v>1.4382447920092738E-2</v>
      </c>
      <c r="AI83" s="49">
        <f>_xll.qlIndexFixing($V$5,_xll.qlInterestRateIndexFixingDate($V$5,AD83,trigger),,trigger)</f>
        <v>1.4296881197812033E-2</v>
      </c>
      <c r="AJ83" s="49">
        <f t="shared" si="13"/>
        <v>8.5566722280704458E-5</v>
      </c>
      <c r="AK83" s="52">
        <f t="shared" si="14"/>
        <v>0.99405061483579826</v>
      </c>
    </row>
    <row r="84" spans="29:37" x14ac:dyDescent="0.2">
      <c r="AC84" s="44" t="s">
        <v>74</v>
      </c>
      <c r="AD84" s="45">
        <f>_xll.qlCalendarAdvance(calendar,AD83,AC84,,,trigger)</f>
        <v>44802</v>
      </c>
      <c r="AE84" s="45">
        <f>_xll.qlInterestRateIndexMaturity($V$5,AD84,trigger)</f>
        <v>44894</v>
      </c>
      <c r="AF84" s="49">
        <f>_xll.qlTenorBasisValue($V$13,AD84,trigger)</f>
        <v>1.5996117613386849E-3</v>
      </c>
      <c r="AG84" s="49">
        <f>_xll.qlTenorBasisForwardRate($V$13,AD84,_xll.ohTrigger($AA$9:$AA$12))</f>
        <v>1.4589647101642341E-2</v>
      </c>
      <c r="AH84" s="49">
        <f>_xll.qlTenorBasisForwardRate2($V$13,AD84,AE84,_xll.ohTrigger($AA$9:$AA$12))</f>
        <v>1.4589647101642341E-2</v>
      </c>
      <c r="AI84" s="49">
        <f>_xll.qlIndexFixing($V$5,_xll.qlInterestRateIndexFixingDate($V$5,AD84,trigger),,trigger)</f>
        <v>1.450809095446496E-2</v>
      </c>
      <c r="AJ84" s="49">
        <f t="shared" si="13"/>
        <v>8.1556147177381383E-5</v>
      </c>
      <c r="AK84" s="52">
        <f t="shared" si="14"/>
        <v>0.99440999863744473</v>
      </c>
    </row>
    <row r="85" spans="29:37" x14ac:dyDescent="0.2">
      <c r="AC85" s="44" t="s">
        <v>74</v>
      </c>
      <c r="AD85" s="45">
        <f>_xll.qlCalendarAdvance(calendar,AD84,AC85,,,trigger)</f>
        <v>44833</v>
      </c>
      <c r="AE85" s="45">
        <f>_xll.qlInterestRateIndexMaturity($V$5,AD85,trigger)</f>
        <v>44924</v>
      </c>
      <c r="AF85" s="49">
        <f>_xll.qlTenorBasisValue($V$13,AD85,trigger)</f>
        <v>1.594078537796362E-3</v>
      </c>
      <c r="AG85" s="49">
        <f>_xll.qlTenorBasisForwardRate($V$13,AD85,_xll.ohTrigger($AA$9:$AA$12))</f>
        <v>1.4777878634272988E-2</v>
      </c>
      <c r="AH85" s="49">
        <f>_xll.qlTenorBasisForwardRate2($V$13,AD85,AE85,_xll.ohTrigger($AA$9:$AA$12))</f>
        <v>1.4777878634272988E-2</v>
      </c>
      <c r="AI85" s="49">
        <f>_xll.qlIndexFixing($V$5,_xll.qlInterestRateIndexFixingDate($V$5,AD85,trigger),,trigger)</f>
        <v>1.4699605328431722E-2</v>
      </c>
      <c r="AJ85" s="49">
        <f t="shared" si="13"/>
        <v>7.8273305841265739E-5</v>
      </c>
      <c r="AK85" s="52">
        <f t="shared" si="14"/>
        <v>0.99470334628004498</v>
      </c>
    </row>
    <row r="86" spans="29:37" x14ac:dyDescent="0.2">
      <c r="AC86" s="44" t="s">
        <v>74</v>
      </c>
      <c r="AD86" s="45">
        <f>_xll.qlCalendarAdvance(calendar,AD85,AC86,,,trigger)</f>
        <v>44865</v>
      </c>
      <c r="AE86" s="45">
        <f>_xll.qlInterestRateIndexMaturity($V$5,AD86,trigger)</f>
        <v>44957</v>
      </c>
      <c r="AF86" s="49">
        <f>_xll.qlTenorBasisValue($V$13,AD86,trigger)</f>
        <v>1.5882509834946243E-3</v>
      </c>
      <c r="AG86" s="49">
        <f>_xll.qlTenorBasisForwardRate($V$13,AD86,_xll.ohTrigger($AA$9:$AA$12))</f>
        <v>1.4976561998337988E-2</v>
      </c>
      <c r="AH86" s="49">
        <f>_xll.qlTenorBasisForwardRate2($V$13,AD86,AE86,_xll.ohTrigger($AA$9:$AA$12))</f>
        <v>1.4976561998337988E-2</v>
      </c>
      <c r="AI86" s="49">
        <f>_xll.qlIndexFixing($V$5,_xll.qlInterestRateIndexFixingDate($V$5,AD86,trigger),,trigger)</f>
        <v>1.4901453535563517E-2</v>
      </c>
      <c r="AJ86" s="49">
        <f t="shared" si="13"/>
        <v>7.51084627744706E-5</v>
      </c>
      <c r="AK86" s="52">
        <f t="shared" si="14"/>
        <v>0.99498493293836021</v>
      </c>
    </row>
    <row r="87" spans="29:37" x14ac:dyDescent="0.2">
      <c r="AC87" s="44" t="s">
        <v>74</v>
      </c>
      <c r="AD87" s="45">
        <f>_xll.qlCalendarAdvance(calendar,AD86,AC87,,,trigger)</f>
        <v>44895</v>
      </c>
      <c r="AE87" s="45">
        <f>_xll.qlInterestRateIndexMaturity($V$5,AD87,trigger)</f>
        <v>44985</v>
      </c>
      <c r="AF87" s="49">
        <f>_xll.qlTenorBasisValue($V$13,AD87,trigger)</f>
        <v>1.5826845417179045E-3</v>
      </c>
      <c r="AG87" s="49">
        <f>_xll.qlTenorBasisForwardRate($V$13,AD87,_xll.ohTrigger($AA$9:$AA$12))</f>
        <v>1.5150985215717228E-2</v>
      </c>
      <c r="AH87" s="49">
        <f>_xll.qlTenorBasisForwardRate2($V$13,AD87,AE87,_xll.ohTrigger($AA$9:$AA$12))</f>
        <v>1.5150985215717228E-2</v>
      </c>
      <c r="AI87" s="49">
        <f>_xll.qlIndexFixing($V$5,_xll.qlInterestRateIndexFixingDate($V$5,AD87,trigger),,trigger)</f>
        <v>1.5078462533505643E-2</v>
      </c>
      <c r="AJ87" s="49">
        <f t="shared" si="13"/>
        <v>7.2522682211584311E-5</v>
      </c>
      <c r="AK87" s="52">
        <f t="shared" si="14"/>
        <v>0.99521333555679592</v>
      </c>
    </row>
    <row r="88" spans="29:37" x14ac:dyDescent="0.2">
      <c r="AC88" s="44" t="s">
        <v>74</v>
      </c>
      <c r="AD88" s="45">
        <f>_xll.qlCalendarAdvance(calendar,AD87,AC88,,,trigger)</f>
        <v>44925</v>
      </c>
      <c r="AE88" s="45">
        <f>_xll.qlInterestRateIndexMaturity($V$5,AD88,trigger)</f>
        <v>45016</v>
      </c>
      <c r="AF88" s="49">
        <f>_xll.qlTenorBasisValue($V$13,AD88,trigger)</f>
        <v>1.5770218451408695E-3</v>
      </c>
      <c r="AG88" s="49">
        <f>_xll.qlTenorBasisForwardRate($V$13,AD88,_xll.ohTrigger($AA$9:$AA$12))</f>
        <v>1.5333320327090531E-2</v>
      </c>
      <c r="AH88" s="49">
        <f>_xll.qlTenorBasisForwardRate2($V$13,AD88,AE88,_xll.ohTrigger($AA$9:$AA$12))</f>
        <v>1.5333320327090531E-2</v>
      </c>
      <c r="AI88" s="49">
        <f>_xll.qlIndexFixing($V$5,_xll.qlInterestRateIndexFixingDate($V$5,AD88,trigger),,trigger)</f>
        <v>1.5263239476013952E-2</v>
      </c>
      <c r="AJ88" s="49">
        <f t="shared" si="13"/>
        <v>7.0080851076579145E-5</v>
      </c>
      <c r="AK88" s="52">
        <f t="shared" si="14"/>
        <v>0.99542950583555201</v>
      </c>
    </row>
    <row r="89" spans="29:37" x14ac:dyDescent="0.2">
      <c r="AC89" s="44" t="s">
        <v>74</v>
      </c>
      <c r="AD89" s="45">
        <f>_xll.qlCalendarAdvance(calendar,AD88,AC89,,,trigger)</f>
        <v>44956</v>
      </c>
      <c r="AE89" s="45">
        <f>_xll.qlInterestRateIndexMaturity($V$5,AD89,trigger)</f>
        <v>45044</v>
      </c>
      <c r="AF89" s="49">
        <f>_xll.qlTenorBasisValue($V$13,AD89,trigger)</f>
        <v>1.5710728593556016E-3</v>
      </c>
      <c r="AG89" s="49">
        <f>_xll.qlTenorBasisForwardRate($V$13,AD89,_xll.ohTrigger($AA$9:$AA$12))</f>
        <v>1.5506451064870284E-2</v>
      </c>
      <c r="AH89" s="49">
        <f>_xll.qlTenorBasisForwardRate2($V$13,AD89,AE89,_xll.ohTrigger($AA$9:$AA$12))</f>
        <v>1.5506451064870284E-2</v>
      </c>
      <c r="AI89" s="49">
        <f>_xll.qlIndexFixing($V$5,_xll.qlInterestRateIndexFixingDate($V$5,AD89,trigger),,trigger)</f>
        <v>1.5438494062352285E-2</v>
      </c>
      <c r="AJ89" s="49">
        <f t="shared" si="13"/>
        <v>6.7957002517998397E-5</v>
      </c>
      <c r="AK89" s="52">
        <f t="shared" si="14"/>
        <v>0.99561750124295334</v>
      </c>
    </row>
    <row r="90" spans="29:37" x14ac:dyDescent="0.2">
      <c r="AC90" s="44" t="s">
        <v>74</v>
      </c>
      <c r="AD90" s="45">
        <f>_xll.qlCalendarAdvance(calendar,AD89,AC90,,,trigger)</f>
        <v>44985</v>
      </c>
      <c r="AE90" s="45">
        <f>_xll.qlInterestRateIndexMaturity($V$5,AD90,trigger)</f>
        <v>45077</v>
      </c>
      <c r="AF90" s="49">
        <f>_xll.qlTenorBasisValue($V$13,AD90,trigger)</f>
        <v>1.5654211317665334E-3</v>
      </c>
      <c r="AG90" s="49">
        <f>_xll.qlTenorBasisForwardRate($V$13,AD90,_xll.ohTrigger($AA$9:$AA$12))</f>
        <v>1.568855907256967E-2</v>
      </c>
      <c r="AH90" s="49">
        <f>_xll.qlTenorBasisForwardRate2($V$13,AD90,AE90,_xll.ohTrigger($AA$9:$AA$12))</f>
        <v>1.568855907256967E-2</v>
      </c>
      <c r="AI90" s="49">
        <f>_xll.qlIndexFixing($V$5,_xll.qlInterestRateIndexFixingDate($V$5,AD90,trigger),,trigger)</f>
        <v>1.5622519987252934E-2</v>
      </c>
      <c r="AJ90" s="49">
        <f t="shared" si="13"/>
        <v>6.603908531673669E-5</v>
      </c>
      <c r="AK90" s="52">
        <f t="shared" si="14"/>
        <v>0.99579062136865071</v>
      </c>
    </row>
    <row r="91" spans="29:37" x14ac:dyDescent="0.2">
      <c r="AC91" s="44" t="s">
        <v>74</v>
      </c>
      <c r="AD91" s="45">
        <f>_xll.qlCalendarAdvance(calendar,AD90,AC91,,,trigger)</f>
        <v>45013</v>
      </c>
      <c r="AE91" s="45">
        <f>_xll.qlInterestRateIndexMaturity($V$5,AD91,trigger)</f>
        <v>45105</v>
      </c>
      <c r="AF91" s="49">
        <f>_xll.qlTenorBasisValue($V$13,AD91,trigger)</f>
        <v>1.5598877146659139E-3</v>
      </c>
      <c r="AG91" s="49">
        <f>_xll.qlTenorBasisForwardRate($V$13,AD91,_xll.ohTrigger($AA$9:$AA$12))</f>
        <v>1.5850053044315471E-2</v>
      </c>
      <c r="AH91" s="49">
        <f>_xll.qlTenorBasisForwardRate2($V$13,AD91,AE91,_xll.ohTrigger($AA$9:$AA$12))</f>
        <v>1.5850053044315471E-2</v>
      </c>
      <c r="AI91" s="49">
        <f>_xll.qlIndexFixing($V$5,_xll.qlInterestRateIndexFixingDate($V$5,AD91,trigger),,trigger)</f>
        <v>1.5785517629805731E-2</v>
      </c>
      <c r="AJ91" s="49">
        <f t="shared" si="13"/>
        <v>6.4535414509740013E-5</v>
      </c>
      <c r="AK91" s="52">
        <f t="shared" si="14"/>
        <v>0.99592837864142758</v>
      </c>
    </row>
    <row r="92" spans="29:37" x14ac:dyDescent="0.2">
      <c r="AC92" s="44" t="s">
        <v>74</v>
      </c>
      <c r="AD92" s="45">
        <f>_xll.qlCalendarAdvance(calendar,AD91,AC92,,,trigger)</f>
        <v>45044</v>
      </c>
      <c r="AE92" s="45">
        <f>_xll.qlInterestRateIndexMaturity($V$5,AD92,trigger)</f>
        <v>45138</v>
      </c>
      <c r="AF92" s="49">
        <f>_xll.qlTenorBasisValue($V$13,AD92,trigger)</f>
        <v>1.5536768261685974E-3</v>
      </c>
      <c r="AG92" s="49">
        <f>_xll.qlTenorBasisForwardRate($V$13,AD92,_xll.ohTrigger($AA$9:$AA$12))</f>
        <v>1.6033153066551845E-2</v>
      </c>
      <c r="AH92" s="49">
        <f>_xll.qlTenorBasisForwardRate2($V$13,AD92,AE92,_xll.ohTrigger($AA$9:$AA$12))</f>
        <v>1.6033153066551845E-2</v>
      </c>
      <c r="AI92" s="49">
        <f>_xll.qlIndexFixing($V$5,_xll.qlInterestRateIndexFixingDate($V$5,AD92,trigger),,trigger)</f>
        <v>1.5970035026086991E-2</v>
      </c>
      <c r="AJ92" s="49">
        <f t="shared" si="13"/>
        <v>6.3118040464854586E-5</v>
      </c>
      <c r="AK92" s="52">
        <f t="shared" si="14"/>
        <v>0.9960632796179979</v>
      </c>
    </row>
    <row r="93" spans="29:37" x14ac:dyDescent="0.2">
      <c r="AC93" s="44" t="s">
        <v>74</v>
      </c>
      <c r="AD93" s="45">
        <f>_xll.qlCalendarAdvance(calendar,AD92,AC93,,,trigger)</f>
        <v>45075</v>
      </c>
      <c r="AE93" s="45">
        <f>_xll.qlInterestRateIndexMaturity($V$5,AD93,trigger)</f>
        <v>45167</v>
      </c>
      <c r="AF93" s="49">
        <f>_xll.qlTenorBasisValue($V$13,AD93,trigger)</f>
        <v>1.547380345698066E-3</v>
      </c>
      <c r="AG93" s="49">
        <f>_xll.qlTenorBasisForwardRate($V$13,AD93,_xll.ohTrigger($AA$9:$AA$12))</f>
        <v>1.6201422007341572E-2</v>
      </c>
      <c r="AH93" s="49">
        <f>_xll.qlTenorBasisForwardRate2($V$13,AD93,AE93,_xll.ohTrigger($AA$9:$AA$12))</f>
        <v>1.6201422007341572E-2</v>
      </c>
      <c r="AI93" s="49">
        <f>_xll.qlIndexFixing($V$5,_xll.qlInterestRateIndexFixingDate($V$5,AD93,trigger),,trigger)</f>
        <v>1.6139367894215325E-2</v>
      </c>
      <c r="AJ93" s="49">
        <f t="shared" si="13"/>
        <v>6.205411312624684E-5</v>
      </c>
      <c r="AK93" s="52">
        <f t="shared" si="14"/>
        <v>0.99616983539481119</v>
      </c>
    </row>
    <row r="94" spans="29:37" x14ac:dyDescent="0.2">
      <c r="AC94" s="44" t="s">
        <v>74</v>
      </c>
      <c r="AD94" s="45">
        <f>_xll.qlCalendarAdvance(calendar,AD93,AC94,,,trigger)</f>
        <v>45106</v>
      </c>
      <c r="AE94" s="45">
        <f>_xll.qlInterestRateIndexMaturity($V$5,AD94,trigger)</f>
        <v>45198</v>
      </c>
      <c r="AF94" s="49">
        <f>_xll.qlTenorBasisValue($V$13,AD94,trigger)</f>
        <v>1.5410016257542977E-3</v>
      </c>
      <c r="AG94" s="49">
        <f>_xll.qlTenorBasisForwardRate($V$13,AD94,_xll.ohTrigger($AA$9:$AA$12))</f>
        <v>1.6373896371901498E-2</v>
      </c>
      <c r="AH94" s="49">
        <f>_xll.qlTenorBasisForwardRate2($V$13,AD94,AE94,_xll.ohTrigger($AA$9:$AA$12))</f>
        <v>1.6373896371901498E-2</v>
      </c>
      <c r="AI94" s="49">
        <f>_xll.qlIndexFixing($V$5,_xll.qlInterestRateIndexFixingDate($V$5,AD94,trigger),,trigger)</f>
        <v>1.6312637954598395E-2</v>
      </c>
      <c r="AJ94" s="49">
        <f t="shared" si="13"/>
        <v>6.125841730310333E-5</v>
      </c>
      <c r="AK94" s="52">
        <f t="shared" si="14"/>
        <v>0.99625877580316036</v>
      </c>
    </row>
    <row r="95" spans="29:37" x14ac:dyDescent="0.2">
      <c r="AC95" s="44" t="s">
        <v>74</v>
      </c>
      <c r="AD95" s="45">
        <f>_xll.qlCalendarAdvance(calendar,AD94,AC95,,,trigger)</f>
        <v>45138</v>
      </c>
      <c r="AE95" s="45">
        <f>_xll.qlInterestRateIndexMaturity($V$5,AD95,trigger)</f>
        <v>45230</v>
      </c>
      <c r="AF95" s="49">
        <f>_xll.qlTenorBasisValue($V$13,AD95,trigger)</f>
        <v>1.5343343545406252E-3</v>
      </c>
      <c r="AG95" s="49">
        <f>_xll.qlTenorBasisForwardRate($V$13,AD95,_xll.ohTrigger($AA$9:$AA$12))</f>
        <v>1.6549434091439802E-2</v>
      </c>
      <c r="AH95" s="49">
        <f>_xll.qlTenorBasisForwardRate2($V$13,AD95,AE95,_xll.ohTrigger($AA$9:$AA$12))</f>
        <v>1.6549434091439802E-2</v>
      </c>
      <c r="AI95" s="49">
        <f>_xll.qlIndexFixing($V$5,_xll.qlInterestRateIndexFixingDate($V$5,AD95,trigger),,trigger)</f>
        <v>1.6488776875719997E-2</v>
      </c>
      <c r="AJ95" s="49">
        <f t="shared" si="13"/>
        <v>6.0657215719805285E-5</v>
      </c>
      <c r="AK95" s="52">
        <f t="shared" si="14"/>
        <v>0.99633478610901982</v>
      </c>
    </row>
    <row r="96" spans="29:37" x14ac:dyDescent="0.2">
      <c r="AC96" s="44" t="s">
        <v>74</v>
      </c>
      <c r="AD96" s="45">
        <f>_xll.qlCalendarAdvance(calendar,AD95,AC96,,,trigger)</f>
        <v>45169</v>
      </c>
      <c r="AE96" s="45">
        <f>_xll.qlInterestRateIndexMaturity($V$5,AD96,trigger)</f>
        <v>45260</v>
      </c>
      <c r="AF96" s="49">
        <f>_xll.qlTenorBasisValue($V$13,AD96,trigger)</f>
        <v>1.5277985284706654E-3</v>
      </c>
      <c r="AG96" s="49">
        <f>_xll.qlTenorBasisForwardRate($V$13,AD96,_xll.ohTrigger($AA$9:$AA$12))</f>
        <v>1.671255273943344E-2</v>
      </c>
      <c r="AH96" s="49">
        <f>_xll.qlTenorBasisForwardRate2($V$13,AD96,AE96,_xll.ohTrigger($AA$9:$AA$12))</f>
        <v>1.671255273943344E-2</v>
      </c>
      <c r="AI96" s="49">
        <f>_xll.qlIndexFixing($V$5,_xll.qlInterestRateIndexFixingDate($V$5,AD96,trigger),,trigger)</f>
        <v>1.6652799607221588E-2</v>
      </c>
      <c r="AJ96" s="49">
        <f t="shared" si="13"/>
        <v>5.9753132211851773E-5</v>
      </c>
      <c r="AK96" s="52">
        <f t="shared" si="14"/>
        <v>0.9964246555781473</v>
      </c>
    </row>
    <row r="97" spans="29:37" x14ac:dyDescent="0.2">
      <c r="AC97" s="44" t="s">
        <v>74</v>
      </c>
      <c r="AD97" s="45">
        <f>_xll.qlCalendarAdvance(calendar,AD96,AC97,,,trigger)</f>
        <v>45201</v>
      </c>
      <c r="AE97" s="45">
        <f>_xll.qlInterestRateIndexMaturity($V$5,AD97,trigger)</f>
        <v>45293</v>
      </c>
      <c r="AF97" s="49">
        <f>_xll.qlTenorBasisValue($V$13,AD97,trigger)</f>
        <v>1.5209758383571532E-3</v>
      </c>
      <c r="AG97" s="49">
        <f>_xll.qlTenorBasisForwardRate($V$13,AD97,_xll.ohTrigger($AA$9:$AA$12))</f>
        <v>1.6880859520960384E-2</v>
      </c>
      <c r="AH97" s="49">
        <f>_xll.qlTenorBasisForwardRate2($V$13,AD97,AE97,_xll.ohTrigger($AA$9:$AA$12))</f>
        <v>1.6880859520960384E-2</v>
      </c>
      <c r="AI97" s="49">
        <f>_xll.qlIndexFixing($V$5,_xll.qlInterestRateIndexFixingDate($V$5,AD97,trigger),,trigger)</f>
        <v>1.6823205772565859E-2</v>
      </c>
      <c r="AJ97" s="49">
        <f t="shared" si="13"/>
        <v>5.7653748394524695E-5</v>
      </c>
      <c r="AK97" s="52">
        <f t="shared" si="14"/>
        <v>0.996584667485507</v>
      </c>
    </row>
    <row r="98" spans="29:37" x14ac:dyDescent="0.2">
      <c r="AC98" s="44" t="s">
        <v>74</v>
      </c>
      <c r="AD98" s="45">
        <f>_xll.qlCalendarAdvance(calendar,AD97,AC98,,,trigger)</f>
        <v>45232</v>
      </c>
      <c r="AE98" s="45">
        <f>_xll.qlInterestRateIndexMaturity($V$5,AD98,trigger)</f>
        <v>45324</v>
      </c>
      <c r="AF98" s="49">
        <f>_xll.qlTenorBasisValue($V$13,AD98,trigger)</f>
        <v>1.5142958475052736E-3</v>
      </c>
      <c r="AG98" s="49">
        <f>_xll.qlTenorBasisForwardRate($V$13,AD98,_xll.ohTrigger($AA$9:$AA$12))</f>
        <v>1.7033456182209996E-2</v>
      </c>
      <c r="AH98" s="49">
        <f>_xll.qlTenorBasisForwardRate2($V$13,AD98,AE98,_xll.ohTrigger($AA$9:$AA$12))</f>
        <v>1.7033456182209996E-2</v>
      </c>
      <c r="AI98" s="49">
        <f>_xll.qlIndexFixing($V$5,_xll.qlInterestRateIndexFixingDate($V$5,AD98,trigger),,trigger)</f>
        <v>1.6979483797742216E-2</v>
      </c>
      <c r="AJ98" s="49">
        <f t="shared" si="13"/>
        <v>5.3972384467779883E-5</v>
      </c>
      <c r="AK98" s="52">
        <f t="shared" si="14"/>
        <v>0.99683138971384155</v>
      </c>
    </row>
    <row r="99" spans="29:37" x14ac:dyDescent="0.2">
      <c r="AC99" s="44" t="s">
        <v>74</v>
      </c>
      <c r="AD99" s="45">
        <f>_xll.qlCalendarAdvance(calendar,AD98,AC99,,,trigger)</f>
        <v>45264</v>
      </c>
      <c r="AE99" s="45">
        <f>_xll.qlInterestRateIndexMaturity($V$5,AD99,trigger)</f>
        <v>45355</v>
      </c>
      <c r="AF99" s="49">
        <f>_xll.qlTenorBasisValue($V$13,AD99,trigger)</f>
        <v>1.5073307955272728E-3</v>
      </c>
      <c r="AG99" s="49">
        <f>_xll.qlTenorBasisForwardRate($V$13,AD99,_xll.ohTrigger($AA$9:$AA$12))</f>
        <v>1.7180199402478204E-2</v>
      </c>
      <c r="AH99" s="49">
        <f>_xll.qlTenorBasisForwardRate2($V$13,AD99,AE99,_xll.ohTrigger($AA$9:$AA$12))</f>
        <v>1.7180199402478204E-2</v>
      </c>
      <c r="AI99" s="49">
        <f>_xll.qlIndexFixing($V$5,_xll.qlInterestRateIndexFixingDate($V$5,AD99,trigger),,trigger)</f>
        <v>1.7131767004954494E-2</v>
      </c>
      <c r="AJ99" s="49">
        <f t="shared" si="13"/>
        <v>4.8432397523709425E-5</v>
      </c>
      <c r="AK99" s="52">
        <f t="shared" si="14"/>
        <v>0.99718091761398742</v>
      </c>
    </row>
    <row r="100" spans="29:37" x14ac:dyDescent="0.2">
      <c r="AC100" s="44" t="s">
        <v>74</v>
      </c>
      <c r="AD100" s="45">
        <f>_xll.qlCalendarAdvance(calendar,AD99,AC100,,,trigger)</f>
        <v>45295</v>
      </c>
      <c r="AE100" s="45">
        <f>_xll.qlInterestRateIndexMaturity($V$5,AD100,trigger)</f>
        <v>45386</v>
      </c>
      <c r="AF100" s="49">
        <f>_xll.qlTenorBasisValue($V$13,AD100,trigger)</f>
        <v>1.5005190020477741E-3</v>
      </c>
      <c r="AG100" s="49">
        <f>_xll.qlTenorBasisForwardRate($V$13,AD100,_xll.ohTrigger($AA$9:$AA$12))</f>
        <v>1.7317110385233082E-2</v>
      </c>
      <c r="AH100" s="49">
        <f>_xll.qlTenorBasisForwardRate2($V$13,AD100,AE100,_xll.ohTrigger($AA$9:$AA$12))</f>
        <v>1.7317110385233082E-2</v>
      </c>
      <c r="AI100" s="49">
        <f>_xll.qlIndexFixing($V$5,_xll.qlInterestRateIndexFixingDate($V$5,AD100,trigger),,trigger)</f>
        <v>1.7275920668241171E-2</v>
      </c>
      <c r="AJ100" s="49">
        <f t="shared" si="13"/>
        <v>4.1189716991910791E-5</v>
      </c>
      <c r="AK100" s="52">
        <f t="shared" si="14"/>
        <v>0.99762144398946406</v>
      </c>
    </row>
    <row r="101" spans="29:37" x14ac:dyDescent="0.2">
      <c r="AC101" s="44" t="s">
        <v>74</v>
      </c>
      <c r="AD101" s="45">
        <f>_xll.qlCalendarAdvance(calendar,AD100,AC101,,,trigger)</f>
        <v>45327</v>
      </c>
      <c r="AE101" s="45">
        <f>_xll.qlInterestRateIndexMaturity($V$5,AD101,trigger)</f>
        <v>45418</v>
      </c>
      <c r="AF101" s="49">
        <f>_xll.qlTenorBasisValue($V$13,AD101,trigger)</f>
        <v>1.4934240586677214E-3</v>
      </c>
      <c r="AG101" s="49">
        <f>_xll.qlTenorBasisForwardRate($V$13,AD101,_xll.ohTrigger($AA$9:$AA$12))</f>
        <v>1.7450284250315938E-2</v>
      </c>
      <c r="AH101" s="49">
        <f>_xll.qlTenorBasisForwardRate2($V$13,AD101,AE101,_xll.ohTrigger($AA$9:$AA$12))</f>
        <v>1.7450284250315938E-2</v>
      </c>
      <c r="AI101" s="49">
        <f>_xll.qlIndexFixing($V$5,_xll.qlInterestRateIndexFixingDate($V$5,AD101,trigger),,trigger)</f>
        <v>1.741841940324728E-2</v>
      </c>
      <c r="AJ101" s="49">
        <f t="shared" si="13"/>
        <v>3.1864847068657776E-5</v>
      </c>
      <c r="AK101" s="52">
        <f t="shared" si="14"/>
        <v>0.99817396401046699</v>
      </c>
    </row>
    <row r="102" spans="29:37" x14ac:dyDescent="0.2">
      <c r="AC102" s="44" t="s">
        <v>74</v>
      </c>
      <c r="AD102" s="45">
        <f>_xll.qlCalendarAdvance(calendar,AD101,AC102,,,trigger)</f>
        <v>45356</v>
      </c>
      <c r="AE102" s="45">
        <f>_xll.qlInterestRateIndexMaturity($V$5,AD102,trigger)</f>
        <v>45448</v>
      </c>
      <c r="AF102" s="49">
        <f>_xll.qlTenorBasisValue($V$13,AD102,trigger)</f>
        <v>1.4869411645040736E-3</v>
      </c>
      <c r="AG102" s="49">
        <f>_xll.qlTenorBasisForwardRate($V$13,AD102,_xll.ohTrigger($AA$9:$AA$12))</f>
        <v>1.7566084411753211E-2</v>
      </c>
      <c r="AH102" s="49">
        <f>_xll.qlTenorBasisForwardRate2($V$13,AD102,AE102,_xll.ohTrigger($AA$9:$AA$12))</f>
        <v>1.7566084411753211E-2</v>
      </c>
      <c r="AI102" s="49">
        <f>_xll.qlIndexFixing($V$5,_xll.qlInterestRateIndexFixingDate($V$5,AD102,trigger),,trigger)</f>
        <v>1.7544489893888033E-2</v>
      </c>
      <c r="AJ102" s="49">
        <f t="shared" si="13"/>
        <v>2.1594517865177604E-5</v>
      </c>
      <c r="AK102" s="52">
        <f t="shared" si="14"/>
        <v>0.99877066981126827</v>
      </c>
    </row>
    <row r="103" spans="29:37" x14ac:dyDescent="0.2">
      <c r="AC103" s="44" t="s">
        <v>74</v>
      </c>
      <c r="AD103" s="45">
        <f>_xll.qlCalendarAdvance(calendar,AD102,AC103,,,trigger)</f>
        <v>45387</v>
      </c>
      <c r="AE103" s="45">
        <f>_xll.qlInterestRateIndexMaturity($V$5,AD103,trigger)</f>
        <v>45478</v>
      </c>
      <c r="AF103" s="49">
        <f>_xll.qlTenorBasisValue($V$13,AD103,trigger)</f>
        <v>1.4799579548702908E-3</v>
      </c>
      <c r="AG103" s="49">
        <f>_xll.qlTenorBasisForwardRate($V$13,AD103,_xll.ohTrigger($AA$9:$AA$12))</f>
        <v>1.7677667555204151E-2</v>
      </c>
      <c r="AH103" s="49">
        <f>_xll.qlTenorBasisForwardRate2($V$13,AD103,AE103,_xll.ohTrigger($AA$9:$AA$12))</f>
        <v>1.7677667555204151E-2</v>
      </c>
      <c r="AI103" s="49">
        <f>_xll.qlIndexFixing($V$5,_xll.qlInterestRateIndexFixingDate($V$5,AD103,trigger),,trigger)</f>
        <v>1.7668338356760939E-2</v>
      </c>
      <c r="AJ103" s="49">
        <f t="shared" si="13"/>
        <v>9.3291984432121444E-6</v>
      </c>
      <c r="AK103" s="52">
        <f t="shared" si="14"/>
        <v>0.9994722607824772</v>
      </c>
    </row>
    <row r="104" spans="29:37" x14ac:dyDescent="0.2">
      <c r="AC104" s="44" t="s">
        <v>74</v>
      </c>
      <c r="AD104" s="45">
        <f>_xll.qlCalendarAdvance(calendar,AD103,AC104,,,trigger)</f>
        <v>45418</v>
      </c>
      <c r="AE104" s="45">
        <f>_xll.qlInterestRateIndexMaturity($V$5,AD104,trigger)</f>
        <v>45510</v>
      </c>
      <c r="AF104" s="49">
        <f>_xll.qlTenorBasisValue($V$13,AD104,trigger)</f>
        <v>1.472922363415498E-3</v>
      </c>
      <c r="AG104" s="49">
        <f>_xll.qlTenorBasisForwardRate($V$13,AD104,_xll.ohTrigger($AA$9:$AA$12))</f>
        <v>1.7785771686445004E-2</v>
      </c>
      <c r="AH104" s="49">
        <f>_xll.qlTenorBasisForwardRate2($V$13,AD104,AE104,_xll.ohTrigger($AA$9:$AA$12))</f>
        <v>1.7785771686445004E-2</v>
      </c>
      <c r="AI104" s="49">
        <f>_xll.qlIndexFixing($V$5,_xll.qlInterestRateIndexFixingDate($V$5,AD104,trigger),,trigger)</f>
        <v>1.7790920357044434E-2</v>
      </c>
      <c r="AJ104" s="49">
        <f t="shared" si="13"/>
        <v>-5.1486705994301107E-6</v>
      </c>
      <c r="AK104" s="52">
        <f t="shared" si="14"/>
        <v>1.0002894825532564</v>
      </c>
    </row>
    <row r="105" spans="29:37" x14ac:dyDescent="0.2">
      <c r="AC105" s="44" t="s">
        <v>74</v>
      </c>
      <c r="AD105" s="45">
        <f>_xll.qlCalendarAdvance(calendar,AD104,AC105,,,trigger)</f>
        <v>45449</v>
      </c>
      <c r="AE105" s="45">
        <f>_xll.qlInterestRateIndexMaturity($V$5,AD105,trigger)</f>
        <v>45541</v>
      </c>
      <c r="AF105" s="49">
        <f>_xll.qlTenorBasisValue($V$13,AD105,trigger)</f>
        <v>1.4658369989947895E-3</v>
      </c>
      <c r="AG105" s="49">
        <f>_xll.qlTenorBasisForwardRate($V$13,AD105,_xll.ohTrigger($AA$9:$AA$12))</f>
        <v>1.7883965537113824E-2</v>
      </c>
      <c r="AH105" s="49">
        <f>_xll.qlTenorBasisForwardRate2($V$13,AD105,AE105,_xll.ohTrigger($AA$9:$AA$12))</f>
        <v>1.7883965537113824E-2</v>
      </c>
      <c r="AI105" s="49">
        <f>_xll.qlIndexFixing($V$5,_xll.qlInterestRateIndexFixingDate($V$5,AD105,trigger),,trigger)</f>
        <v>1.7905115389961153E-2</v>
      </c>
      <c r="AJ105" s="49">
        <f t="shared" si="13"/>
        <v>-2.1149852847329037E-5</v>
      </c>
      <c r="AK105" s="52">
        <f t="shared" si="14"/>
        <v>1.0011826153882615</v>
      </c>
    </row>
    <row r="106" spans="29:37" x14ac:dyDescent="0.2">
      <c r="AC106" s="44" t="s">
        <v>74</v>
      </c>
      <c r="AD106" s="45">
        <f>_xll.qlCalendarAdvance(calendar,AD105,AC106,,,trigger)</f>
        <v>45481</v>
      </c>
      <c r="AE106" s="45">
        <f>_xll.qlInterestRateIndexMaturity($V$5,AD106,trigger)</f>
        <v>45573</v>
      </c>
      <c r="AF106" s="49">
        <f>_xll.qlTenorBasisValue($V$13,AD106,trigger)</f>
        <v>1.4584735690950854E-3</v>
      </c>
      <c r="AG106" s="49">
        <f>_xll.qlTenorBasisForwardRate($V$13,AD106,_xll.ohTrigger($AA$9:$AA$12))</f>
        <v>1.7977188213433089E-2</v>
      </c>
      <c r="AH106" s="49">
        <f>_xll.qlTenorBasisForwardRate2($V$13,AD106,AE106,_xll.ohTrigger($AA$9:$AA$12))</f>
        <v>1.7977188213433089E-2</v>
      </c>
      <c r="AI106" s="49">
        <f>_xll.qlIndexFixing($V$5,_xll.qlInterestRateIndexFixingDate($V$5,AD106,trigger),,trigger)</f>
        <v>1.8016688241060109E-2</v>
      </c>
      <c r="AJ106" s="49">
        <f t="shared" si="13"/>
        <v>-3.9500027627020068E-5</v>
      </c>
      <c r="AK106" s="52">
        <f t="shared" si="14"/>
        <v>1.0021972305767763</v>
      </c>
    </row>
    <row r="107" spans="29:37" x14ac:dyDescent="0.2">
      <c r="AC107" s="44" t="s">
        <v>74</v>
      </c>
      <c r="AD107" s="45">
        <f>_xll.qlCalendarAdvance(calendar,AD106,AC107,,,trigger)</f>
        <v>45512</v>
      </c>
      <c r="AE107" s="45">
        <f>_xll.qlInterestRateIndexMaturity($V$5,AD107,trigger)</f>
        <v>45604</v>
      </c>
      <c r="AF107" s="49">
        <f>_xll.qlTenorBasisValue($V$13,AD107,trigger)</f>
        <v>1.4512948447439216E-3</v>
      </c>
      <c r="AG107" s="49">
        <f>_xll.qlTenorBasisForwardRate($V$13,AD107,_xll.ohTrigger($AA$9:$AA$12))</f>
        <v>1.8060750968335666E-2</v>
      </c>
      <c r="AH107" s="49">
        <f>_xll.qlTenorBasisForwardRate2($V$13,AD107,AE107,_xll.ohTrigger($AA$9:$AA$12))</f>
        <v>1.8060750968335666E-2</v>
      </c>
      <c r="AI107" s="49">
        <f>_xll.qlIndexFixing($V$5,_xll.qlInterestRateIndexFixingDate($V$5,AD107,trigger),,trigger)</f>
        <v>1.8119226599658859E-2</v>
      </c>
      <c r="AJ107" s="49">
        <f t="shared" si="13"/>
        <v>-5.8475631323193916E-5</v>
      </c>
      <c r="AK107" s="52">
        <f t="shared" si="14"/>
        <v>1.0032377187097987</v>
      </c>
    </row>
    <row r="108" spans="29:37" x14ac:dyDescent="0.2">
      <c r="AC108" s="44" t="s">
        <v>74</v>
      </c>
      <c r="AD108" s="45">
        <f>_xll.qlCalendarAdvance(calendar,AD107,AC108,,,trigger)</f>
        <v>45544</v>
      </c>
      <c r="AE108" s="45">
        <f>_xll.qlInterestRateIndexMaturity($V$5,AD108,trigger)</f>
        <v>45635</v>
      </c>
      <c r="AF108" s="49">
        <f>_xll.qlTenorBasisValue($V$13,AD108,trigger)</f>
        <v>1.4438402869252449E-3</v>
      </c>
      <c r="AG108" s="49">
        <f>_xll.qlTenorBasisForwardRate($V$13,AD108,_xll.ohTrigger($AA$9:$AA$12))</f>
        <v>1.81422220023458E-2</v>
      </c>
      <c r="AH108" s="49">
        <f>_xll.qlTenorBasisForwardRate2($V$13,AD108,AE108,_xll.ohTrigger($AA$9:$AA$12))</f>
        <v>1.81422220023458E-2</v>
      </c>
      <c r="AI108" s="49">
        <f>_xll.qlIndexFixing($V$5,_xll.qlInterestRateIndexFixingDate($V$5,AD108,trigger),,trigger)</f>
        <v>1.821926945086021E-2</v>
      </c>
      <c r="AJ108" s="49">
        <f t="shared" si="13"/>
        <v>-7.7047448514409866E-5</v>
      </c>
      <c r="AK108" s="52">
        <f t="shared" si="14"/>
        <v>1.0042468584335726</v>
      </c>
    </row>
    <row r="109" spans="29:37" x14ac:dyDescent="0.2">
      <c r="AC109" s="44" t="s">
        <v>74</v>
      </c>
      <c r="AD109" s="45">
        <f>_xll.qlCalendarAdvance(calendar,AD108,AC109,,,trigger)</f>
        <v>45574</v>
      </c>
      <c r="AE109" s="45">
        <f>_xll.qlInterestRateIndexMaturity($V$5,AD109,trigger)</f>
        <v>45666</v>
      </c>
      <c r="AF109" s="49">
        <f>_xll.qlTenorBasisValue($V$13,AD109,trigger)</f>
        <v>1.4368130995063462E-3</v>
      </c>
      <c r="AG109" s="49">
        <f>_xll.qlTenorBasisForwardRate($V$13,AD109,_xll.ohTrigger($AA$9:$AA$12))</f>
        <v>1.822318191378965E-2</v>
      </c>
      <c r="AH109" s="49">
        <f>_xll.qlTenorBasisForwardRate2($V$13,AD109,AE109,_xll.ohTrigger($AA$9:$AA$12))</f>
        <v>1.822318191378965E-2</v>
      </c>
      <c r="AI109" s="49">
        <f>_xll.qlIndexFixing($V$5,_xll.qlInterestRateIndexFixingDate($V$5,AD109,trigger),,trigger)</f>
        <v>1.8315445533022123E-2</v>
      </c>
      <c r="AJ109" s="49">
        <f t="shared" si="13"/>
        <v>-9.2263619232473004E-5</v>
      </c>
      <c r="AK109" s="52">
        <f t="shared" si="14"/>
        <v>1.0050629807499565</v>
      </c>
    </row>
    <row r="110" spans="29:37" x14ac:dyDescent="0.2">
      <c r="AC110" s="44" t="s">
        <v>74</v>
      </c>
      <c r="AD110" s="45">
        <f>_xll.qlCalendarAdvance(calendar,AD109,AC110,,,trigger)</f>
        <v>45607</v>
      </c>
      <c r="AE110" s="45">
        <f>_xll.qlInterestRateIndexMaturity($V$5,AD110,trigger)</f>
        <v>45699</v>
      </c>
      <c r="AF110" s="49">
        <f>_xll.qlTenorBasisValue($V$13,AD110,trigger)</f>
        <v>1.4290426768856735E-3</v>
      </c>
      <c r="AG110" s="49">
        <f>_xll.qlTenorBasisForwardRate($V$13,AD110,_xll.ohTrigger($AA$9:$AA$12))</f>
        <v>1.8314621905098E-2</v>
      </c>
      <c r="AH110" s="49">
        <f>_xll.qlTenorBasisForwardRate2($V$13,AD110,AE110,_xll.ohTrigger($AA$9:$AA$12))</f>
        <v>1.8314621905098E-2</v>
      </c>
      <c r="AI110" s="49">
        <f>_xll.qlIndexFixing($V$5,_xll.qlInterestRateIndexFixingDate($V$5,AD110,trigger),,trigger)</f>
        <v>1.8418792293977235E-2</v>
      </c>
      <c r="AJ110" s="49">
        <f t="shared" si="13"/>
        <v>-1.0417038887923502E-4</v>
      </c>
      <c r="AK110" s="52">
        <f t="shared" si="14"/>
        <v>1.0056878263400151</v>
      </c>
    </row>
    <row r="111" spans="29:37" x14ac:dyDescent="0.2">
      <c r="AC111" s="44" t="s">
        <v>74</v>
      </c>
      <c r="AD111" s="45">
        <f>_xll.qlCalendarAdvance(calendar,AD110,AC111,,,trigger)</f>
        <v>45637</v>
      </c>
      <c r="AE111" s="45">
        <f>_xll.qlInterestRateIndexMaturity($V$5,AD111,trigger)</f>
        <v>45727</v>
      </c>
      <c r="AF111" s="49">
        <f>_xll.qlTenorBasisValue($V$13,AD111,trigger)</f>
        <v>1.421944048202992E-3</v>
      </c>
      <c r="AG111" s="49">
        <f>_xll.qlTenorBasisForwardRate($V$13,AD111,_xll.ohTrigger($AA$9:$AA$12))</f>
        <v>1.839798691075778E-2</v>
      </c>
      <c r="AH111" s="49">
        <f>_xll.qlTenorBasisForwardRate2($V$13,AD111,AE111,_xll.ohTrigger($AA$9:$AA$12))</f>
        <v>1.839798691075778E-2</v>
      </c>
      <c r="AI111" s="49">
        <f>_xll.qlIndexFixing($V$5,_xll.qlInterestRateIndexFixingDate($V$5,AD111,trigger),,trigger)</f>
        <v>1.8508606663509397E-2</v>
      </c>
      <c r="AJ111" s="49">
        <f t="shared" si="13"/>
        <v>-1.1061975275161728E-4</v>
      </c>
      <c r="AK111" s="52">
        <f t="shared" si="14"/>
        <v>1.0060126009050987</v>
      </c>
    </row>
    <row r="112" spans="29:37" x14ac:dyDescent="0.2">
      <c r="AC112" s="44" t="s">
        <v>74</v>
      </c>
      <c r="AD112" s="45">
        <f>_xll.qlCalendarAdvance(calendar,AD111,AC112,,,trigger)</f>
        <v>45670</v>
      </c>
      <c r="AE112" s="45">
        <f>_xll.qlInterestRateIndexMaturity($V$5,AD112,trigger)</f>
        <v>45761</v>
      </c>
      <c r="AF112" s="49">
        <f>_xll.qlTenorBasisValue($V$13,AD112,trigger)</f>
        <v>1.4140999537209456E-3</v>
      </c>
      <c r="AG112" s="49">
        <f>_xll.qlTenorBasisForwardRate($V$13,AD112,_xll.ohTrigger($AA$9:$AA$12))</f>
        <v>1.8500626933048308E-2</v>
      </c>
      <c r="AH112" s="49">
        <f>_xll.qlTenorBasisForwardRate2($V$13,AD112,AE112,_xll.ohTrigger($AA$9:$AA$12))</f>
        <v>1.8500626933048308E-2</v>
      </c>
      <c r="AI112" s="49">
        <f>_xll.qlIndexFixing($V$5,_xll.qlInterestRateIndexFixingDate($V$5,AD112,trigger),,trigger)</f>
        <v>1.8613857745164761E-2</v>
      </c>
      <c r="AJ112" s="49">
        <f t="shared" si="13"/>
        <v>-1.1323081211645283E-4</v>
      </c>
      <c r="AK112" s="52">
        <f t="shared" si="14"/>
        <v>1.0061203770297202</v>
      </c>
    </row>
    <row r="113" spans="29:37" x14ac:dyDescent="0.2">
      <c r="AC113" s="44" t="s">
        <v>74</v>
      </c>
      <c r="AD113" s="45">
        <f>_xll.qlCalendarAdvance(calendar,AD112,AC113,,,trigger)</f>
        <v>45701</v>
      </c>
      <c r="AE113" s="45">
        <f>_xll.qlInterestRateIndexMaturity($V$5,AD113,trigger)</f>
        <v>45790</v>
      </c>
      <c r="AF113" s="49">
        <f>_xll.qlTenorBasisValue($V$13,AD113,trigger)</f>
        <v>1.4066995312716321E-3</v>
      </c>
      <c r="AG113" s="49">
        <f>_xll.qlTenorBasisForwardRate($V$13,AD113,_xll.ohTrigger($AA$9:$AA$12))</f>
        <v>1.8595325536690688E-2</v>
      </c>
      <c r="AH113" s="49">
        <f>_xll.qlTenorBasisForwardRate2($V$13,AD113,AE113,_xll.ohTrigger($AA$9:$AA$12))</f>
        <v>1.8595325536690688E-2</v>
      </c>
      <c r="AI113" s="49">
        <f>_xll.qlIndexFixing($V$5,_xll.qlInterestRateIndexFixingDate($V$5,AD113,trigger),,trigger)</f>
        <v>1.8706658101839659E-2</v>
      </c>
      <c r="AJ113" s="49">
        <f t="shared" si="13"/>
        <v>-1.1133256514897147E-4</v>
      </c>
      <c r="AK113" s="52">
        <f t="shared" si="14"/>
        <v>1.0059871264382707</v>
      </c>
    </row>
    <row r="114" spans="29:37" x14ac:dyDescent="0.2">
      <c r="AC114" s="44" t="s">
        <v>74</v>
      </c>
      <c r="AD114" s="45">
        <f>_xll.qlCalendarAdvance(calendar,AD113,AC114,,,trigger)</f>
        <v>45729</v>
      </c>
      <c r="AE114" s="45">
        <f>_xll.qlInterestRateIndexMaturity($V$5,AD114,trigger)</f>
        <v>45821</v>
      </c>
      <c r="AF114" s="49">
        <f>_xll.qlTenorBasisValue($V$13,AD114,trigger)</f>
        <v>1.399990649802435E-3</v>
      </c>
      <c r="AG114" s="49">
        <f>_xll.qlTenorBasisForwardRate($V$13,AD114,_xll.ohTrigger($AA$9:$AA$12))</f>
        <v>1.8694926012181399E-2</v>
      </c>
      <c r="AH114" s="49">
        <f>_xll.qlTenorBasisForwardRate2($V$13,AD114,AE114,_xll.ohTrigger($AA$9:$AA$12))</f>
        <v>1.8694926012181399E-2</v>
      </c>
      <c r="AI114" s="49">
        <f>_xll.qlIndexFixing($V$5,_xll.qlInterestRateIndexFixingDate($V$5,AD114,trigger),,trigger)</f>
        <v>1.8800269420379705E-2</v>
      </c>
      <c r="AJ114" s="49">
        <f t="shared" si="13"/>
        <v>-1.0534340819830582E-4</v>
      </c>
      <c r="AK114" s="52">
        <f t="shared" si="14"/>
        <v>1.0056348662802765</v>
      </c>
    </row>
    <row r="115" spans="29:37" x14ac:dyDescent="0.2">
      <c r="AC115" s="44" t="s">
        <v>74</v>
      </c>
      <c r="AD115" s="45">
        <f>_xll.qlCalendarAdvance(calendar,AD114,AC115,,,trigger)</f>
        <v>45761</v>
      </c>
      <c r="AE115" s="45">
        <f>_xll.qlInterestRateIndexMaturity($V$5,AD115,trigger)</f>
        <v>45852</v>
      </c>
      <c r="AF115" s="49">
        <f>_xll.qlTenorBasisValue($V$13,AD115,trigger)</f>
        <v>1.392296740218254E-3</v>
      </c>
      <c r="AG115" s="49">
        <f>_xll.qlTenorBasisForwardRate($V$13,AD115,_xll.ohTrigger($AA$9:$AA$12))</f>
        <v>1.8803411109201001E-2</v>
      </c>
      <c r="AH115" s="49">
        <f>_xll.qlTenorBasisForwardRate2($V$13,AD115,AE115,_xll.ohTrigger($AA$9:$AA$12))</f>
        <v>1.8803411109201001E-2</v>
      </c>
      <c r="AI115" s="49">
        <f>_xll.qlIndexFixing($V$5,_xll.qlInterestRateIndexFixingDate($V$5,AD115,trigger),,trigger)</f>
        <v>1.8898119234067957E-2</v>
      </c>
      <c r="AJ115" s="49">
        <f t="shared" si="13"/>
        <v>-9.4708124866955956E-5</v>
      </c>
      <c r="AK115" s="52">
        <f t="shared" si="14"/>
        <v>1.0050367523380166</v>
      </c>
    </row>
    <row r="116" spans="29:37" x14ac:dyDescent="0.2">
      <c r="AC116" s="44" t="s">
        <v>74</v>
      </c>
      <c r="AD116" s="45">
        <f>_xll.qlCalendarAdvance(calendar,AD115,AC116,,,trigger)</f>
        <v>45791</v>
      </c>
      <c r="AE116" s="45">
        <f>_xll.qlInterestRateIndexMaturity($V$5,AD116,trigger)</f>
        <v>45883</v>
      </c>
      <c r="AF116" s="49">
        <f>_xll.qlTenorBasisValue($V$13,AD116,trigger)</f>
        <v>1.3850597939956148E-3</v>
      </c>
      <c r="AG116" s="49">
        <f>_xll.qlTenorBasisForwardRate($V$13,AD116,_xll.ohTrigger($AA$9:$AA$12))</f>
        <v>1.8913719098280456E-2</v>
      </c>
      <c r="AH116" s="49">
        <f>_xll.qlTenorBasisForwardRate2($V$13,AD116,AE116,_xll.ohTrigger($AA$9:$AA$12))</f>
        <v>1.8913719098280456E-2</v>
      </c>
      <c r="AI116" s="49">
        <f>_xll.qlIndexFixing($V$5,_xll.qlInterestRateIndexFixingDate($V$5,AD116,trigger),,trigger)</f>
        <v>1.8993777208324365E-2</v>
      </c>
      <c r="AJ116" s="49">
        <f t="shared" si="13"/>
        <v>-8.005811004390892E-5</v>
      </c>
      <c r="AK116" s="52">
        <f t="shared" si="14"/>
        <v>1.0042328063363903</v>
      </c>
    </row>
    <row r="117" spans="29:37" x14ac:dyDescent="0.2">
      <c r="AC117" s="44" t="s">
        <v>74</v>
      </c>
      <c r="AD117" s="45">
        <f>_xll.qlCalendarAdvance(calendar,AD116,AC117,,,trigger)</f>
        <v>45824</v>
      </c>
      <c r="AE117" s="45">
        <f>_xll.qlInterestRateIndexMaturity($V$5,AD117,trigger)</f>
        <v>45916</v>
      </c>
      <c r="AF117" s="49">
        <f>_xll.qlTenorBasisValue($V$13,AD117,trigger)</f>
        <v>1.3770745959549456E-3</v>
      </c>
      <c r="AG117" s="49">
        <f>_xll.qlTenorBasisForwardRate($V$13,AD117,_xll.ohTrigger($AA$9:$AA$12))</f>
        <v>1.9037196473411174E-2</v>
      </c>
      <c r="AH117" s="49">
        <f>_xll.qlTenorBasisForwardRate2($V$13,AD117,AE117,_xll.ohTrigger($AA$9:$AA$12))</f>
        <v>1.9037196473411174E-2</v>
      </c>
      <c r="AI117" s="49">
        <f>_xll.qlIndexFixing($V$5,_xll.qlInterestRateIndexFixingDate($V$5,AD117,trigger),,trigger)</f>
        <v>1.909667499042712E-2</v>
      </c>
      <c r="AJ117" s="49">
        <f t="shared" si="13"/>
        <v>-5.9478517015945642E-5</v>
      </c>
      <c r="AK117" s="52">
        <f t="shared" si="14"/>
        <v>1.0031243317312515</v>
      </c>
    </row>
    <row r="118" spans="29:37" x14ac:dyDescent="0.2">
      <c r="AC118" s="44" t="s">
        <v>74</v>
      </c>
      <c r="AD118" s="45">
        <f>_xll.qlCalendarAdvance(calendar,AD117,AC118,,,trigger)</f>
        <v>45854</v>
      </c>
      <c r="AE118" s="45">
        <f>_xll.qlInterestRateIndexMaturity($V$5,AD118,trigger)</f>
        <v>45946</v>
      </c>
      <c r="AF118" s="49">
        <f>_xll.qlTenorBasisValue($V$13,AD118,trigger)</f>
        <v>1.3697948786417324E-3</v>
      </c>
      <c r="AG118" s="49">
        <f>_xll.qlTenorBasisForwardRate($V$13,AD118,_xll.ohTrigger($AA$9:$AA$12))</f>
        <v>1.9153622469616785E-2</v>
      </c>
      <c r="AH118" s="49">
        <f>_xll.qlTenorBasisForwardRate2($V$13,AD118,AE118,_xll.ohTrigger($AA$9:$AA$12))</f>
        <v>1.9153622469616785E-2</v>
      </c>
      <c r="AI118" s="49">
        <f>_xll.qlIndexFixing($V$5,_xll.qlInterestRateIndexFixingDate($V$5,AD118,trigger),,trigger)</f>
        <v>1.9190146716878204E-2</v>
      </c>
      <c r="AJ118" s="49">
        <f t="shared" si="13"/>
        <v>-3.6524247261419257E-5</v>
      </c>
      <c r="AK118" s="52">
        <f t="shared" si="14"/>
        <v>1.0019069106807006</v>
      </c>
    </row>
    <row r="119" spans="29:37" x14ac:dyDescent="0.2">
      <c r="AC119" s="44" t="s">
        <v>74</v>
      </c>
      <c r="AD119" s="45">
        <f>_xll.qlCalendarAdvance(calendar,AD118,AC119,,,trigger)</f>
        <v>45887</v>
      </c>
      <c r="AE119" s="45">
        <f>_xll.qlInterestRateIndexMaturity($V$5,AD119,trigger)</f>
        <v>45979</v>
      </c>
      <c r="AF119" s="49">
        <f>_xll.qlTenorBasisValue($V$13,AD119,trigger)</f>
        <v>1.3617667786062103E-3</v>
      </c>
      <c r="AG119" s="49">
        <f>_xll.qlTenorBasisForwardRate($V$13,AD119,_xll.ohTrigger($AA$9:$AA$12))</f>
        <v>1.9284098858728924E-2</v>
      </c>
      <c r="AH119" s="49">
        <f>_xll.qlTenorBasisForwardRate2($V$13,AD119,AE119,_xll.ohTrigger($AA$9:$AA$12))</f>
        <v>1.9284098858728924E-2</v>
      </c>
      <c r="AI119" s="49">
        <f>_xll.qlIndexFixing($V$5,_xll.qlInterestRateIndexFixingDate($V$5,AD119,trigger),,trigger)</f>
        <v>1.9292455684953858E-2</v>
      </c>
      <c r="AJ119" s="49">
        <f t="shared" si="13"/>
        <v>-8.3568262249332503E-6</v>
      </c>
      <c r="AK119" s="52">
        <f t="shared" si="14"/>
        <v>1.0004333532142806</v>
      </c>
    </row>
    <row r="120" spans="29:37" x14ac:dyDescent="0.2">
      <c r="AC120" s="44" t="s">
        <v>74</v>
      </c>
      <c r="AD120" s="45">
        <f>_xll.qlCalendarAdvance(calendar,AD119,AC120,,,trigger)</f>
        <v>45918</v>
      </c>
      <c r="AE120" s="45">
        <f>_xll.qlInterestRateIndexMaturity($V$5,AD120,trigger)</f>
        <v>46009</v>
      </c>
      <c r="AF120" s="49">
        <f>_xll.qlTenorBasisValue($V$13,AD120,trigger)</f>
        <v>1.3542076466052963E-3</v>
      </c>
      <c r="AG120" s="49">
        <f>_xll.qlTenorBasisForwardRate($V$13,AD120,_xll.ohTrigger($AA$9:$AA$12))</f>
        <v>1.9402401578166827E-2</v>
      </c>
      <c r="AH120" s="49">
        <f>_xll.qlTenorBasisForwardRate2($V$13,AD120,AE120,_xll.ohTrigger($AA$9:$AA$12))</f>
        <v>1.9402401578166827E-2</v>
      </c>
      <c r="AI120" s="49">
        <f>_xll.qlIndexFixing($V$5,_xll.qlInterestRateIndexFixingDate($V$5,AD120,trigger),,trigger)</f>
        <v>1.9385233896805045E-2</v>
      </c>
      <c r="AJ120" s="49">
        <f t="shared" si="13"/>
        <v>1.7167681361781456E-5</v>
      </c>
      <c r="AK120" s="52">
        <f t="shared" si="14"/>
        <v>0.99911517750559808</v>
      </c>
    </row>
    <row r="121" spans="29:37" x14ac:dyDescent="0.2">
      <c r="AC121" s="44" t="s">
        <v>74</v>
      </c>
      <c r="AD121" s="45">
        <f>_xll.qlCalendarAdvance(calendar,AD120,AC121,,,trigger)</f>
        <v>45950</v>
      </c>
      <c r="AE121" s="45">
        <f>_xll.qlInterestRateIndexMaturity($V$5,AD121,trigger)</f>
        <v>46042</v>
      </c>
      <c r="AF121" s="49">
        <f>_xll.qlTenorBasisValue($V$13,AD121,trigger)</f>
        <v>1.3463887216702997E-3</v>
      </c>
      <c r="AG121" s="49">
        <f>_xll.qlTenorBasisForwardRate($V$13,AD121,_xll.ohTrigger($AA$9:$AA$12))</f>
        <v>1.9523111041188645E-2</v>
      </c>
      <c r="AH121" s="49">
        <f>_xll.qlTenorBasisForwardRate2($V$13,AD121,AE121,_xll.ohTrigger($AA$9:$AA$12))</f>
        <v>1.9523111041188645E-2</v>
      </c>
      <c r="AI121" s="49">
        <f>_xll.qlIndexFixing($V$5,_xll.qlInterestRateIndexFixingDate($V$5,AD121,trigger),,trigger)</f>
        <v>1.9482918860130535E-2</v>
      </c>
      <c r="AJ121" s="49">
        <f t="shared" si="13"/>
        <v>4.0192181058110871E-5</v>
      </c>
      <c r="AK121" s="52">
        <f t="shared" si="14"/>
        <v>0.99794130244030699</v>
      </c>
    </row>
    <row r="122" spans="29:37" x14ac:dyDescent="0.2">
      <c r="AC122" s="44" t="s">
        <v>74</v>
      </c>
      <c r="AD122" s="45">
        <f>_xll.qlCalendarAdvance(calendar,AD121,AC122,,,trigger)</f>
        <v>45981</v>
      </c>
      <c r="AE122" s="45">
        <f>_xll.qlInterestRateIndexMaturity($V$5,AD122,trigger)</f>
        <v>46073</v>
      </c>
      <c r="AF122" s="49">
        <f>_xll.qlTenorBasisValue($V$13,AD122,trigger)</f>
        <v>1.338800458979566E-3</v>
      </c>
      <c r="AG122" s="49">
        <f>_xll.qlTenorBasisForwardRate($V$13,AD122,_xll.ohTrigger($AA$9:$AA$12))</f>
        <v>1.9629795942774631E-2</v>
      </c>
      <c r="AH122" s="49">
        <f>_xll.qlTenorBasisForwardRate2($V$13,AD122,AE122,_xll.ohTrigger($AA$9:$AA$12))</f>
        <v>1.9629795942774631E-2</v>
      </c>
      <c r="AI122" s="49">
        <f>_xll.qlIndexFixing($V$5,_xll.qlInterestRateIndexFixingDate($V$5,AD122,trigger),,trigger)</f>
        <v>1.957310278928286E-2</v>
      </c>
      <c r="AJ122" s="49">
        <f t="shared" si="13"/>
        <v>5.6693153491771398E-5</v>
      </c>
      <c r="AK122" s="52">
        <f t="shared" si="14"/>
        <v>0.99711188268808071</v>
      </c>
    </row>
    <row r="123" spans="29:37" x14ac:dyDescent="0.2">
      <c r="AC123" s="44" t="s">
        <v>74</v>
      </c>
      <c r="AD123" s="45">
        <f>_xll.qlCalendarAdvance(calendar,AD122,AC123,,,trigger)</f>
        <v>46013</v>
      </c>
      <c r="AE123" s="45">
        <f>_xll.qlInterestRateIndexMaturity($V$5,AD123,trigger)</f>
        <v>46104</v>
      </c>
      <c r="AF123" s="49">
        <f>_xll.qlTenorBasisValue($V$13,AD123,trigger)</f>
        <v>1.3309550953894179E-3</v>
      </c>
      <c r="AG123" s="49">
        <f>_xll.qlTenorBasisForwardRate($V$13,AD123,_xll.ohTrigger($AA$9:$AA$12))</f>
        <v>1.9729648390452541E-2</v>
      </c>
      <c r="AH123" s="49">
        <f>_xll.qlTenorBasisForwardRate2($V$13,AD123,AE123,_xll.ohTrigger($AA$9:$AA$12))</f>
        <v>1.9729648390452541E-2</v>
      </c>
      <c r="AI123" s="49">
        <f>_xll.qlIndexFixing($V$5,_xll.qlInterestRateIndexFixingDate($V$5,AD123,trigger),,trigger)</f>
        <v>1.9661698199443682E-2</v>
      </c>
      <c r="AJ123" s="49">
        <f t="shared" si="13"/>
        <v>6.7950191008858685E-5</v>
      </c>
      <c r="AK123" s="52">
        <f t="shared" si="14"/>
        <v>0.99655593502407569</v>
      </c>
    </row>
    <row r="124" spans="29:37" x14ac:dyDescent="0.2">
      <c r="AC124" s="44" t="s">
        <v>74</v>
      </c>
      <c r="AD124" s="45">
        <f>_xll.qlCalendarAdvance(calendar,AD123,AC124,,,trigger)</f>
        <v>46044</v>
      </c>
      <c r="AE124" s="45">
        <f>_xll.qlInterestRateIndexMaturity($V$5,AD124,trigger)</f>
        <v>46134</v>
      </c>
      <c r="AF124" s="49">
        <f>_xll.qlTenorBasisValue($V$13,AD124,trigger)</f>
        <v>1.3233446496280538E-3</v>
      </c>
      <c r="AG124" s="49">
        <f>_xll.qlTenorBasisForwardRate($V$13,AD124,_xll.ohTrigger($AA$9:$AA$12))</f>
        <v>1.9818549213199255E-2</v>
      </c>
      <c r="AH124" s="49">
        <f>_xll.qlTenorBasisForwardRate2($V$13,AD124,AE124,_xll.ohTrigger($AA$9:$AA$12))</f>
        <v>1.9818549213199255E-2</v>
      </c>
      <c r="AI124" s="49">
        <f>_xll.qlIndexFixing($V$5,_xll.qlInterestRateIndexFixingDate($V$5,AD124,trigger),,trigger)</f>
        <v>1.9745028285626631E-2</v>
      </c>
      <c r="AJ124" s="49">
        <f t="shared" si="13"/>
        <v>7.3520927572623407E-5</v>
      </c>
      <c r="AK124" s="52">
        <f t="shared" si="14"/>
        <v>0.99629029719674644</v>
      </c>
    </row>
    <row r="125" spans="29:37" x14ac:dyDescent="0.2">
      <c r="AC125" s="44" t="s">
        <v>74</v>
      </c>
      <c r="AD125" s="45">
        <f>_xll.qlCalendarAdvance(calendar,AD124,AC125,,,trigger)</f>
        <v>46076</v>
      </c>
      <c r="AE125" s="45">
        <f>_xll.qlInterestRateIndexMaturity($V$5,AD125,trigger)</f>
        <v>46167</v>
      </c>
      <c r="AF125" s="49">
        <f>_xll.qlTenorBasisValue($V$13,AD125,trigger)</f>
        <v>1.3154798365100876E-3</v>
      </c>
      <c r="AG125" s="49">
        <f>_xll.qlTenorBasisForwardRate($V$13,AD125,_xll.ohTrigger($AA$9:$AA$12))</f>
        <v>1.9905880345029294E-2</v>
      </c>
      <c r="AH125" s="49">
        <f>_xll.qlTenorBasisForwardRate2($V$13,AD125,AE125,_xll.ohTrigger($AA$9:$AA$12))</f>
        <v>1.9905880345029294E-2</v>
      </c>
      <c r="AI125" s="49">
        <f>_xll.qlIndexFixing($V$5,_xll.qlInterestRateIndexFixingDate($V$5,AD125,trigger),,trigger)</f>
        <v>1.9832271339821669E-2</v>
      </c>
      <c r="AJ125" s="49">
        <f t="shared" si="13"/>
        <v>7.3609005207624784E-5</v>
      </c>
      <c r="AK125" s="52">
        <f t="shared" si="14"/>
        <v>0.99630214771053793</v>
      </c>
    </row>
    <row r="126" spans="29:37" x14ac:dyDescent="0.2">
      <c r="AC126" s="44" t="s">
        <v>74</v>
      </c>
      <c r="AD126" s="45">
        <f>_xll.qlCalendarAdvance(calendar,AD125,AC126,,,trigger)</f>
        <v>46104</v>
      </c>
      <c r="AE126" s="45">
        <f>_xll.qlInterestRateIndexMaturity($V$5,AD126,trigger)</f>
        <v>46196</v>
      </c>
      <c r="AF126" s="49">
        <f>_xll.qlTenorBasisValue($V$13,AD126,trigger)</f>
        <v>1.3085920657878035E-3</v>
      </c>
      <c r="AG126" s="49">
        <f>_xll.qlTenorBasisForwardRate($V$13,AD126,_xll.ohTrigger($AA$9:$AA$12))</f>
        <v>1.9975402018069365E-2</v>
      </c>
      <c r="AH126" s="49">
        <f>_xll.qlTenorBasisForwardRate2($V$13,AD126,AE126,_xll.ohTrigger($AA$9:$AA$12))</f>
        <v>1.9975402018069365E-2</v>
      </c>
      <c r="AI126" s="49">
        <f>_xll.qlIndexFixing($V$5,_xll.qlInterestRateIndexFixingDate($V$5,AD126,trigger),,trigger)</f>
        <v>1.9906618084153782E-2</v>
      </c>
      <c r="AJ126" s="49">
        <f t="shared" si="13"/>
        <v>6.8783933915583101E-5</v>
      </c>
      <c r="AK126" s="52">
        <f t="shared" si="14"/>
        <v>0.99655656823059868</v>
      </c>
    </row>
    <row r="127" spans="29:37" x14ac:dyDescent="0.2">
      <c r="AC127" s="44" t="s">
        <v>74</v>
      </c>
      <c r="AD127" s="45">
        <f>_xll.qlCalendarAdvance(calendar,AD126,AC127,,,trigger)</f>
        <v>46135</v>
      </c>
      <c r="AE127" s="45">
        <f>_xll.qlInterestRateIndexMaturity($V$5,AD127,trigger)</f>
        <v>46226</v>
      </c>
      <c r="AF127" s="49">
        <f>_xll.qlTenorBasisValue($V$13,AD127,trigger)</f>
        <v>1.3009611363795951E-3</v>
      </c>
      <c r="AG127" s="49">
        <f>_xll.qlTenorBasisForwardRate($V$13,AD127,_xll.ohTrigger($AA$9:$AA$12))</f>
        <v>2.004140900950499E-2</v>
      </c>
      <c r="AH127" s="49">
        <f>_xll.qlTenorBasisForwardRate2($V$13,AD127,AE127,_xll.ohTrigger($AA$9:$AA$12))</f>
        <v>2.004140900950499E-2</v>
      </c>
      <c r="AI127" s="49">
        <f>_xll.qlIndexFixing($V$5,_xll.qlInterestRateIndexFixingDate($V$5,AD127,trigger),,trigger)</f>
        <v>1.998277534822316E-2</v>
      </c>
      <c r="AJ127" s="49">
        <f t="shared" si="13"/>
        <v>5.8633661281830285E-5</v>
      </c>
      <c r="AK127" s="52">
        <f t="shared" si="14"/>
        <v>0.99707437429903145</v>
      </c>
    </row>
    <row r="128" spans="29:37" x14ac:dyDescent="0.2">
      <c r="AC128" s="44" t="s">
        <v>74</v>
      </c>
      <c r="AD128" s="45">
        <f>_xll.qlCalendarAdvance(calendar,AD127,AC128,,,trigger)</f>
        <v>46167</v>
      </c>
      <c r="AE128" s="45">
        <f>_xll.qlInterestRateIndexMaturity($V$5,AD128,trigger)</f>
        <v>46259</v>
      </c>
      <c r="AF128" s="49">
        <f>_xll.qlTenorBasisValue($V$13,AD128,trigger)</f>
        <v>1.2930798530025273E-3</v>
      </c>
      <c r="AG128" s="49">
        <f>_xll.qlTenorBasisForwardRate($V$13,AD128,_xll.ohTrigger($AA$9:$AA$12))</f>
        <v>2.0104371895533903E-2</v>
      </c>
      <c r="AH128" s="49">
        <f>_xll.qlTenorBasisForwardRate2($V$13,AD128,AE128,_xll.ohTrigger($AA$9:$AA$12))</f>
        <v>2.0104371895533903E-2</v>
      </c>
      <c r="AI128" s="49">
        <f>_xll.qlIndexFixing($V$5,_xll.qlInterestRateIndexFixingDate($V$5,AD128,trigger),,trigger)</f>
        <v>2.0062401195326447E-2</v>
      </c>
      <c r="AJ128" s="49">
        <f t="shared" si="13"/>
        <v>4.1970700207456801E-5</v>
      </c>
      <c r="AK128" s="52">
        <f t="shared" si="14"/>
        <v>0.9979123595392313</v>
      </c>
    </row>
    <row r="129" spans="29:37" x14ac:dyDescent="0.2">
      <c r="AC129" s="44" t="s">
        <v>74</v>
      </c>
      <c r="AD129" s="45">
        <f>_xll.qlCalendarAdvance(calendar,AD128,AC129,,,trigger)</f>
        <v>46198</v>
      </c>
      <c r="AE129" s="45">
        <f>_xll.qlInterestRateIndexMaturity($V$5,AD129,trigger)</f>
        <v>46290</v>
      </c>
      <c r="AF129" s="49">
        <f>_xll.qlTenorBasisValue($V$13,AD129,trigger)</f>
        <v>1.2854422765565866E-3</v>
      </c>
      <c r="AG129" s="49">
        <f>_xll.qlTenorBasisForwardRate($V$13,AD129,_xll.ohTrigger($AA$9:$AA$12))</f>
        <v>2.0155888489627148E-2</v>
      </c>
      <c r="AH129" s="49">
        <f>_xll.qlTenorBasisForwardRate2($V$13,AD129,AE129,_xll.ohTrigger($AA$9:$AA$12))</f>
        <v>2.0155888489627148E-2</v>
      </c>
      <c r="AI129" s="49">
        <f>_xll.qlIndexFixing($V$5,_xll.qlInterestRateIndexFixingDate($V$5,AD129,trigger),,trigger)</f>
        <v>2.0135315301808589E-2</v>
      </c>
      <c r="AJ129" s="49">
        <f t="shared" si="13"/>
        <v>2.0573187818558741E-5</v>
      </c>
      <c r="AK129" s="52">
        <f t="shared" si="14"/>
        <v>0.99897929640615213</v>
      </c>
    </row>
    <row r="130" spans="29:37" x14ac:dyDescent="0.2">
      <c r="AC130" s="44" t="s">
        <v>74</v>
      </c>
      <c r="AD130" s="45">
        <f>_xll.qlCalendarAdvance(calendar,AD129,AC130,,,trigger)</f>
        <v>46230</v>
      </c>
      <c r="AE130" s="45">
        <f>_xll.qlInterestRateIndexMaturity($V$5,AD130,trigger)</f>
        <v>46322</v>
      </c>
      <c r="AF130" s="49">
        <f>_xll.qlTenorBasisValue($V$13,AD130,trigger)</f>
        <v>1.2775571641179789E-3</v>
      </c>
      <c r="AG130" s="49">
        <f>_xll.qlTenorBasisForwardRate($V$13,AD130,_xll.ohTrigger($AA$9:$AA$12))</f>
        <v>2.0201086069114908E-2</v>
      </c>
      <c r="AH130" s="49">
        <f>_xll.qlTenorBasisForwardRate2($V$13,AD130,AE130,_xll.ohTrigger($AA$9:$AA$12))</f>
        <v>2.0201086069114908E-2</v>
      </c>
      <c r="AI130" s="49">
        <f>_xll.qlIndexFixing($V$5,_xll.qlInterestRateIndexFixingDate($V$5,AD130,trigger),,trigger)</f>
        <v>2.0207993081958319E-2</v>
      </c>
      <c r="AJ130" s="49">
        <f t="shared" si="13"/>
        <v>-6.9070128434108036E-6</v>
      </c>
      <c r="AK130" s="52">
        <f t="shared" si="14"/>
        <v>1.0003419129456594</v>
      </c>
    </row>
    <row r="131" spans="29:37" x14ac:dyDescent="0.2">
      <c r="AC131" s="44" t="s">
        <v>74</v>
      </c>
      <c r="AD131" s="45">
        <f>_xll.qlCalendarAdvance(calendar,AD130,AC131,,,trigger)</f>
        <v>46261</v>
      </c>
      <c r="AE131" s="45">
        <f>_xll.qlInterestRateIndexMaturity($V$5,AD131,trigger)</f>
        <v>46353</v>
      </c>
      <c r="AF131" s="49">
        <f>_xll.qlTenorBasisValue($V$13,AD131,trigger)</f>
        <v>1.269918738524251E-3</v>
      </c>
      <c r="AG131" s="49">
        <f>_xll.qlTenorBasisForwardRate($V$13,AD131,_xll.ohTrigger($AA$9:$AA$12))</f>
        <v>2.0239477535811054E-2</v>
      </c>
      <c r="AH131" s="49">
        <f>_xll.qlTenorBasisForwardRate2($V$13,AD131,AE131,_xll.ohTrigger($AA$9:$AA$12))</f>
        <v>2.0239477535811054E-2</v>
      </c>
      <c r="AI131" s="49">
        <f>_xll.qlIndexFixing($V$5,_xll.qlInterestRateIndexFixingDate($V$5,AD131,trigger),,trigger)</f>
        <v>2.0275892038361762E-2</v>
      </c>
      <c r="AJ131" s="49">
        <f t="shared" si="13"/>
        <v>-3.6414502550707883E-5</v>
      </c>
      <c r="AK131" s="52">
        <f t="shared" si="14"/>
        <v>1.0017991819446068</v>
      </c>
    </row>
    <row r="132" spans="29:37" x14ac:dyDescent="0.2">
      <c r="AC132" s="44" t="s">
        <v>74</v>
      </c>
      <c r="AD132" s="45">
        <f>_xll.qlCalendarAdvance(calendar,AD131,AC132,,,trigger)</f>
        <v>46293</v>
      </c>
      <c r="AE132" s="45">
        <f>_xll.qlInterestRateIndexMaturity($V$5,AD132,trigger)</f>
        <v>46384</v>
      </c>
      <c r="AF132" s="49">
        <f>_xll.qlTenorBasisValue($V$13,AD132,trigger)</f>
        <v>1.2620356229627173E-3</v>
      </c>
      <c r="AG132" s="49">
        <f>_xll.qlTenorBasisForwardRate($V$13,AD132,_xll.ohTrigger($AA$9:$AA$12))</f>
        <v>2.0275814653906606E-2</v>
      </c>
      <c r="AH132" s="49">
        <f>_xll.qlTenorBasisForwardRate2($V$13,AD132,AE132,_xll.ohTrigger($AA$9:$AA$12))</f>
        <v>2.0275814653906606E-2</v>
      </c>
      <c r="AI132" s="49">
        <f>_xll.qlIndexFixing($V$5,_xll.qlInterestRateIndexFixingDate($V$5,AD132,trigger),,trigger)</f>
        <v>2.0341803996143323E-2</v>
      </c>
      <c r="AJ132" s="49">
        <f t="shared" ref="AJ132:AJ195" si="15">AG132-AI132</f>
        <v>-6.5989342236717069E-5</v>
      </c>
      <c r="AK132" s="52">
        <f t="shared" ref="AK132:AK195" si="16">AI132/AH132</f>
        <v>1.0032545840136688</v>
      </c>
    </row>
    <row r="133" spans="29:37" x14ac:dyDescent="0.2">
      <c r="AC133" s="44" t="s">
        <v>74</v>
      </c>
      <c r="AD133" s="45">
        <f>_xll.qlCalendarAdvance(calendar,AD132,AC133,,,trigger)</f>
        <v>46323</v>
      </c>
      <c r="AE133" s="45">
        <f>_xll.qlInterestRateIndexMaturity($V$5,AD133,trigger)</f>
        <v>46415</v>
      </c>
      <c r="AF133" s="49">
        <f>_xll.qlTenorBasisValue($V$13,AD133,trigger)</f>
        <v>1.2546480331214508E-3</v>
      </c>
      <c r="AG133" s="49">
        <f>_xll.qlTenorBasisForwardRate($V$13,AD133,_xll.ohTrigger($AA$9:$AA$12))</f>
        <v>2.0312989890066257E-2</v>
      </c>
      <c r="AH133" s="49">
        <f>_xll.qlTenorBasisForwardRate2($V$13,AD133,AE133,_xll.ohTrigger($AA$9:$AA$12))</f>
        <v>2.0312989890066257E-2</v>
      </c>
      <c r="AI133" s="49">
        <f>_xll.qlIndexFixing($V$5,_xll.qlInterestRateIndexFixingDate($V$5,AD133,trigger),,trigger)</f>
        <v>2.0404285922406382E-2</v>
      </c>
      <c r="AJ133" s="49">
        <f t="shared" si="15"/>
        <v>-9.1296032340124761E-5</v>
      </c>
      <c r="AK133" s="52">
        <f t="shared" si="16"/>
        <v>1.0044944655038091</v>
      </c>
    </row>
    <row r="134" spans="29:37" x14ac:dyDescent="0.2">
      <c r="AC134" s="44" t="s">
        <v>74</v>
      </c>
      <c r="AD134" s="45">
        <f>_xll.qlCalendarAdvance(calendar,AD133,AC134,,,trigger)</f>
        <v>46356</v>
      </c>
      <c r="AE134" s="45">
        <f>_xll.qlInterestRateIndexMaturity($V$5,AD134,trigger)</f>
        <v>46444</v>
      </c>
      <c r="AF134" s="49">
        <f>_xll.qlTenorBasisValue($V$13,AD134,trigger)</f>
        <v>1.2465262399634777E-3</v>
      </c>
      <c r="AG134" s="49">
        <f>_xll.qlTenorBasisForwardRate($V$13,AD134,_xll.ohTrigger($AA$9:$AA$12))</f>
        <v>2.0349500673048183E-2</v>
      </c>
      <c r="AH134" s="49">
        <f>_xll.qlTenorBasisForwardRate2($V$13,AD134,AE134,_xll.ohTrigger($AA$9:$AA$12))</f>
        <v>2.0349500673048183E-2</v>
      </c>
      <c r="AI134" s="49">
        <f>_xll.qlIndexFixing($V$5,_xll.qlInterestRateIndexFixingDate($V$5,AD134,trigger),,trigger)</f>
        <v>2.0462535187860877E-2</v>
      </c>
      <c r="AJ134" s="49">
        <f t="shared" si="15"/>
        <v>-1.1303451481269391E-4</v>
      </c>
      <c r="AK134" s="52">
        <f t="shared" si="16"/>
        <v>1.005554657906786</v>
      </c>
    </row>
    <row r="135" spans="29:37" x14ac:dyDescent="0.2">
      <c r="AC135" s="44" t="s">
        <v>74</v>
      </c>
      <c r="AD135" s="45">
        <f>_xll.qlCalendarAdvance(calendar,AD134,AC135,,,trigger)</f>
        <v>46386</v>
      </c>
      <c r="AE135" s="45">
        <f>_xll.qlInterestRateIndexMaturity($V$5,AD135,trigger)</f>
        <v>46476</v>
      </c>
      <c r="AF135" s="49">
        <f>_xll.qlTenorBasisValue($V$13,AD135,trigger)</f>
        <v>1.2391481378402553E-3</v>
      </c>
      <c r="AG135" s="49">
        <f>_xll.qlTenorBasisForwardRate($V$13,AD135,_xll.ohTrigger($AA$9:$AA$12))</f>
        <v>2.0391215325294532E-2</v>
      </c>
      <c r="AH135" s="49">
        <f>_xll.qlTenorBasisForwardRate2($V$13,AD135,AE135,_xll.ohTrigger($AA$9:$AA$12))</f>
        <v>2.0391215325294532E-2</v>
      </c>
      <c r="AI135" s="49">
        <f>_xll.qlIndexFixing($V$5,_xll.qlInterestRateIndexFixingDate($V$5,AD135,trigger),,trigger)</f>
        <v>2.0521678060034354E-2</v>
      </c>
      <c r="AJ135" s="49">
        <f t="shared" si="15"/>
        <v>-1.3046273473982239E-4</v>
      </c>
      <c r="AK135" s="52">
        <f t="shared" si="16"/>
        <v>1.0063979872047151</v>
      </c>
    </row>
    <row r="136" spans="29:37" x14ac:dyDescent="0.2">
      <c r="AC136" s="44" t="s">
        <v>74</v>
      </c>
      <c r="AD136" s="45">
        <f>_xll.qlCalendarAdvance(calendar,AD135,AC136,,,trigger)</f>
        <v>46419</v>
      </c>
      <c r="AE136" s="45">
        <f>_xll.qlInterestRateIndexMaturity($V$5,AD136,trigger)</f>
        <v>46510</v>
      </c>
      <c r="AF136" s="49">
        <f>_xll.qlTenorBasisValue($V$13,AD136,trigger)</f>
        <v>1.2310394366185295E-3</v>
      </c>
      <c r="AG136" s="49">
        <f>_xll.qlTenorBasisForwardRate($V$13,AD136,_xll.ohTrigger($AA$9:$AA$12))</f>
        <v>2.0437512236007687E-2</v>
      </c>
      <c r="AH136" s="49">
        <f>_xll.qlTenorBasisForwardRate2($V$13,AD136,AE136,_xll.ohTrigger($AA$9:$AA$12))</f>
        <v>2.0437512236007687E-2</v>
      </c>
      <c r="AI136" s="49">
        <f>_xll.qlIndexFixing($V$5,_xll.qlInterestRateIndexFixingDate($V$5,AD136,trigger),,trigger)</f>
        <v>2.0582170042553374E-2</v>
      </c>
      <c r="AJ136" s="49">
        <f t="shared" si="15"/>
        <v>-1.446578065456873E-4</v>
      </c>
      <c r="AK136" s="52">
        <f t="shared" si="16"/>
        <v>1.0070780535749759</v>
      </c>
    </row>
    <row r="137" spans="29:37" x14ac:dyDescent="0.2">
      <c r="AC137" s="44" t="s">
        <v>74</v>
      </c>
      <c r="AD137" s="45">
        <f>_xll.qlCalendarAdvance(calendar,AD136,AC137,,,trigger)</f>
        <v>46447</v>
      </c>
      <c r="AE137" s="45">
        <f>_xll.qlInterestRateIndexMaturity($V$5,AD137,trigger)</f>
        <v>46539</v>
      </c>
      <c r="AF137" s="49">
        <f>_xll.qlTenorBasisValue($V$13,AD137,trigger)</f>
        <v>1.2241662584985958E-3</v>
      </c>
      <c r="AG137" s="49">
        <f>_xll.qlTenorBasisForwardRate($V$13,AD137,_xll.ohTrigger($AA$9:$AA$12))</f>
        <v>2.0478543045612446E-2</v>
      </c>
      <c r="AH137" s="49">
        <f>_xll.qlTenorBasisForwardRate2($V$13,AD137,AE137,_xll.ohTrigger($AA$9:$AA$12))</f>
        <v>2.0478543045612446E-2</v>
      </c>
      <c r="AI137" s="49">
        <f>_xll.qlIndexFixing($V$5,_xll.qlInterestRateIndexFixingDate($V$5,AD137,trigger),,trigger)</f>
        <v>2.0631454288397664E-2</v>
      </c>
      <c r="AJ137" s="49">
        <f t="shared" si="15"/>
        <v>-1.5291124278521764E-4</v>
      </c>
      <c r="AK137" s="52">
        <f t="shared" si="16"/>
        <v>1.0074669004745422</v>
      </c>
    </row>
    <row r="138" spans="29:37" x14ac:dyDescent="0.2">
      <c r="AC138" s="44" t="s">
        <v>74</v>
      </c>
      <c r="AD138" s="45">
        <f>_xll.qlCalendarAdvance(calendar,AD137,AC138,,,trigger)</f>
        <v>46478</v>
      </c>
      <c r="AE138" s="45">
        <f>_xll.qlInterestRateIndexMaturity($V$5,AD138,trigger)</f>
        <v>46569</v>
      </c>
      <c r="AF138" s="49">
        <f>_xll.qlTenorBasisValue($V$13,AD138,trigger)</f>
        <v>1.2165651530146573E-3</v>
      </c>
      <c r="AG138" s="49">
        <f>_xll.qlTenorBasisForwardRate($V$13,AD138,_xll.ohTrigger($AA$9:$AA$12))</f>
        <v>2.0522802199214856E-2</v>
      </c>
      <c r="AH138" s="49">
        <f>_xll.qlTenorBasisForwardRate2($V$13,AD138,AE138,_xll.ohTrigger($AA$9:$AA$12))</f>
        <v>2.0522802199214856E-2</v>
      </c>
      <c r="AI138" s="49">
        <f>_xll.qlIndexFixing($V$5,_xll.qlInterestRateIndexFixingDate($V$5,AD138,trigger),,trigger)</f>
        <v>2.0680704762534075E-2</v>
      </c>
      <c r="AJ138" s="49">
        <f t="shared" si="15"/>
        <v>-1.5790256331921909E-4</v>
      </c>
      <c r="AK138" s="52">
        <f t="shared" si="16"/>
        <v>1.0076940060030037</v>
      </c>
    </row>
    <row r="139" spans="29:37" x14ac:dyDescent="0.2">
      <c r="AC139" s="44" t="s">
        <v>74</v>
      </c>
      <c r="AD139" s="45">
        <f>_xll.qlCalendarAdvance(calendar,AD138,AC139,,,trigger)</f>
        <v>46510</v>
      </c>
      <c r="AE139" s="45">
        <f>_xll.qlInterestRateIndexMaturity($V$5,AD139,trigger)</f>
        <v>46602</v>
      </c>
      <c r="AF139" s="49">
        <f>_xll.qlTenorBasisValue($V$13,AD139,trigger)</f>
        <v>1.2087293279038679E-3</v>
      </c>
      <c r="AG139" s="49">
        <f>_xll.qlTenorBasisForwardRate($V$13,AD139,_xll.ohTrigger($AA$9:$AA$12))</f>
        <v>2.0572996972819911E-2</v>
      </c>
      <c r="AH139" s="49">
        <f>_xll.qlTenorBasisForwardRate2($V$13,AD139,AE139,_xll.ohTrigger($AA$9:$AA$12))</f>
        <v>2.0572996972819911E-2</v>
      </c>
      <c r="AI139" s="49">
        <f>_xll.qlIndexFixing($V$5,_xll.qlInterestRateIndexFixingDate($V$5,AD139,trigger),,trigger)</f>
        <v>2.0731739246458075E-2</v>
      </c>
      <c r="AJ139" s="49">
        <f t="shared" si="15"/>
        <v>-1.5874227363816412E-4</v>
      </c>
      <c r="AK139" s="52">
        <f t="shared" si="16"/>
        <v>1.0077160500168199</v>
      </c>
    </row>
    <row r="140" spans="29:37" x14ac:dyDescent="0.2">
      <c r="AC140" s="44" t="s">
        <v>74</v>
      </c>
      <c r="AD140" s="45">
        <f>_xll.qlCalendarAdvance(calendar,AD139,AC140,,,trigger)</f>
        <v>46541</v>
      </c>
      <c r="AE140" s="45">
        <f>_xll.qlInterestRateIndexMaturity($V$5,AD140,trigger)</f>
        <v>46633</v>
      </c>
      <c r="AF140" s="49">
        <f>_xll.qlTenorBasisValue($V$13,AD140,trigger)</f>
        <v>1.2011496173819707E-3</v>
      </c>
      <c r="AG140" s="49">
        <f>_xll.qlTenorBasisForwardRate($V$13,AD140,_xll.ohTrigger($AA$9:$AA$12))</f>
        <v>2.0622036392060956E-2</v>
      </c>
      <c r="AH140" s="49">
        <f>_xll.qlTenorBasisForwardRate2($V$13,AD140,AE140,_xll.ohTrigger($AA$9:$AA$12))</f>
        <v>2.0622036392060956E-2</v>
      </c>
      <c r="AI140" s="49">
        <f>_xll.qlIndexFixing($V$5,_xll.qlInterestRateIndexFixingDate($V$5,AD140,trigger),,trigger)</f>
        <v>2.0777342800255658E-2</v>
      </c>
      <c r="AJ140" s="49">
        <f t="shared" si="15"/>
        <v>-1.5530640819470115E-4</v>
      </c>
      <c r="AK140" s="52">
        <f t="shared" si="16"/>
        <v>1.0075310898129581</v>
      </c>
    </row>
    <row r="141" spans="29:37" x14ac:dyDescent="0.2">
      <c r="AC141" s="44" t="s">
        <v>74</v>
      </c>
      <c r="AD141" s="45">
        <f>_xll.qlCalendarAdvance(calendar,AD140,AC141,,,trigger)</f>
        <v>46573</v>
      </c>
      <c r="AE141" s="45">
        <f>_xll.qlInterestRateIndexMaturity($V$5,AD141,trigger)</f>
        <v>46665</v>
      </c>
      <c r="AF141" s="49">
        <f>_xll.qlTenorBasisValue($V$13,AD141,trigger)</f>
        <v>1.1933381177456166E-3</v>
      </c>
      <c r="AG141" s="49">
        <f>_xll.qlTenorBasisForwardRate($V$13,AD141,_xll.ohTrigger($AA$9:$AA$12))</f>
        <v>2.0674431760466652E-2</v>
      </c>
      <c r="AH141" s="49">
        <f>_xll.qlTenorBasisForwardRate2($V$13,AD141,AE141,_xll.ohTrigger($AA$9:$AA$12))</f>
        <v>2.0674431760466652E-2</v>
      </c>
      <c r="AI141" s="49">
        <f>_xll.qlIndexFixing($V$5,_xll.qlInterestRateIndexFixingDate($V$5,AD141,trigger),,trigger)</f>
        <v>2.0821827775802347E-2</v>
      </c>
      <c r="AJ141" s="49">
        <f t="shared" si="15"/>
        <v>-1.4739601533569555E-4</v>
      </c>
      <c r="AK141" s="52">
        <f t="shared" si="16"/>
        <v>1.0071293865313167</v>
      </c>
    </row>
    <row r="142" spans="29:37" x14ac:dyDescent="0.2">
      <c r="AC142" s="44" t="s">
        <v>74</v>
      </c>
      <c r="AD142" s="45">
        <f>_xll.qlCalendarAdvance(calendar,AD141,AC142,,,trigger)</f>
        <v>46604</v>
      </c>
      <c r="AE142" s="45">
        <f>_xll.qlInterestRateIndexMaturity($V$5,AD142,trigger)</f>
        <v>46696</v>
      </c>
      <c r="AF142" s="49">
        <f>_xll.qlTenorBasisValue($V$13,AD142,trigger)</f>
        <v>1.1857840809708817E-3</v>
      </c>
      <c r="AG142" s="49">
        <f>_xll.qlTenorBasisForwardRate($V$13,AD142,_xll.ohTrigger($AA$9:$AA$12))</f>
        <v>2.0726658151157915E-2</v>
      </c>
      <c r="AH142" s="49">
        <f>_xll.qlTenorBasisForwardRate2($V$13,AD142,AE142,_xll.ohTrigger($AA$9:$AA$12))</f>
        <v>2.0726658151157915E-2</v>
      </c>
      <c r="AI142" s="49">
        <f>_xll.qlIndexFixing($V$5,_xll.qlInterestRateIndexFixingDate($V$5,AD142,trigger),,trigger)</f>
        <v>2.0862450654365945E-2</v>
      </c>
      <c r="AJ142" s="49">
        <f t="shared" si="15"/>
        <v>-1.3579250320802996E-4</v>
      </c>
      <c r="AK142" s="52">
        <f t="shared" si="16"/>
        <v>1.0065515869571307</v>
      </c>
    </row>
    <row r="143" spans="29:37" x14ac:dyDescent="0.2">
      <c r="AC143" s="44" t="s">
        <v>74</v>
      </c>
      <c r="AD143" s="45">
        <f>_xll.qlCalendarAdvance(calendar,AD142,AC143,,,trigger)</f>
        <v>46636</v>
      </c>
      <c r="AE143" s="45">
        <f>_xll.qlInterestRateIndexMaturity($V$5,AD143,trigger)</f>
        <v>46727</v>
      </c>
      <c r="AF143" s="49">
        <f>_xll.qlTenorBasisValue($V$13,AD143,trigger)</f>
        <v>1.1780011964803859E-3</v>
      </c>
      <c r="AG143" s="49">
        <f>_xll.qlTenorBasisForwardRate($V$13,AD143,_xll.ohTrigger($AA$9:$AA$12))</f>
        <v>2.0779417336173604E-2</v>
      </c>
      <c r="AH143" s="49">
        <f>_xll.qlTenorBasisForwardRate2($V$13,AD143,AE143,_xll.ohTrigger($AA$9:$AA$12))</f>
        <v>2.0779417336173604E-2</v>
      </c>
      <c r="AI143" s="49">
        <f>_xll.qlIndexFixing($V$5,_xll.qlInterestRateIndexFixingDate($V$5,AD143,trigger),,trigger)</f>
        <v>2.0900823690533251E-2</v>
      </c>
      <c r="AJ143" s="49">
        <f t="shared" si="15"/>
        <v>-1.2140635435964678E-4</v>
      </c>
      <c r="AK143" s="52">
        <f t="shared" si="16"/>
        <v>1.0058426255363906</v>
      </c>
    </row>
    <row r="144" spans="29:37" x14ac:dyDescent="0.2">
      <c r="AC144" s="44" t="s">
        <v>74</v>
      </c>
      <c r="AD144" s="45">
        <f>_xll.qlCalendarAdvance(calendar,AD143,AC144,,,trigger)</f>
        <v>46666</v>
      </c>
      <c r="AE144" s="45">
        <f>_xll.qlInterestRateIndexMaturity($V$5,AD144,trigger)</f>
        <v>46758</v>
      </c>
      <c r="AF144" s="49">
        <f>_xll.qlTenorBasisValue($V$13,AD144,trigger)</f>
        <v>1.1707193433823559E-3</v>
      </c>
      <c r="AG144" s="49">
        <f>_xll.qlTenorBasisForwardRate($V$13,AD144,_xll.ohTrigger($AA$9:$AA$12))</f>
        <v>2.083057619379412E-2</v>
      </c>
      <c r="AH144" s="49">
        <f>_xll.qlTenorBasisForwardRate2($V$13,AD144,AE144,_xll.ohTrigger($AA$9:$AA$12))</f>
        <v>2.083057619379412E-2</v>
      </c>
      <c r="AI144" s="49">
        <f>_xll.qlIndexFixing($V$5,_xll.qlInterestRateIndexFixingDate($V$5,AD144,trigger),,trigger)</f>
        <v>2.0937113279645668E-2</v>
      </c>
      <c r="AJ144" s="49">
        <f t="shared" si="15"/>
        <v>-1.0653708585154839E-4</v>
      </c>
      <c r="AK144" s="52">
        <f t="shared" si="16"/>
        <v>1.0051144569819095</v>
      </c>
    </row>
    <row r="145" spans="29:37" x14ac:dyDescent="0.2">
      <c r="AC145" s="44" t="s">
        <v>74</v>
      </c>
      <c r="AD145" s="45">
        <f>_xll.qlCalendarAdvance(calendar,AD144,AC145,,,trigger)</f>
        <v>46699</v>
      </c>
      <c r="AE145" s="45">
        <f>_xll.qlInterestRateIndexMaturity($V$5,AD145,trigger)</f>
        <v>46791</v>
      </c>
      <c r="AF145" s="49">
        <f>_xll.qlTenorBasisValue($V$13,AD145,trigger)</f>
        <v>1.1627266422794239E-3</v>
      </c>
      <c r="AG145" s="49">
        <f>_xll.qlTenorBasisForwardRate($V$13,AD145,_xll.ohTrigger($AA$9:$AA$12))</f>
        <v>2.0882897942510338E-2</v>
      </c>
      <c r="AH145" s="49">
        <f>_xll.qlTenorBasisForwardRate2($V$13,AD145,AE145,_xll.ohTrigger($AA$9:$AA$12))</f>
        <v>2.0882897942510338E-2</v>
      </c>
      <c r="AI145" s="49">
        <f>_xll.qlIndexFixing($V$5,_xll.qlInterestRateIndexFixingDate($V$5,AD145,trigger),,trigger)</f>
        <v>2.0973669989726478E-2</v>
      </c>
      <c r="AJ145" s="49">
        <f t="shared" si="15"/>
        <v>-9.07720472161401E-5</v>
      </c>
      <c r="AK145" s="52">
        <f t="shared" si="16"/>
        <v>1.0043467169865998</v>
      </c>
    </row>
    <row r="146" spans="29:37" x14ac:dyDescent="0.2">
      <c r="AC146" s="44" t="s">
        <v>74</v>
      </c>
      <c r="AD146" s="45">
        <f>_xll.qlCalendarAdvance(calendar,AD145,AC146,,,trigger)</f>
        <v>46729</v>
      </c>
      <c r="AE146" s="45">
        <f>_xll.qlInterestRateIndexMaturity($V$5,AD146,trigger)</f>
        <v>46820</v>
      </c>
      <c r="AF146" s="49">
        <f>_xll.qlTenorBasisValue($V$13,AD146,trigger)</f>
        <v>1.1554771898963732E-3</v>
      </c>
      <c r="AG146" s="49">
        <f>_xll.qlTenorBasisForwardRate($V$13,AD146,_xll.ohTrigger($AA$9:$AA$12))</f>
        <v>2.0926806355173733E-2</v>
      </c>
      <c r="AH146" s="49">
        <f>_xll.qlTenorBasisForwardRate2($V$13,AD146,AE146,_xll.ohTrigger($AA$9:$AA$12))</f>
        <v>2.0926806355173733E-2</v>
      </c>
      <c r="AI146" s="49">
        <f>_xll.qlIndexFixing($V$5,_xll.qlInterestRateIndexFixingDate($V$5,AD146,trigger),,trigger)</f>
        <v>2.1003956679065808E-2</v>
      </c>
      <c r="AJ146" s="49">
        <f t="shared" si="15"/>
        <v>-7.7150323892074407E-5</v>
      </c>
      <c r="AK146" s="52">
        <f t="shared" si="16"/>
        <v>1.0036866745256139</v>
      </c>
    </row>
    <row r="147" spans="29:37" x14ac:dyDescent="0.2">
      <c r="AC147" s="44" t="s">
        <v>74</v>
      </c>
      <c r="AD147" s="45">
        <f>_xll.qlCalendarAdvance(calendar,AD146,AC147,,,trigger)</f>
        <v>46762</v>
      </c>
      <c r="AE147" s="45">
        <f>_xll.qlInterestRateIndexMaturity($V$5,AD147,trigger)</f>
        <v>46853</v>
      </c>
      <c r="AF147" s="49">
        <f>_xll.qlTenorBasisValue($V$13,AD147,trigger)</f>
        <v>1.1475220631051873E-3</v>
      </c>
      <c r="AG147" s="49">
        <f>_xll.qlTenorBasisForwardRate($V$13,AD147,_xll.ohTrigger($AA$9:$AA$12))</f>
        <v>2.0974034765436782E-2</v>
      </c>
      <c r="AH147" s="49">
        <f>_xll.qlTenorBasisForwardRate2($V$13,AD147,AE147,_xll.ohTrigger($AA$9:$AA$12))</f>
        <v>2.0974034765436782E-2</v>
      </c>
      <c r="AI147" s="49">
        <f>_xll.qlIndexFixing($V$5,_xll.qlInterestRateIndexFixingDate($V$5,AD147,trigger),,trigger)</f>
        <v>2.1036493296065575E-2</v>
      </c>
      <c r="AJ147" s="49">
        <f t="shared" si="15"/>
        <v>-6.2458530628792253E-5</v>
      </c>
      <c r="AK147" s="52">
        <f t="shared" si="16"/>
        <v>1.0029778977353332</v>
      </c>
    </row>
    <row r="148" spans="29:37" x14ac:dyDescent="0.2">
      <c r="AC148" s="44" t="s">
        <v>74</v>
      </c>
      <c r="AD148" s="45">
        <f>_xll.qlCalendarAdvance(calendar,AD147,AC148,,,trigger)</f>
        <v>46793</v>
      </c>
      <c r="AE148" s="45">
        <f>_xll.qlInterestRateIndexMaturity($V$5,AD148,trigger)</f>
        <v>46883</v>
      </c>
      <c r="AF148" s="49">
        <f>_xll.qlTenorBasisValue($V$13,AD148,trigger)</f>
        <v>1.1400683317099147E-3</v>
      </c>
      <c r="AG148" s="49">
        <f>_xll.qlTenorBasisForwardRate($V$13,AD148,_xll.ohTrigger($AA$9:$AA$12))</f>
        <v>2.101470269010175E-2</v>
      </c>
      <c r="AH148" s="49">
        <f>_xll.qlTenorBasisForwardRate2($V$13,AD148,AE148,_xll.ohTrigger($AA$9:$AA$12))</f>
        <v>2.101470269010175E-2</v>
      </c>
      <c r="AI148" s="49">
        <f>_xll.qlIndexFixing($V$5,_xll.qlInterestRateIndexFixingDate($V$5,AD148,trigger),,trigger)</f>
        <v>2.1064077970037509E-2</v>
      </c>
      <c r="AJ148" s="49">
        <f t="shared" si="15"/>
        <v>-4.9375279935759409E-5</v>
      </c>
      <c r="AK148" s="52">
        <f t="shared" si="16"/>
        <v>1.0023495588143161</v>
      </c>
    </row>
    <row r="149" spans="29:37" x14ac:dyDescent="0.2">
      <c r="AC149" s="44" t="s">
        <v>74</v>
      </c>
      <c r="AD149" s="45">
        <f>_xll.qlCalendarAdvance(calendar,AD148,AC149,,,trigger)</f>
        <v>46822</v>
      </c>
      <c r="AE149" s="45">
        <f>_xll.qlInterestRateIndexMaturity($V$5,AD149,trigger)</f>
        <v>46916</v>
      </c>
      <c r="AF149" s="49">
        <f>_xll.qlTenorBasisValue($V$13,AD149,trigger)</f>
        <v>1.1331131207882651E-3</v>
      </c>
      <c r="AG149" s="49">
        <f>_xll.qlTenorBasisForwardRate($V$13,AD149,_xll.ohTrigger($AA$9:$AA$12))</f>
        <v>2.1056670480070996E-2</v>
      </c>
      <c r="AH149" s="49">
        <f>_xll.qlTenorBasisForwardRate2($V$13,AD149,AE149,_xll.ohTrigger($AA$9:$AA$12))</f>
        <v>2.1056670480070996E-2</v>
      </c>
      <c r="AI149" s="49">
        <f>_xll.qlIndexFixing($V$5,_xll.qlInterestRateIndexFixingDate($V$5,AD149,trigger),,trigger)</f>
        <v>2.1093273819638849E-2</v>
      </c>
      <c r="AJ149" s="49">
        <f t="shared" si="15"/>
        <v>-3.6603339567852639E-5</v>
      </c>
      <c r="AK149" s="52">
        <f t="shared" si="16"/>
        <v>1.0017383251356142</v>
      </c>
    </row>
    <row r="150" spans="29:37" x14ac:dyDescent="0.2">
      <c r="AC150" s="44" t="s">
        <v>74</v>
      </c>
      <c r="AD150" s="45">
        <f>_xll.qlCalendarAdvance(calendar,AD149,AC150,,,trigger)</f>
        <v>46853</v>
      </c>
      <c r="AE150" s="45">
        <f>_xll.qlInterestRateIndexMaturity($V$5,AD150,trigger)</f>
        <v>46944</v>
      </c>
      <c r="AF150" s="49">
        <f>_xll.qlTenorBasisValue($V$13,AD150,trigger)</f>
        <v>1.1256978388475996E-3</v>
      </c>
      <c r="AG150" s="49">
        <f>_xll.qlTenorBasisForwardRate($V$13,AD150,_xll.ohTrigger($AA$9:$AA$12))</f>
        <v>2.1090355084063199E-2</v>
      </c>
      <c r="AH150" s="49">
        <f>_xll.qlTenorBasisForwardRate2($V$13,AD150,AE150,_xll.ohTrigger($AA$9:$AA$12))</f>
        <v>2.1090355084063199E-2</v>
      </c>
      <c r="AI150" s="49">
        <f>_xll.qlIndexFixing($V$5,_xll.qlInterestRateIndexFixingDate($V$5,AD150,trigger),,trigger)</f>
        <v>2.1115223717993362E-2</v>
      </c>
      <c r="AJ150" s="49">
        <f t="shared" si="15"/>
        <v>-2.4868633930162642E-5</v>
      </c>
      <c r="AK150" s="52">
        <f t="shared" si="16"/>
        <v>1.001179147237258</v>
      </c>
    </row>
    <row r="151" spans="29:37" x14ac:dyDescent="0.2">
      <c r="AC151" s="44" t="s">
        <v>74</v>
      </c>
      <c r="AD151" s="45">
        <f>_xll.qlCalendarAdvance(calendar,AD150,AC151,,,trigger)</f>
        <v>46883</v>
      </c>
      <c r="AE151" s="45">
        <f>_xll.qlInterestRateIndexMaturity($V$5,AD151,trigger)</f>
        <v>46975</v>
      </c>
      <c r="AF151" s="49">
        <f>_xll.qlTenorBasisValue($V$13,AD151,trigger)</f>
        <v>1.1185417480712783E-3</v>
      </c>
      <c r="AG151" s="49">
        <f>_xll.qlTenorBasisForwardRate($V$13,AD151,_xll.ohTrigger($AA$9:$AA$12))</f>
        <v>2.1125373646791578E-2</v>
      </c>
      <c r="AH151" s="49">
        <f>_xll.qlTenorBasisForwardRate2($V$13,AD151,AE151,_xll.ohTrigger($AA$9:$AA$12))</f>
        <v>2.1125373646791578E-2</v>
      </c>
      <c r="AI151" s="49">
        <f>_xll.qlIndexFixing($V$5,_xll.qlInterestRateIndexFixingDate($V$5,AD151,trigger),,trigger)</f>
        <v>2.1138606116190055E-2</v>
      </c>
      <c r="AJ151" s="49">
        <f t="shared" si="15"/>
        <v>-1.3232469398476859E-5</v>
      </c>
      <c r="AK151" s="52">
        <f t="shared" si="16"/>
        <v>1.0006263780049394</v>
      </c>
    </row>
    <row r="152" spans="29:37" x14ac:dyDescent="0.2">
      <c r="AC152" s="44" t="s">
        <v>74</v>
      </c>
      <c r="AD152" s="45">
        <f>_xll.qlCalendarAdvance(calendar,AD151,AC152,,,trigger)</f>
        <v>46916</v>
      </c>
      <c r="AE152" s="45">
        <f>_xll.qlInterestRateIndexMaturity($V$5,AD152,trigger)</f>
        <v>47008</v>
      </c>
      <c r="AF152" s="49">
        <f>_xll.qlTenorBasisValue($V$13,AD152,trigger)</f>
        <v>1.1106935682850363E-3</v>
      </c>
      <c r="AG152" s="49">
        <f>_xll.qlTenorBasisForwardRate($V$13,AD152,_xll.ohTrigger($AA$9:$AA$12))</f>
        <v>2.1160033701235495E-2</v>
      </c>
      <c r="AH152" s="49">
        <f>_xll.qlTenorBasisForwardRate2($V$13,AD152,AE152,_xll.ohTrigger($AA$9:$AA$12))</f>
        <v>2.1160033701235495E-2</v>
      </c>
      <c r="AI152" s="49">
        <f>_xll.qlIndexFixing($V$5,_xll.qlInterestRateIndexFixingDate($V$5,AD152,trigger),,trigger)</f>
        <v>2.1161210880157662E-2</v>
      </c>
      <c r="AJ152" s="49">
        <f t="shared" si="15"/>
        <v>-1.1771789221667883E-6</v>
      </c>
      <c r="AK152" s="52">
        <f t="shared" si="16"/>
        <v>1.0000556321855998</v>
      </c>
    </row>
    <row r="153" spans="29:37" x14ac:dyDescent="0.2">
      <c r="AC153" s="44" t="s">
        <v>74</v>
      </c>
      <c r="AD153" s="45">
        <f>_xll.qlCalendarAdvance(calendar,AD152,AC153,,,trigger)</f>
        <v>46946</v>
      </c>
      <c r="AE153" s="45">
        <f>_xll.qlInterestRateIndexMaturity($V$5,AD153,trigger)</f>
        <v>47038</v>
      </c>
      <c r="AF153" s="49">
        <f>_xll.qlTenorBasisValue($V$13,AD153,trigger)</f>
        <v>1.1035809484762991E-3</v>
      </c>
      <c r="AG153" s="49">
        <f>_xll.qlTenorBasisForwardRate($V$13,AD153,_xll.ohTrigger($AA$9:$AA$12))</f>
        <v>2.1189214681130563E-2</v>
      </c>
      <c r="AH153" s="49">
        <f>_xll.qlTenorBasisForwardRate2($V$13,AD153,AE153,_xll.ohTrigger($AA$9:$AA$12))</f>
        <v>2.1189214681130563E-2</v>
      </c>
      <c r="AI153" s="49">
        <f>_xll.qlIndexFixing($V$5,_xll.qlInterestRateIndexFixingDate($V$5,AD153,trigger),,trigger)</f>
        <v>2.1179919359370431E-2</v>
      </c>
      <c r="AJ153" s="49">
        <f t="shared" si="15"/>
        <v>9.2953217601318694E-6</v>
      </c>
      <c r="AK153" s="52">
        <f t="shared" si="16"/>
        <v>0.99956131825081707</v>
      </c>
    </row>
    <row r="154" spans="29:37" x14ac:dyDescent="0.2">
      <c r="AC154" s="44" t="s">
        <v>74</v>
      </c>
      <c r="AD154" s="45">
        <f>_xll.qlCalendarAdvance(calendar,AD153,AC154,,,trigger)</f>
        <v>46979</v>
      </c>
      <c r="AE154" s="45">
        <f>_xll.qlInterestRateIndexMaturity($V$5,AD154,trigger)</f>
        <v>47071</v>
      </c>
      <c r="AF154" s="49">
        <f>_xll.qlTenorBasisValue($V$13,AD154,trigger)</f>
        <v>1.095782141800645E-3</v>
      </c>
      <c r="AG154" s="49">
        <f>_xll.qlTenorBasisForwardRate($V$13,AD154,_xll.ohTrigger($AA$9:$AA$12))</f>
        <v>2.1218753445012419E-2</v>
      </c>
      <c r="AH154" s="49">
        <f>_xll.qlTenorBasisForwardRate2($V$13,AD154,AE154,_xll.ohTrigger($AA$9:$AA$12))</f>
        <v>2.1218753445012419E-2</v>
      </c>
      <c r="AI154" s="49">
        <f>_xll.qlIndexFixing($V$5,_xll.qlInterestRateIndexFixingDate($V$5,AD154,trigger),,trigger)</f>
        <v>2.119847321884619E-2</v>
      </c>
      <c r="AJ154" s="49">
        <f t="shared" si="15"/>
        <v>2.0280226166229098E-5</v>
      </c>
      <c r="AK154" s="52">
        <f t="shared" si="16"/>
        <v>0.99904423102804862</v>
      </c>
    </row>
    <row r="155" spans="29:37" x14ac:dyDescent="0.2">
      <c r="AC155" s="44" t="s">
        <v>74</v>
      </c>
      <c r="AD155" s="45">
        <f>_xll.qlCalendarAdvance(calendar,AD154,AC155,,,trigger)</f>
        <v>47010</v>
      </c>
      <c r="AE155" s="45">
        <f>_xll.qlInterestRateIndexMaturity($V$5,AD155,trigger)</f>
        <v>47101</v>
      </c>
      <c r="AF155" s="49">
        <f>_xll.qlTenorBasisValue($V$13,AD155,trigger)</f>
        <v>1.0884806216556217E-3</v>
      </c>
      <c r="AG155" s="49">
        <f>_xll.qlTenorBasisForwardRate($V$13,AD155,_xll.ohTrigger($AA$9:$AA$12))</f>
        <v>2.1243062993483296E-2</v>
      </c>
      <c r="AH155" s="49">
        <f>_xll.qlTenorBasisForwardRate2($V$13,AD155,AE155,_xll.ohTrigger($AA$9:$AA$12))</f>
        <v>2.1243062993483296E-2</v>
      </c>
      <c r="AI155" s="49">
        <f>_xll.qlIndexFixing($V$5,_xll.qlInterestRateIndexFixingDate($V$5,AD155,trigger),,trigger)</f>
        <v>2.1213125541871061E-2</v>
      </c>
      <c r="AJ155" s="49">
        <f t="shared" si="15"/>
        <v>2.9937451612234434E-5</v>
      </c>
      <c r="AK155" s="52">
        <f t="shared" si="16"/>
        <v>0.99859071869148919</v>
      </c>
    </row>
    <row r="156" spans="29:37" x14ac:dyDescent="0.2">
      <c r="AC156" s="44" t="s">
        <v>74</v>
      </c>
      <c r="AD156" s="45">
        <f>_xll.qlCalendarAdvance(calendar,AD155,AC156,,,trigger)</f>
        <v>47042</v>
      </c>
      <c r="AE156" s="45">
        <f>_xll.qlInterestRateIndexMaturity($V$5,AD156,trigger)</f>
        <v>47134</v>
      </c>
      <c r="AF156" s="49">
        <f>_xll.qlTenorBasisValue($V$13,AD156,trigger)</f>
        <v>1.0809693021938708E-3</v>
      </c>
      <c r="AG156" s="49">
        <f>_xll.qlTenorBasisForwardRate($V$13,AD156,_xll.ohTrigger($AA$9:$AA$12))</f>
        <v>2.1267699876749681E-2</v>
      </c>
      <c r="AH156" s="49">
        <f>_xll.qlTenorBasisForwardRate2($V$13,AD156,AE156,_xll.ohTrigger($AA$9:$AA$12))</f>
        <v>2.1267699876749681E-2</v>
      </c>
      <c r="AI156" s="49">
        <f>_xll.qlIndexFixing($V$5,_xll.qlInterestRateIndexFixingDate($V$5,AD156,trigger),,trigger)</f>
        <v>2.1228001850684144E-2</v>
      </c>
      <c r="AJ156" s="49">
        <f t="shared" si="15"/>
        <v>3.9698026065536351E-5</v>
      </c>
      <c r="AK156" s="52">
        <f t="shared" si="16"/>
        <v>0.99813341234380804</v>
      </c>
    </row>
    <row r="157" spans="29:37" x14ac:dyDescent="0.2">
      <c r="AC157" s="44" t="s">
        <v>74</v>
      </c>
      <c r="AD157" s="45">
        <f>_xll.qlCalendarAdvance(calendar,AD156,AC157,,,trigger)</f>
        <v>47073</v>
      </c>
      <c r="AE157" s="45">
        <f>_xll.qlInterestRateIndexMaturity($V$5,AD157,trigger)</f>
        <v>47165</v>
      </c>
      <c r="AF157" s="49">
        <f>_xll.qlTenorBasisValue($V$13,AD157,trigger)</f>
        <v>1.073718286852157E-3</v>
      </c>
      <c r="AG157" s="49">
        <f>_xll.qlTenorBasisForwardRate($V$13,AD157,_xll.ohTrigger($AA$9:$AA$12))</f>
        <v>2.1288198310089976E-2</v>
      </c>
      <c r="AH157" s="49">
        <f>_xll.qlTenorBasisForwardRate2($V$13,AD157,AE157,_xll.ohTrigger($AA$9:$AA$12))</f>
        <v>2.1288198310089976E-2</v>
      </c>
      <c r="AI157" s="49">
        <f>_xll.qlIndexFixing($V$5,_xll.qlInterestRateIndexFixingDate($V$5,AD157,trigger),,trigger)</f>
        <v>2.1239692752503814E-2</v>
      </c>
      <c r="AJ157" s="49">
        <f t="shared" si="15"/>
        <v>4.850555758616204E-5</v>
      </c>
      <c r="AK157" s="52">
        <f t="shared" si="16"/>
        <v>0.99772148131656724</v>
      </c>
    </row>
    <row r="158" spans="29:37" x14ac:dyDescent="0.2">
      <c r="AC158" s="44" t="s">
        <v>74</v>
      </c>
      <c r="AD158" s="45">
        <f>_xll.qlCalendarAdvance(calendar,AD157,AC158,,,trigger)</f>
        <v>47105</v>
      </c>
      <c r="AE158" s="45">
        <f>_xll.qlInterestRateIndexMaturity($V$5,AD158,trigger)</f>
        <v>47196</v>
      </c>
      <c r="AF158" s="49">
        <f>_xll.qlTenorBasisValue($V$13,AD158,trigger)</f>
        <v>1.0662604192967656E-3</v>
      </c>
      <c r="AG158" s="49">
        <f>_xll.qlTenorBasisForwardRate($V$13,AD158,_xll.ohTrigger($AA$9:$AA$12))</f>
        <v>2.1305994507861838E-2</v>
      </c>
      <c r="AH158" s="49">
        <f>_xll.qlTenorBasisForwardRate2($V$13,AD158,AE158,_xll.ohTrigger($AA$9:$AA$12))</f>
        <v>2.1305994507861838E-2</v>
      </c>
      <c r="AI158" s="49">
        <f>_xll.qlIndexFixing($V$5,_xll.qlInterestRateIndexFixingDate($V$5,AD158,trigger),,trigger)</f>
        <v>2.1249042926245888E-2</v>
      </c>
      <c r="AJ158" s="49">
        <f t="shared" si="15"/>
        <v>5.6951581615949376E-5</v>
      </c>
      <c r="AK158" s="52">
        <f t="shared" si="16"/>
        <v>0.99732696910275953</v>
      </c>
    </row>
    <row r="159" spans="29:37" x14ac:dyDescent="0.2">
      <c r="AC159" s="44" t="s">
        <v>74</v>
      </c>
      <c r="AD159" s="45">
        <f>_xll.qlCalendarAdvance(calendar,AD158,AC159,,,trigger)</f>
        <v>47136</v>
      </c>
      <c r="AE159" s="45">
        <f>_xll.qlInterestRateIndexMaturity($V$5,AD159,trigger)</f>
        <v>47226</v>
      </c>
      <c r="AF159" s="49">
        <f>_xll.qlTenorBasisValue($V$13,AD159,trigger)</f>
        <v>1.0590624189907329E-3</v>
      </c>
      <c r="AG159" s="49">
        <f>_xll.qlTenorBasisForwardRate($V$13,AD159,_xll.ohTrigger($AA$9:$AA$12))</f>
        <v>2.1320878249630582E-2</v>
      </c>
      <c r="AH159" s="49">
        <f>_xll.qlTenorBasisForwardRate2($V$13,AD159,AE159,_xll.ohTrigger($AA$9:$AA$12))</f>
        <v>2.1320878249630582E-2</v>
      </c>
      <c r="AI159" s="49">
        <f>_xll.qlIndexFixing($V$5,_xll.qlInterestRateIndexFixingDate($V$5,AD159,trigger),,trigger)</f>
        <v>2.125623340382532E-2</v>
      </c>
      <c r="AJ159" s="49">
        <f t="shared" si="15"/>
        <v>6.4644845805261753E-5</v>
      </c>
      <c r="AK159" s="52">
        <f t="shared" si="16"/>
        <v>0.99696800267566921</v>
      </c>
    </row>
    <row r="160" spans="29:37" x14ac:dyDescent="0.2">
      <c r="AC160" s="44" t="s">
        <v>74</v>
      </c>
      <c r="AD160" s="45">
        <f>_xll.qlCalendarAdvance(calendar,AD159,AC160,,,trigger)</f>
        <v>47168</v>
      </c>
      <c r="AE160" s="45">
        <f>_xll.qlInterestRateIndexMaturity($V$5,AD160,trigger)</f>
        <v>47259</v>
      </c>
      <c r="AF160" s="49">
        <f>_xll.qlTenorBasisValue($V$13,AD160,trigger)</f>
        <v>1.0516605057995147E-3</v>
      </c>
      <c r="AG160" s="49">
        <f>_xll.qlTenorBasisForwardRate($V$13,AD160,_xll.ohTrigger($AA$9:$AA$12))</f>
        <v>2.1335483575644663E-2</v>
      </c>
      <c r="AH160" s="49">
        <f>_xll.qlTenorBasisForwardRate2($V$13,AD160,AE160,_xll.ohTrigger($AA$9:$AA$12))</f>
        <v>2.1335483575644663E-2</v>
      </c>
      <c r="AI160" s="49">
        <f>_xll.qlIndexFixing($V$5,_xll.qlInterestRateIndexFixingDate($V$5,AD160,trigger),,trigger)</f>
        <v>2.1263164217454784E-2</v>
      </c>
      <c r="AJ160" s="49">
        <f t="shared" si="15"/>
        <v>7.2319358189878308E-5</v>
      </c>
      <c r="AK160" s="52">
        <f t="shared" si="16"/>
        <v>0.99661037173432365</v>
      </c>
    </row>
    <row r="161" spans="29:37" x14ac:dyDescent="0.2">
      <c r="AC161" s="44" t="s">
        <v>74</v>
      </c>
      <c r="AD161" s="45">
        <f>_xll.qlCalendarAdvance(calendar,AD160,AC161,,,trigger)</f>
        <v>47196</v>
      </c>
      <c r="AE161" s="45">
        <f>_xll.qlInterestRateIndexMaturity($V$5,AD161,trigger)</f>
        <v>47288</v>
      </c>
      <c r="AF161" s="49">
        <f>_xll.qlTenorBasisValue($V$13,AD161,trigger)</f>
        <v>1.0452078668621695E-3</v>
      </c>
      <c r="AG161" s="49">
        <f>_xll.qlTenorBasisForwardRate($V$13,AD161,_xll.ohTrigger($AA$9:$AA$12))</f>
        <v>2.1346230357956249E-2</v>
      </c>
      <c r="AH161" s="49">
        <f>_xll.qlTenorBasisForwardRate2($V$13,AD161,AE161,_xll.ohTrigger($AA$9:$AA$12))</f>
        <v>2.1346230357956249E-2</v>
      </c>
      <c r="AI161" s="49">
        <f>_xll.qlIndexFixing($V$5,_xll.qlInterestRateIndexFixingDate($V$5,AD161,trigger),,trigger)</f>
        <v>2.1267624016295238E-2</v>
      </c>
      <c r="AJ161" s="49">
        <f t="shared" si="15"/>
        <v>7.8606341661010409E-5</v>
      </c>
      <c r="AK161" s="52">
        <f t="shared" si="16"/>
        <v>0.99631755395014221</v>
      </c>
    </row>
    <row r="162" spans="29:37" x14ac:dyDescent="0.2">
      <c r="AC162" s="44" t="s">
        <v>74</v>
      </c>
      <c r="AD162" s="45">
        <f>_xll.qlCalendarAdvance(calendar,AD161,AC162,,,trigger)</f>
        <v>47227</v>
      </c>
      <c r="AE162" s="45">
        <f>_xll.qlInterestRateIndexMaturity($V$5,AD162,trigger)</f>
        <v>47318</v>
      </c>
      <c r="AF162" s="49">
        <f>_xll.qlTenorBasisValue($V$13,AD162,trigger)</f>
        <v>1.0380905323267261E-3</v>
      </c>
      <c r="AG162" s="49">
        <f>_xll.qlTenorBasisForwardRate($V$13,AD162,_xll.ohTrigger($AA$9:$AA$12))</f>
        <v>2.1354250295337641E-2</v>
      </c>
      <c r="AH162" s="49">
        <f>_xll.qlTenorBasisForwardRate2($V$13,AD162,AE162,_xll.ohTrigger($AA$9:$AA$12))</f>
        <v>2.1354250295337641E-2</v>
      </c>
      <c r="AI162" s="49">
        <f>_xll.qlIndexFixing($V$5,_xll.qlInterestRateIndexFixingDate($V$5,AD162,trigger),,trigger)</f>
        <v>2.1269376231686149E-2</v>
      </c>
      <c r="AJ162" s="49">
        <f t="shared" si="15"/>
        <v>8.4874063651492471E-5</v>
      </c>
      <c r="AK162" s="52">
        <f t="shared" si="16"/>
        <v>0.99602542526767968</v>
      </c>
    </row>
    <row r="163" spans="29:37" x14ac:dyDescent="0.2">
      <c r="AC163" s="44" t="s">
        <v>74</v>
      </c>
      <c r="AD163" s="45">
        <f>_xll.qlCalendarAdvance(calendar,AD162,AC163,,,trigger)</f>
        <v>47259</v>
      </c>
      <c r="AE163" s="45">
        <f>_xll.qlInterestRateIndexMaturity($V$5,AD163,trigger)</f>
        <v>47351</v>
      </c>
      <c r="AF163" s="49">
        <f>_xll.qlTenorBasisValue($V$13,AD163,trigger)</f>
        <v>1.0307735134799144E-3</v>
      </c>
      <c r="AG163" s="49">
        <f>_xll.qlTenorBasisForwardRate($V$13,AD163,_xll.ohTrigger($AA$9:$AA$12))</f>
        <v>2.1361546682104351E-2</v>
      </c>
      <c r="AH163" s="49">
        <f>_xll.qlTenorBasisForwardRate2($V$13,AD163,AE163,_xll.ohTrigger($AA$9:$AA$12))</f>
        <v>2.1361546682104351E-2</v>
      </c>
      <c r="AI163" s="49">
        <f>_xll.qlIndexFixing($V$5,_xll.qlInterestRateIndexFixingDate($V$5,AD163,trigger),,trigger)</f>
        <v>2.1270513276058851E-2</v>
      </c>
      <c r="AJ163" s="49">
        <f t="shared" si="15"/>
        <v>9.1033406045500087E-5</v>
      </c>
      <c r="AK163" s="52">
        <f t="shared" si="16"/>
        <v>0.99573844500118691</v>
      </c>
    </row>
    <row r="164" spans="29:37" x14ac:dyDescent="0.2">
      <c r="AC164" s="44" t="s">
        <v>74</v>
      </c>
      <c r="AD164" s="45">
        <f>_xll.qlCalendarAdvance(calendar,AD163,AC164,,,trigger)</f>
        <v>47290</v>
      </c>
      <c r="AE164" s="45">
        <f>_xll.qlInterestRateIndexMaturity($V$5,AD164,trigger)</f>
        <v>47382</v>
      </c>
      <c r="AF164" s="49">
        <f>_xll.qlTenorBasisValue($V$13,AD164,trigger)</f>
        <v>1.0237146287122574E-3</v>
      </c>
      <c r="AG164" s="49">
        <f>_xll.qlTenorBasisForwardRate($V$13,AD164,_xll.ohTrigger($AA$9:$AA$12))</f>
        <v>2.1365502088159218E-2</v>
      </c>
      <c r="AH164" s="49">
        <f>_xll.qlTenorBasisForwardRate2($V$13,AD164,AE164,_xll.ohTrigger($AA$9:$AA$12))</f>
        <v>2.1365502088159218E-2</v>
      </c>
      <c r="AI164" s="49">
        <f>_xll.qlIndexFixing($V$5,_xll.qlInterestRateIndexFixingDate($V$5,AD164,trigger),,trigger)</f>
        <v>2.1269095813632288E-2</v>
      </c>
      <c r="AJ164" s="49">
        <f t="shared" si="15"/>
        <v>9.6406274526929236E-5</v>
      </c>
      <c r="AK164" s="52">
        <f t="shared" si="16"/>
        <v>0.99548775993519212</v>
      </c>
    </row>
    <row r="165" spans="29:37" x14ac:dyDescent="0.2">
      <c r="AC165" s="44" t="s">
        <v>74</v>
      </c>
      <c r="AD165" s="45">
        <f>_xll.qlCalendarAdvance(calendar,AD164,AC165,,,trigger)</f>
        <v>47322</v>
      </c>
      <c r="AE165" s="45">
        <f>_xll.qlInterestRateIndexMaturity($V$5,AD165,trigger)</f>
        <v>47414</v>
      </c>
      <c r="AF165" s="49">
        <f>_xll.qlTenorBasisValue($V$13,AD165,trigger)</f>
        <v>1.0164589730490743E-3</v>
      </c>
      <c r="AG165" s="49">
        <f>_xll.qlTenorBasisForwardRate($V$13,AD165,_xll.ohTrigger($AA$9:$AA$12))</f>
        <v>2.1367108100486691E-2</v>
      </c>
      <c r="AH165" s="49">
        <f>_xll.qlTenorBasisForwardRate2($V$13,AD165,AE165,_xll.ohTrigger($AA$9:$AA$12))</f>
        <v>2.1367108100486691E-2</v>
      </c>
      <c r="AI165" s="49">
        <f>_xll.qlIndexFixing($V$5,_xll.qlInterestRateIndexFixingDate($V$5,AD165,trigger),,trigger)</f>
        <v>2.1265668404124777E-2</v>
      </c>
      <c r="AJ165" s="49">
        <f t="shared" si="15"/>
        <v>1.0143969636191436E-4</v>
      </c>
      <c r="AK165" s="52">
        <f t="shared" si="16"/>
        <v>0.99525253038994066</v>
      </c>
    </row>
    <row r="166" spans="29:37" x14ac:dyDescent="0.2">
      <c r="AC166" s="44" t="s">
        <v>74</v>
      </c>
      <c r="AD166" s="45">
        <f>_xll.qlCalendarAdvance(calendar,AD165,AC166,,,trigger)</f>
        <v>47353</v>
      </c>
      <c r="AE166" s="45">
        <f>_xll.qlInterestRateIndexMaturity($V$5,AD166,trigger)</f>
        <v>47445</v>
      </c>
      <c r="AF166" s="49">
        <f>_xll.qlTenorBasisValue($V$13,AD166,trigger)</f>
        <v>1.0094604925375919E-3</v>
      </c>
      <c r="AG166" s="49">
        <f>_xll.qlTenorBasisForwardRate($V$13,AD166,_xll.ohTrigger($AA$9:$AA$12))</f>
        <v>2.1366264761087505E-2</v>
      </c>
      <c r="AH166" s="49">
        <f>_xll.qlTenorBasisForwardRate2($V$13,AD166,AE166,_xll.ohTrigger($AA$9:$AA$12))</f>
        <v>2.1366264761087505E-2</v>
      </c>
      <c r="AI166" s="49">
        <f>_xll.qlIndexFixing($V$5,_xll.qlInterestRateIndexFixingDate($V$5,AD166,trigger),,trigger)</f>
        <v>2.126044526549882E-2</v>
      </c>
      <c r="AJ166" s="49">
        <f t="shared" si="15"/>
        <v>1.0581949558868473E-4</v>
      </c>
      <c r="AK166" s="52">
        <f t="shared" si="16"/>
        <v>0.99504735634553199</v>
      </c>
    </row>
    <row r="167" spans="29:37" x14ac:dyDescent="0.2">
      <c r="AC167" s="44" t="s">
        <v>74</v>
      </c>
      <c r="AD167" s="45">
        <f>_xll.qlCalendarAdvance(calendar,AD166,AC167,,,trigger)</f>
        <v>47385</v>
      </c>
      <c r="AE167" s="45">
        <f>_xll.qlInterestRateIndexMaturity($V$5,AD167,trigger)</f>
        <v>47476</v>
      </c>
      <c r="AF167" s="49">
        <f>_xll.qlTenorBasisValue($V$13,AD167,trigger)</f>
        <v>1.0022681413565898E-3</v>
      </c>
      <c r="AG167" s="49">
        <f>_xll.qlTenorBasisForwardRate($V$13,AD167,_xll.ohTrigger($AA$9:$AA$12))</f>
        <v>2.1362375749502095E-2</v>
      </c>
      <c r="AH167" s="49">
        <f>_xll.qlTenorBasisForwardRate2($V$13,AD167,AE167,_xll.ohTrigger($AA$9:$AA$12))</f>
        <v>2.1362375749502095E-2</v>
      </c>
      <c r="AI167" s="49">
        <f>_xll.qlIndexFixing($V$5,_xll.qlInterestRateIndexFixingDate($V$5,AD167,trigger),,trigger)</f>
        <v>2.1252608351574054E-2</v>
      </c>
      <c r="AJ167" s="49">
        <f t="shared" si="15"/>
        <v>1.0976739792804141E-4</v>
      </c>
      <c r="AK167" s="52">
        <f t="shared" si="16"/>
        <v>0.99486164838521762</v>
      </c>
    </row>
    <row r="168" spans="29:37" x14ac:dyDescent="0.2">
      <c r="AC168" s="44" t="s">
        <v>74</v>
      </c>
      <c r="AD168" s="45">
        <f>_xll.qlCalendarAdvance(calendar,AD167,AC168,,,trigger)</f>
        <v>47415</v>
      </c>
      <c r="AE168" s="45">
        <f>_xll.qlInterestRateIndexMaturity($V$5,AD168,trigger)</f>
        <v>47507</v>
      </c>
      <c r="AF168" s="49">
        <f>_xll.qlTenorBasisValue($V$13,AD168,trigger)</f>
        <v>9.9555513868827892E-4</v>
      </c>
      <c r="AG168" s="49">
        <f>_xll.qlTenorBasisForwardRate($V$13,AD168,_xll.ohTrigger($AA$9:$AA$12))</f>
        <v>2.1357496412866092E-2</v>
      </c>
      <c r="AH168" s="49">
        <f>_xll.qlTenorBasisForwardRate2($V$13,AD168,AE168,_xll.ohTrigger($AA$9:$AA$12))</f>
        <v>2.1357496412866092E-2</v>
      </c>
      <c r="AI168" s="49">
        <f>_xll.qlIndexFixing($V$5,_xll.qlInterestRateIndexFixingDate($V$5,AD168,trigger),,trigger)</f>
        <v>2.1244381125157398E-2</v>
      </c>
      <c r="AJ168" s="49">
        <f t="shared" si="15"/>
        <v>1.1311528770869411E-4</v>
      </c>
      <c r="AK168" s="52">
        <f t="shared" si="16"/>
        <v>0.99470371969063975</v>
      </c>
    </row>
    <row r="169" spans="29:37" x14ac:dyDescent="0.2">
      <c r="AC169" s="44" t="s">
        <v>74</v>
      </c>
      <c r="AD169" s="45">
        <f>_xll.qlCalendarAdvance(calendar,AD168,AC169,,,trigger)</f>
        <v>47448</v>
      </c>
      <c r="AE169" s="45">
        <f>_xll.qlInterestRateIndexMaturity($V$5,AD169,trigger)</f>
        <v>47540</v>
      </c>
      <c r="AF169" s="49">
        <f>_xll.qlTenorBasisValue($V$13,AD169,trigger)</f>
        <v>9.8820462064229809E-4</v>
      </c>
      <c r="AG169" s="49">
        <f>_xll.qlTenorBasisForwardRate($V$13,AD169,_xll.ohTrigger($AA$9:$AA$12))</f>
        <v>2.1348979883101204E-2</v>
      </c>
      <c r="AH169" s="49">
        <f>_xll.qlTenorBasisForwardRate2($V$13,AD169,AE169,_xll.ohTrigger($AA$9:$AA$12))</f>
        <v>2.1348979883101204E-2</v>
      </c>
      <c r="AI169" s="49">
        <f>_xll.qlIndexFixing($V$5,_xll.qlInterestRateIndexFixingDate($V$5,AD169,trigger),,trigger)</f>
        <v>2.1232776425053928E-2</v>
      </c>
      <c r="AJ169" s="49">
        <f t="shared" si="15"/>
        <v>1.1620345804727594E-4</v>
      </c>
      <c r="AK169" s="52">
        <f t="shared" si="16"/>
        <v>0.99455695500751973</v>
      </c>
    </row>
    <row r="170" spans="29:37" x14ac:dyDescent="0.2">
      <c r="AC170" s="44" t="s">
        <v>74</v>
      </c>
      <c r="AD170" s="45">
        <f>_xll.qlCalendarAdvance(calendar,AD169,AC170,,,trigger)</f>
        <v>47479</v>
      </c>
      <c r="AE170" s="45">
        <f>_xll.qlInterestRateIndexMaturity($V$5,AD170,trigger)</f>
        <v>47569</v>
      </c>
      <c r="AF170" s="49">
        <f>_xll.qlTenorBasisValue($V$13,AD170,trigger)</f>
        <v>9.8133223417013913E-4</v>
      </c>
      <c r="AG170" s="49">
        <f>_xll.qlTenorBasisForwardRate($V$13,AD170,_xll.ohTrigger($AA$9:$AA$12))</f>
        <v>2.1337692018374099E-2</v>
      </c>
      <c r="AH170" s="49">
        <f>_xll.qlTenorBasisForwardRate2($V$13,AD170,AE170,_xll.ohTrigger($AA$9:$AA$12))</f>
        <v>2.1337692018374099E-2</v>
      </c>
      <c r="AI170" s="49">
        <f>_xll.qlIndexFixing($V$5,_xll.qlInterestRateIndexFixingDate($V$5,AD170,trigger),,trigger)</f>
        <v>2.1219166297409053E-2</v>
      </c>
      <c r="AJ170" s="49">
        <f t="shared" si="15"/>
        <v>1.1852572096504588E-4</v>
      </c>
      <c r="AK170" s="52">
        <f t="shared" si="16"/>
        <v>0.9944452417410945</v>
      </c>
    </row>
    <row r="171" spans="29:37" x14ac:dyDescent="0.2">
      <c r="AC171" s="44" t="s">
        <v>74</v>
      </c>
      <c r="AD171" s="45">
        <f>_xll.qlCalendarAdvance(calendar,AD170,AC171,,,trigger)</f>
        <v>47511</v>
      </c>
      <c r="AE171" s="45">
        <f>_xll.qlInterestRateIndexMaturity($V$5,AD171,trigger)</f>
        <v>47602</v>
      </c>
      <c r="AF171" s="49">
        <f>_xll.qlTenorBasisValue($V$13,AD171,trigger)</f>
        <v>9.7427173249971667E-4</v>
      </c>
      <c r="AG171" s="49">
        <f>_xll.qlTenorBasisForwardRate($V$13,AD171,_xll.ohTrigger($AA$9:$AA$12))</f>
        <v>2.1324911106901549E-2</v>
      </c>
      <c r="AH171" s="49">
        <f>_xll.qlTenorBasisForwardRate2($V$13,AD171,AE171,_xll.ohTrigger($AA$9:$AA$12))</f>
        <v>2.1324911106901549E-2</v>
      </c>
      <c r="AI171" s="49">
        <f>_xll.qlIndexFixing($V$5,_xll.qlInterestRateIndexFixingDate($V$5,AD171,trigger),,trigger)</f>
        <v>2.1204374031400911E-2</v>
      </c>
      <c r="AJ171" s="49">
        <f t="shared" si="15"/>
        <v>1.2053707550063741E-4</v>
      </c>
      <c r="AK171" s="52">
        <f t="shared" si="16"/>
        <v>0.99434759306163645</v>
      </c>
    </row>
    <row r="172" spans="29:37" x14ac:dyDescent="0.2">
      <c r="AC172" s="44" t="s">
        <v>74</v>
      </c>
      <c r="AD172" s="45">
        <f>_xll.qlCalendarAdvance(calendar,AD171,AC172,,,trigger)</f>
        <v>47542</v>
      </c>
      <c r="AE172" s="45">
        <f>_xll.qlInterestRateIndexMaturity($V$5,AD172,trigger)</f>
        <v>47634</v>
      </c>
      <c r="AF172" s="49">
        <f>_xll.qlTenorBasisValue($V$13,AD172,trigger)</f>
        <v>9.6746476262599341E-4</v>
      </c>
      <c r="AG172" s="49">
        <f>_xll.qlTenorBasisForwardRate($V$13,AD172,_xll.ohTrigger($AA$9:$AA$12))</f>
        <v>2.1310066337797758E-2</v>
      </c>
      <c r="AH172" s="49">
        <f>_xll.qlTenorBasisForwardRate2($V$13,AD172,AE172,_xll.ohTrigger($AA$9:$AA$12))</f>
        <v>2.1310066337797758E-2</v>
      </c>
      <c r="AI172" s="49">
        <f>_xll.qlIndexFixing($V$5,_xll.qlInterestRateIndexFixingDate($V$5,AD172,trigger),,trigger)</f>
        <v>2.1188089619267762E-2</v>
      </c>
      <c r="AJ172" s="49">
        <f t="shared" si="15"/>
        <v>1.2197671852999525E-4</v>
      </c>
      <c r="AK172" s="52">
        <f t="shared" si="16"/>
        <v>0.99427609860070476</v>
      </c>
    </row>
    <row r="173" spans="29:37" x14ac:dyDescent="0.2">
      <c r="AC173" s="44" t="s">
        <v>74</v>
      </c>
      <c r="AD173" s="45">
        <f>_xll.qlCalendarAdvance(calendar,AD172,AC173,,,trigger)</f>
        <v>47570</v>
      </c>
      <c r="AE173" s="45">
        <f>_xll.qlInterestRateIndexMaturity($V$5,AD173,trigger)</f>
        <v>47662</v>
      </c>
      <c r="AF173" s="49">
        <f>_xll.qlTenorBasisValue($V$13,AD173,trigger)</f>
        <v>9.6134464062965213E-4</v>
      </c>
      <c r="AG173" s="49">
        <f>_xll.qlTenorBasisForwardRate($V$13,AD173,_xll.ohTrigger($AA$9:$AA$12))</f>
        <v>2.1294282796322218E-2</v>
      </c>
      <c r="AH173" s="49">
        <f>_xll.qlTenorBasisForwardRate2($V$13,AD173,AE173,_xll.ohTrigger($AA$9:$AA$12))</f>
        <v>2.1294282796322218E-2</v>
      </c>
      <c r="AI173" s="49">
        <f>_xll.qlIndexFixing($V$5,_xll.qlInterestRateIndexFixingDate($V$5,AD173,trigger),,trigger)</f>
        <v>2.1171450566294058E-2</v>
      </c>
      <c r="AJ173" s="49">
        <f t="shared" si="15"/>
        <v>1.2283223002815952E-4</v>
      </c>
      <c r="AK173" s="52">
        <f t="shared" si="16"/>
        <v>0.99423168034335607</v>
      </c>
    </row>
    <row r="174" spans="29:37" x14ac:dyDescent="0.2">
      <c r="AC174" s="44" t="s">
        <v>74</v>
      </c>
      <c r="AD174" s="45">
        <f>_xll.qlCalendarAdvance(calendar,AD173,AC174,,,trigger)</f>
        <v>47602</v>
      </c>
      <c r="AE174" s="45">
        <f>_xll.qlInterestRateIndexMaturity($V$5,AD174,trigger)</f>
        <v>47693</v>
      </c>
      <c r="AF174" s="49">
        <f>_xll.qlTenorBasisValue($V$13,AD174,trigger)</f>
        <v>9.5438320366405497E-4</v>
      </c>
      <c r="AG174" s="49">
        <f>_xll.qlTenorBasisForwardRate($V$13,AD174,_xll.ohTrigger($AA$9:$AA$12))</f>
        <v>2.1273617917432527E-2</v>
      </c>
      <c r="AH174" s="49">
        <f>_xll.qlTenorBasisForwardRate2($V$13,AD174,AE174,_xll.ohTrigger($AA$9:$AA$12))</f>
        <v>2.1273617917432527E-2</v>
      </c>
      <c r="AI174" s="49">
        <f>_xll.qlIndexFixing($V$5,_xll.qlInterestRateIndexFixingDate($V$5,AD174,trigger),,trigger)</f>
        <v>2.1150300306680171E-2</v>
      </c>
      <c r="AJ174" s="49">
        <f t="shared" si="15"/>
        <v>1.233176107523562E-4</v>
      </c>
      <c r="AK174" s="52">
        <f t="shared" si="16"/>
        <v>0.9942032609953334</v>
      </c>
    </row>
    <row r="175" spans="29:37" x14ac:dyDescent="0.2">
      <c r="AC175" s="44" t="s">
        <v>74</v>
      </c>
      <c r="AD175" s="45">
        <f>_xll.qlCalendarAdvance(calendar,AD174,AC175,,,trigger)</f>
        <v>47632</v>
      </c>
      <c r="AE175" s="45">
        <f>_xll.qlInterestRateIndexMaturity($V$5,AD175,trigger)</f>
        <v>47724</v>
      </c>
      <c r="AF175" s="49">
        <f>_xll.qlTenorBasisValue($V$13,AD175,trigger)</f>
        <v>9.4788910657307658E-4</v>
      </c>
      <c r="AG175" s="49">
        <f>_xll.qlTenorBasisForwardRate($V$13,AD175,_xll.ohTrigger($AA$9:$AA$12))</f>
        <v>2.1252487317047306E-2</v>
      </c>
      <c r="AH175" s="49">
        <f>_xll.qlTenorBasisForwardRate2($V$13,AD175,AE175,_xll.ohTrigger($AA$9:$AA$12))</f>
        <v>2.1252487317047306E-2</v>
      </c>
      <c r="AI175" s="49">
        <f>_xll.qlIndexFixing($V$5,_xll.qlInterestRateIndexFixingDate($V$5,AD175,trigger),,trigger)</f>
        <v>2.1129170696925024E-2</v>
      </c>
      <c r="AJ175" s="49">
        <f t="shared" si="15"/>
        <v>1.233166201222817E-4</v>
      </c>
      <c r="AK175" s="52">
        <f t="shared" si="16"/>
        <v>0.9941975441141252</v>
      </c>
    </row>
    <row r="176" spans="29:37" x14ac:dyDescent="0.2">
      <c r="AC176" s="44" t="s">
        <v>74</v>
      </c>
      <c r="AD176" s="45">
        <f>_xll.qlCalendarAdvance(calendar,AD175,AC176,,,trigger)</f>
        <v>47665</v>
      </c>
      <c r="AE176" s="45">
        <f>_xll.qlInterestRateIndexMaturity($V$5,AD176,trigger)</f>
        <v>47757</v>
      </c>
      <c r="AF176" s="49">
        <f>_xll.qlTenorBasisValue($V$13,AD176,trigger)</f>
        <v>9.4078197704402567E-4</v>
      </c>
      <c r="AG176" s="49">
        <f>_xll.qlTenorBasisForwardRate($V$13,AD176,_xll.ohTrigger($AA$9:$AA$12))</f>
        <v>2.1226395592743575E-2</v>
      </c>
      <c r="AH176" s="49">
        <f>_xll.qlTenorBasisForwardRate2($V$13,AD176,AE176,_xll.ohTrigger($AA$9:$AA$12))</f>
        <v>2.1226395592743575E-2</v>
      </c>
      <c r="AI176" s="49">
        <f>_xll.qlIndexFixing($V$5,_xll.qlInterestRateIndexFixingDate($V$5,AD176,trigger),,trigger)</f>
        <v>2.1103612722443023E-2</v>
      </c>
      <c r="AJ176" s="49">
        <f t="shared" si="15"/>
        <v>1.2278287030055221E-4</v>
      </c>
      <c r="AK176" s="52">
        <f t="shared" si="16"/>
        <v>0.99421555724031985</v>
      </c>
    </row>
    <row r="177" spans="29:37" x14ac:dyDescent="0.2">
      <c r="AC177" s="44" t="s">
        <v>74</v>
      </c>
      <c r="AD177" s="45">
        <f>_xll.qlCalendarAdvance(calendar,AD176,AC177,,,trigger)</f>
        <v>47696</v>
      </c>
      <c r="AE177" s="45">
        <f>_xll.qlInterestRateIndexMaturity($V$5,AD177,trigger)</f>
        <v>47788</v>
      </c>
      <c r="AF177" s="49">
        <f>_xll.qlTenorBasisValue($V$13,AD177,trigger)</f>
        <v>9.3414059471047702E-4</v>
      </c>
      <c r="AG177" s="49">
        <f>_xll.qlTenorBasisForwardRate($V$13,AD177,_xll.ohTrigger($AA$9:$AA$12))</f>
        <v>2.1199534908795187E-2</v>
      </c>
      <c r="AH177" s="49">
        <f>_xll.qlTenorBasisForwardRate2($V$13,AD177,AE177,_xll.ohTrigger($AA$9:$AA$12))</f>
        <v>2.1199534908795187E-2</v>
      </c>
      <c r="AI177" s="49">
        <f>_xll.qlIndexFixing($V$5,_xll.qlInterestRateIndexFixingDate($V$5,AD177,trigger),,trigger)</f>
        <v>2.1077727290655403E-2</v>
      </c>
      <c r="AJ177" s="49">
        <f t="shared" si="15"/>
        <v>1.2180761813978397E-4</v>
      </c>
      <c r="AK177" s="52">
        <f t="shared" si="16"/>
        <v>0.9942542315827293</v>
      </c>
    </row>
    <row r="178" spans="29:37" x14ac:dyDescent="0.2">
      <c r="AC178" s="44" t="s">
        <v>74</v>
      </c>
      <c r="AD178" s="45">
        <f>_xll.qlCalendarAdvance(calendar,AD177,AC178,,,trigger)</f>
        <v>47728</v>
      </c>
      <c r="AE178" s="45">
        <f>_xll.qlInterestRateIndexMaturity($V$5,AD178,trigger)</f>
        <v>47819</v>
      </c>
      <c r="AF178" s="49">
        <f>_xll.qlTenorBasisValue($V$13,AD178,trigger)</f>
        <v>9.2732084453240162E-4</v>
      </c>
      <c r="AG178" s="49">
        <f>_xll.qlTenorBasisForwardRate($V$13,AD178,_xll.ohTrigger($AA$9:$AA$12))</f>
        <v>2.1169762784100623E-2</v>
      </c>
      <c r="AH178" s="49">
        <f>_xll.qlTenorBasisForwardRate2($V$13,AD178,AE178,_xll.ohTrigger($AA$9:$AA$12))</f>
        <v>2.1169762784100623E-2</v>
      </c>
      <c r="AI178" s="49">
        <f>_xll.qlIndexFixing($V$5,_xll.qlInterestRateIndexFixingDate($V$5,AD178,trigger),,trigger)</f>
        <v>2.1049272480955644E-2</v>
      </c>
      <c r="AJ178" s="49">
        <f t="shared" si="15"/>
        <v>1.2049030314497874E-4</v>
      </c>
      <c r="AK178" s="52">
        <f t="shared" si="16"/>
        <v>0.99430837726554633</v>
      </c>
    </row>
    <row r="179" spans="29:37" x14ac:dyDescent="0.2">
      <c r="AC179" s="44" t="s">
        <v>74</v>
      </c>
      <c r="AD179" s="45">
        <f>_xll.qlCalendarAdvance(calendar,AD178,AC179,,,trigger)</f>
        <v>47758</v>
      </c>
      <c r="AE179" s="45">
        <f>_xll.qlInterestRateIndexMaturity($V$5,AD179,trigger)</f>
        <v>47850</v>
      </c>
      <c r="AF179" s="49">
        <f>_xll.qlTenorBasisValue($V$13,AD179,trigger)</f>
        <v>9.209606728011765E-4</v>
      </c>
      <c r="AG179" s="49">
        <f>_xll.qlTenorBasisForwardRate($V$13,AD179,_xll.ohTrigger($AA$9:$AA$12))</f>
        <v>2.1140890345174281E-2</v>
      </c>
      <c r="AH179" s="49">
        <f>_xll.qlTenorBasisForwardRate2($V$13,AD179,AE179,_xll.ohTrigger($AA$9:$AA$12))</f>
        <v>2.1140890345174281E-2</v>
      </c>
      <c r="AI179" s="49">
        <f>_xll.qlIndexFixing($V$5,_xll.qlInterestRateIndexFixingDate($V$5,AD179,trigger),,trigger)</f>
        <v>2.1021796120456619E-2</v>
      </c>
      <c r="AJ179" s="49">
        <f t="shared" si="15"/>
        <v>1.1909422471766129E-4</v>
      </c>
      <c r="AK179" s="52">
        <f t="shared" si="16"/>
        <v>0.99436664100834116</v>
      </c>
    </row>
    <row r="180" spans="29:37" x14ac:dyDescent="0.2">
      <c r="AC180" s="44" t="s">
        <v>74</v>
      </c>
      <c r="AD180" s="45">
        <f>_xll.qlCalendarAdvance(calendar,AD179,AC180,,,trigger)</f>
        <v>47791</v>
      </c>
      <c r="AE180" s="45">
        <f>_xll.qlInterestRateIndexMaturity($V$5,AD180,trigger)</f>
        <v>47883</v>
      </c>
      <c r="AF180" s="49">
        <f>_xll.qlTenorBasisValue($V$13,AD180,trigger)</f>
        <v>9.1400202438344732E-4</v>
      </c>
      <c r="AG180" s="49">
        <f>_xll.qlTenorBasisForwardRate($V$13,AD180,_xll.ohTrigger($AA$9:$AA$12))</f>
        <v>2.1108105429748336E-2</v>
      </c>
      <c r="AH180" s="49">
        <f>_xll.qlTenorBasisForwardRate2($V$13,AD180,AE180,_xll.ohTrigger($AA$9:$AA$12))</f>
        <v>2.1108105429748336E-2</v>
      </c>
      <c r="AI180" s="49">
        <f>_xll.qlIndexFixing($V$5,_xll.qlInterestRateIndexFixingDate($V$5,AD180,trigger),,trigger)</f>
        <v>2.0990514114950669E-2</v>
      </c>
      <c r="AJ180" s="49">
        <f t="shared" si="15"/>
        <v>1.1759131479766732E-4</v>
      </c>
      <c r="AK180" s="52">
        <f t="shared" si="16"/>
        <v>0.99442909193394768</v>
      </c>
    </row>
    <row r="181" spans="29:37" x14ac:dyDescent="0.2">
      <c r="AC181" s="44" t="s">
        <v>74</v>
      </c>
      <c r="AD181" s="45">
        <f>_xll.qlCalendarAdvance(calendar,AD180,AC181,,,trigger)</f>
        <v>47821</v>
      </c>
      <c r="AE181" s="45">
        <f>_xll.qlInterestRateIndexMaturity($V$5,AD181,trigger)</f>
        <v>47911</v>
      </c>
      <c r="AF181" s="49">
        <f>_xll.qlTenorBasisValue($V$13,AD181,trigger)</f>
        <v>9.0771033635318223E-4</v>
      </c>
      <c r="AG181" s="49">
        <f>_xll.qlTenorBasisForwardRate($V$13,AD181,_xll.ohTrigger($AA$9:$AA$12))</f>
        <v>2.1077397220312655E-2</v>
      </c>
      <c r="AH181" s="49">
        <f>_xll.qlTenorBasisForwardRate2($V$13,AD181,AE181,_xll.ohTrigger($AA$9:$AA$12))</f>
        <v>2.1077397220312655E-2</v>
      </c>
      <c r="AI181" s="49">
        <f>_xll.qlIndexFixing($V$5,_xll.qlInterestRateIndexFixingDate($V$5,AD181,trigger),,trigger)</f>
        <v>2.0961102203120419E-2</v>
      </c>
      <c r="AJ181" s="49">
        <f t="shared" si="15"/>
        <v>1.1629501719223612E-4</v>
      </c>
      <c r="AK181" s="52">
        <f t="shared" si="16"/>
        <v>0.99448247732029449</v>
      </c>
    </row>
    <row r="182" spans="29:37" x14ac:dyDescent="0.2">
      <c r="AC182" s="44" t="s">
        <v>74</v>
      </c>
      <c r="AD182" s="45">
        <f>_xll.qlCalendarAdvance(calendar,AD181,AC182,,,trigger)</f>
        <v>47854</v>
      </c>
      <c r="AE182" s="45">
        <f>_xll.qlInterestRateIndexMaturity($V$5,AD182,trigger)</f>
        <v>47945</v>
      </c>
      <c r="AF182" s="49">
        <f>_xll.qlTenorBasisValue($V$13,AD182,trigger)</f>
        <v>9.0082751644212733E-4</v>
      </c>
      <c r="AG182" s="49">
        <f>_xll.qlTenorBasisForwardRate($V$13,AD182,_xll.ohTrigger($AA$9:$AA$12))</f>
        <v>2.1043158359623344E-2</v>
      </c>
      <c r="AH182" s="49">
        <f>_xll.qlTenorBasisForwardRate2($V$13,AD182,AE182,_xll.ohTrigger($AA$9:$AA$12))</f>
        <v>2.1043158359623344E-2</v>
      </c>
      <c r="AI182" s="49">
        <f>_xll.qlIndexFixing($V$5,_xll.qlInterestRateIndexFixingDate($V$5,AD182,trigger),,trigger)</f>
        <v>2.0928291997844593E-2</v>
      </c>
      <c r="AJ182" s="49">
        <f t="shared" si="15"/>
        <v>1.1486636177875098E-4</v>
      </c>
      <c r="AK182" s="52">
        <f t="shared" si="16"/>
        <v>0.99454139156224997</v>
      </c>
    </row>
    <row r="183" spans="29:37" x14ac:dyDescent="0.2">
      <c r="AC183" s="44" t="s">
        <v>74</v>
      </c>
      <c r="AD183" s="45">
        <f>_xll.qlCalendarAdvance(calendar,AD182,AC183,,,trigger)</f>
        <v>47885</v>
      </c>
      <c r="AE183" s="45">
        <f>_xll.qlInterestRateIndexMaturity($V$5,AD183,trigger)</f>
        <v>47974</v>
      </c>
      <c r="AF183" s="49">
        <f>_xll.qlTenorBasisValue($V$13,AD183,trigger)</f>
        <v>8.9439835245655713E-4</v>
      </c>
      <c r="AG183" s="49">
        <f>_xll.qlTenorBasisForwardRate($V$13,AD183,_xll.ohTrigger($AA$9:$AA$12))</f>
        <v>2.1010020805620054E-2</v>
      </c>
      <c r="AH183" s="49">
        <f>_xll.qlTenorBasisForwardRate2($V$13,AD183,AE183,_xll.ohTrigger($AA$9:$AA$12))</f>
        <v>2.1010020805620054E-2</v>
      </c>
      <c r="AI183" s="49">
        <f>_xll.qlIndexFixing($V$5,_xll.qlInterestRateIndexFixingDate($V$5,AD183,trigger),,trigger)</f>
        <v>2.0896412750845146E-2</v>
      </c>
      <c r="AJ183" s="49">
        <f t="shared" si="15"/>
        <v>1.1360805477490798E-4</v>
      </c>
      <c r="AK183" s="52">
        <f t="shared" si="16"/>
        <v>0.99459267290470654</v>
      </c>
    </row>
    <row r="184" spans="29:37" x14ac:dyDescent="0.2">
      <c r="AC184" s="44" t="s">
        <v>74</v>
      </c>
      <c r="AD184" s="45">
        <f>_xll.qlCalendarAdvance(calendar,AD183,AC184,,,trigger)</f>
        <v>47913</v>
      </c>
      <c r="AE184" s="45">
        <f>_xll.qlInterestRateIndexMaturity($V$5,AD184,trigger)</f>
        <v>48005</v>
      </c>
      <c r="AF184" s="49">
        <f>_xll.qlTenorBasisValue($V$13,AD184,trigger)</f>
        <v>8.8862193721728677E-4</v>
      </c>
      <c r="AG184" s="49">
        <f>_xll.qlTenorBasisForwardRate($V$13,AD184,_xll.ohTrigger($AA$9:$AA$12))</f>
        <v>2.0979785371502233E-2</v>
      </c>
      <c r="AH184" s="49">
        <f>_xll.qlTenorBasisForwardRate2($V$13,AD184,AE184,_xll.ohTrigger($AA$9:$AA$12))</f>
        <v>2.0979785371502233E-2</v>
      </c>
      <c r="AI184" s="49">
        <f>_xll.qlIndexFixing($V$5,_xll.qlInterestRateIndexFixingDate($V$5,AD184,trigger),,trigger)</f>
        <v>2.0867342161609549E-2</v>
      </c>
      <c r="AJ184" s="49">
        <f t="shared" si="15"/>
        <v>1.1244320989268336E-4</v>
      </c>
      <c r="AK184" s="52">
        <f t="shared" si="16"/>
        <v>0.99464040227764106</v>
      </c>
    </row>
    <row r="185" spans="29:37" x14ac:dyDescent="0.2">
      <c r="AC185" s="44" t="s">
        <v>74</v>
      </c>
      <c r="AD185" s="45">
        <f>_xll.qlCalendarAdvance(calendar,AD184,AC185,,,trigger)</f>
        <v>47945</v>
      </c>
      <c r="AE185" s="45">
        <f>_xll.qlInterestRateIndexMaturity($V$5,AD185,trigger)</f>
        <v>48036</v>
      </c>
      <c r="AF185" s="49">
        <f>_xll.qlTenorBasisValue($V$13,AD185,trigger)</f>
        <v>8.8205603144162934E-4</v>
      </c>
      <c r="AG185" s="49">
        <f>_xll.qlTenorBasisForwardRate($V$13,AD185,_xll.ohTrigger($AA$9:$AA$12))</f>
        <v>2.0944232660340085E-2</v>
      </c>
      <c r="AH185" s="49">
        <f>_xll.qlTenorBasisForwardRate2($V$13,AD185,AE185,_xll.ohTrigger($AA$9:$AA$12))</f>
        <v>2.0944232660340085E-2</v>
      </c>
      <c r="AI185" s="49">
        <f>_xll.qlIndexFixing($V$5,_xll.qlInterestRateIndexFixingDate($V$5,AD185,trigger),,trigger)</f>
        <v>2.0833020273608265E-2</v>
      </c>
      <c r="AJ185" s="49">
        <f t="shared" si="15"/>
        <v>1.112123867318196E-4</v>
      </c>
      <c r="AK185" s="52">
        <f t="shared" si="16"/>
        <v>0.99469007107897489</v>
      </c>
    </row>
    <row r="186" spans="29:37" x14ac:dyDescent="0.2">
      <c r="AC186" s="44" t="s">
        <v>74</v>
      </c>
      <c r="AD186" s="45">
        <f>_xll.qlCalendarAdvance(calendar,AD185,AC186,,,trigger)</f>
        <v>47975</v>
      </c>
      <c r="AE186" s="45">
        <f>_xll.qlInterestRateIndexMaturity($V$5,AD186,trigger)</f>
        <v>48067</v>
      </c>
      <c r="AF186" s="49">
        <f>_xll.qlTenorBasisValue($V$13,AD186,trigger)</f>
        <v>8.7593525320649841E-4</v>
      </c>
      <c r="AG186" s="49">
        <f>_xll.qlTenorBasisForwardRate($V$13,AD186,_xll.ohTrigger($AA$9:$AA$12))</f>
        <v>2.0910283541275554E-2</v>
      </c>
      <c r="AH186" s="49">
        <f>_xll.qlTenorBasisForwardRate2($V$13,AD186,AE186,_xll.ohTrigger($AA$9:$AA$12))</f>
        <v>2.0910283541275554E-2</v>
      </c>
      <c r="AI186" s="49">
        <f>_xll.qlIndexFixing($V$5,_xll.qlInterestRateIndexFixingDate($V$5,AD186,trigger),,trigger)</f>
        <v>2.0800208170216571E-2</v>
      </c>
      <c r="AJ186" s="49">
        <f t="shared" si="15"/>
        <v>1.100753710589833E-4</v>
      </c>
      <c r="AK186" s="52">
        <f t="shared" si="16"/>
        <v>0.99473582599481725</v>
      </c>
    </row>
    <row r="187" spans="29:37" x14ac:dyDescent="0.2">
      <c r="AC187" s="44" t="s">
        <v>74</v>
      </c>
      <c r="AD187" s="45">
        <f>_xll.qlCalendarAdvance(calendar,AD186,AC187,,,trigger)</f>
        <v>48008</v>
      </c>
      <c r="AE187" s="45">
        <f>_xll.qlInterestRateIndexMaturity($V$5,AD187,trigger)</f>
        <v>48100</v>
      </c>
      <c r="AF187" s="49">
        <f>_xll.qlTenorBasisValue($V$13,AD187,trigger)</f>
        <v>8.6924142825425062E-4</v>
      </c>
      <c r="AG187" s="49">
        <f>_xll.qlTenorBasisForwardRate($V$13,AD187,_xll.ohTrigger($AA$9:$AA$12))</f>
        <v>2.0872112305412114E-2</v>
      </c>
      <c r="AH187" s="49">
        <f>_xll.qlTenorBasisForwardRate2($V$13,AD187,AE187,_xll.ohTrigger($AA$9:$AA$12))</f>
        <v>2.0872112305412114E-2</v>
      </c>
      <c r="AI187" s="49">
        <f>_xll.qlIndexFixing($V$5,_xll.qlInterestRateIndexFixingDate($V$5,AD187,trigger),,trigger)</f>
        <v>2.0763228448052139E-2</v>
      </c>
      <c r="AJ187" s="49">
        <f t="shared" si="15"/>
        <v>1.0888385735997527E-4</v>
      </c>
      <c r="AK187" s="52">
        <f t="shared" si="16"/>
        <v>0.9947832851909415</v>
      </c>
    </row>
    <row r="188" spans="29:37" x14ac:dyDescent="0.2">
      <c r="AC188" s="44" t="s">
        <v>74</v>
      </c>
      <c r="AD188" s="45">
        <f>_xll.qlCalendarAdvance(calendar,AD187,AC188,,,trigger)</f>
        <v>48038</v>
      </c>
      <c r="AE188" s="45">
        <f>_xll.qlInterestRateIndexMaturity($V$5,AD188,trigger)</f>
        <v>48130</v>
      </c>
      <c r="AF188" s="49">
        <f>_xll.qlTenorBasisValue($V$13,AD188,trigger)</f>
        <v>8.6319176548319758E-4</v>
      </c>
      <c r="AG188" s="49">
        <f>_xll.qlTenorBasisForwardRate($V$13,AD188,_xll.ohTrigger($AA$9:$AA$12))</f>
        <v>2.0836700983743246E-2</v>
      </c>
      <c r="AH188" s="49">
        <f>_xll.qlTenorBasisForwardRate2($V$13,AD188,AE188,_xll.ohTrigger($AA$9:$AA$12))</f>
        <v>2.0836700983743246E-2</v>
      </c>
      <c r="AI188" s="49">
        <f>_xll.qlIndexFixing($V$5,_xll.qlInterestRateIndexFixingDate($V$5,AD188,trigger),,trigger)</f>
        <v>2.0728858696903538E-2</v>
      </c>
      <c r="AJ188" s="49">
        <f t="shared" si="15"/>
        <v>1.0784228683970859E-4</v>
      </c>
      <c r="AK188" s="52">
        <f t="shared" si="16"/>
        <v>0.99482440685193652</v>
      </c>
    </row>
    <row r="189" spans="29:37" x14ac:dyDescent="0.2">
      <c r="AC189" s="44" t="s">
        <v>74</v>
      </c>
      <c r="AD189" s="45">
        <f>_xll.qlCalendarAdvance(calendar,AD188,AC189,,,trigger)</f>
        <v>48071</v>
      </c>
      <c r="AE189" s="45">
        <f>_xll.qlInterestRateIndexMaturity($V$5,AD189,trigger)</f>
        <v>48163</v>
      </c>
      <c r="AF189" s="49">
        <f>_xll.qlTenorBasisValue($V$13,AD189,trigger)</f>
        <v>8.565764907141791E-4</v>
      </c>
      <c r="AG189" s="49">
        <f>_xll.qlTenorBasisForwardRate($V$13,AD189,_xll.ohTrigger($AA$9:$AA$12))</f>
        <v>2.0796967450597826E-2</v>
      </c>
      <c r="AH189" s="49">
        <f>_xll.qlTenorBasisForwardRate2($V$13,AD189,AE189,_xll.ohTrigger($AA$9:$AA$12))</f>
        <v>2.0796967450597826E-2</v>
      </c>
      <c r="AI189" s="49">
        <f>_xll.qlIndexFixing($V$5,_xll.qlInterestRateIndexFixingDate($V$5,AD189,trigger),,trigger)</f>
        <v>2.0690224989668462E-2</v>
      </c>
      <c r="AJ189" s="49">
        <f t="shared" si="15"/>
        <v>1.0674246092936407E-4</v>
      </c>
      <c r="AK189" s="52">
        <f t="shared" si="16"/>
        <v>0.99486740260651341</v>
      </c>
    </row>
    <row r="190" spans="29:37" x14ac:dyDescent="0.2">
      <c r="AC190" s="44" t="s">
        <v>74</v>
      </c>
      <c r="AD190" s="45">
        <f>_xll.qlCalendarAdvance(calendar,AD189,AC190,,,trigger)</f>
        <v>48102</v>
      </c>
      <c r="AE190" s="45">
        <f>_xll.qlInterestRateIndexMaturity($V$5,AD190,trigger)</f>
        <v>48193</v>
      </c>
      <c r="AF190" s="49">
        <f>_xll.qlTenorBasisValue($V$13,AD190,trigger)</f>
        <v>8.5039983487317564E-4</v>
      </c>
      <c r="AG190" s="49">
        <f>_xll.qlTenorBasisForwardRate($V$13,AD190,_xll.ohTrigger($AA$9:$AA$12))</f>
        <v>2.0758924759047399E-2</v>
      </c>
      <c r="AH190" s="49">
        <f>_xll.qlTenorBasisForwardRate2($V$13,AD190,AE190,_xll.ohTrigger($AA$9:$AA$12))</f>
        <v>2.0758924759047399E-2</v>
      </c>
      <c r="AI190" s="49">
        <f>_xll.qlIndexFixing($V$5,_xll.qlInterestRateIndexFixingDate($V$5,AD190,trigger),,trigger)</f>
        <v>2.0653162353586253E-2</v>
      </c>
      <c r="AJ190" s="49">
        <f t="shared" si="15"/>
        <v>1.0576240546114613E-4</v>
      </c>
      <c r="AK190" s="52">
        <f t="shared" si="16"/>
        <v>0.99490520791954551</v>
      </c>
    </row>
    <row r="191" spans="29:37" x14ac:dyDescent="0.2">
      <c r="AC191" s="44" t="s">
        <v>74</v>
      </c>
      <c r="AD191" s="45">
        <f>_xll.qlCalendarAdvance(calendar,AD190,AC191,,,trigger)</f>
        <v>48134</v>
      </c>
      <c r="AE191" s="45">
        <f>_xll.qlInterestRateIndexMaturity($V$5,AD191,trigger)</f>
        <v>48226</v>
      </c>
      <c r="AF191" s="49">
        <f>_xll.qlTenorBasisValue($V$13,AD191,trigger)</f>
        <v>8.4406236475449736E-4</v>
      </c>
      <c r="AG191" s="49">
        <f>_xll.qlTenorBasisForwardRate($V$13,AD191,_xll.ohTrigger($AA$9:$AA$12))</f>
        <v>2.0718840771790602E-2</v>
      </c>
      <c r="AH191" s="49">
        <f>_xll.qlTenorBasisForwardRate2($V$13,AD191,AE191,_xll.ohTrigger($AA$9:$AA$12))</f>
        <v>2.0718840771790602E-2</v>
      </c>
      <c r="AI191" s="49">
        <f>_xll.qlIndexFixing($V$5,_xll.qlInterestRateIndexFixingDate($V$5,AD191,trigger),,trigger)</f>
        <v>2.0614064058315618E-2</v>
      </c>
      <c r="AJ191" s="49">
        <f t="shared" si="15"/>
        <v>1.0477671347498482E-4</v>
      </c>
      <c r="AK191" s="52">
        <f t="shared" si="16"/>
        <v>0.994942925879442</v>
      </c>
    </row>
    <row r="192" spans="29:37" x14ac:dyDescent="0.2">
      <c r="AC192" s="44" t="s">
        <v>74</v>
      </c>
      <c r="AD192" s="45">
        <f>_xll.qlCalendarAdvance(calendar,AD191,AC192,,,trigger)</f>
        <v>48165</v>
      </c>
      <c r="AE192" s="45">
        <f>_xll.qlInterestRateIndexMaturity($V$5,AD192,trigger)</f>
        <v>48257</v>
      </c>
      <c r="AF192" s="49">
        <f>_xll.qlTenorBasisValue($V$13,AD192,trigger)</f>
        <v>8.3796028691540496E-4</v>
      </c>
      <c r="AG192" s="49">
        <f>_xll.qlTenorBasisForwardRate($V$13,AD192,_xll.ohTrigger($AA$9:$AA$12))</f>
        <v>2.0679303136722071E-2</v>
      </c>
      <c r="AH192" s="49">
        <f>_xll.qlTenorBasisForwardRate2($V$13,AD192,AE192,_xll.ohTrigger($AA$9:$AA$12))</f>
        <v>2.0679303136722071E-2</v>
      </c>
      <c r="AI192" s="49">
        <f>_xll.qlIndexFixing($V$5,_xll.qlInterestRateIndexFixingDate($V$5,AD192,trigger),,trigger)</f>
        <v>2.0575429007627367E-2</v>
      </c>
      <c r="AJ192" s="49">
        <f t="shared" si="15"/>
        <v>1.03874129094704E-4</v>
      </c>
      <c r="AK192" s="52">
        <f t="shared" si="16"/>
        <v>0.9949769037956484</v>
      </c>
    </row>
    <row r="193" spans="29:37" x14ac:dyDescent="0.2">
      <c r="AC193" s="44" t="s">
        <v>74</v>
      </c>
      <c r="AD193" s="45">
        <f>_xll.qlCalendarAdvance(calendar,AD192,AC193,,,trigger)</f>
        <v>48197</v>
      </c>
      <c r="AE193" s="45">
        <f>_xll.qlInterestRateIndexMaturity($V$5,AD193,trigger)</f>
        <v>48288</v>
      </c>
      <c r="AF193" s="49">
        <f>_xll.qlTenorBasisValue($V$13,AD193,trigger)</f>
        <v>8.3170002834883499E-4</v>
      </c>
      <c r="AG193" s="49">
        <f>_xll.qlTenorBasisForwardRate($V$13,AD193,_xll.ohTrigger($AA$9:$AA$12))</f>
        <v>2.0637803750234506E-2</v>
      </c>
      <c r="AH193" s="49">
        <f>_xll.qlTenorBasisForwardRate2($V$13,AD193,AE193,_xll.ohTrigger($AA$9:$AA$12))</f>
        <v>2.0637803750234506E-2</v>
      </c>
      <c r="AI193" s="49">
        <f>_xll.qlIndexFixing($V$5,_xll.qlInterestRateIndexFixingDate($V$5,AD193,trigger),,trigger)</f>
        <v>2.0534809179755229E-2</v>
      </c>
      <c r="AJ193" s="49">
        <f t="shared" si="15"/>
        <v>1.0299457047927701E-4</v>
      </c>
      <c r="AK193" s="52">
        <f t="shared" si="16"/>
        <v>0.99500942194597108</v>
      </c>
    </row>
    <row r="194" spans="29:37" x14ac:dyDescent="0.2">
      <c r="AC194" s="44" t="s">
        <v>74</v>
      </c>
      <c r="AD194" s="45">
        <f>_xll.qlCalendarAdvance(calendar,AD193,AC194,,,trigger)</f>
        <v>48228</v>
      </c>
      <c r="AE194" s="45">
        <f>_xll.qlInterestRateIndexMaturity($V$5,AD194,trigger)</f>
        <v>48319</v>
      </c>
      <c r="AF194" s="49">
        <f>_xll.qlTenorBasisValue($V$13,AD194,trigger)</f>
        <v>8.2567295057855495E-4</v>
      </c>
      <c r="AG194" s="49">
        <f>_xll.qlTenorBasisForwardRate($V$13,AD194,_xll.ohTrigger($AA$9:$AA$12))</f>
        <v>2.059681353020484E-2</v>
      </c>
      <c r="AH194" s="49">
        <f>_xll.qlTenorBasisForwardRate2($V$13,AD194,AE194,_xll.ohTrigger($AA$9:$AA$12))</f>
        <v>2.059681353020484E-2</v>
      </c>
      <c r="AI194" s="49">
        <f>_xll.qlIndexFixing($V$5,_xll.qlInterestRateIndexFixingDate($V$5,AD194,trigger),,trigger)</f>
        <v>2.0494635224361228E-2</v>
      </c>
      <c r="AJ194" s="49">
        <f t="shared" si="15"/>
        <v>1.0217830584361223E-4</v>
      </c>
      <c r="AK194" s="52">
        <f t="shared" si="16"/>
        <v>0.99503912070215284</v>
      </c>
    </row>
    <row r="195" spans="29:37" x14ac:dyDescent="0.2">
      <c r="AC195" s="44" t="s">
        <v>74</v>
      </c>
      <c r="AD195" s="45">
        <f>_xll.qlCalendarAdvance(calendar,AD194,AC195,,,trigger)</f>
        <v>48260</v>
      </c>
      <c r="AE195" s="45">
        <f>_xll.qlInterestRateIndexMaturity($V$5,AD195,trigger)</f>
        <v>48351</v>
      </c>
      <c r="AF195" s="49">
        <f>_xll.qlTenorBasisValue($V$13,AD195,trigger)</f>
        <v>8.1949029966538959E-4</v>
      </c>
      <c r="AG195" s="49">
        <f>_xll.qlTenorBasisForwardRate($V$13,AD195,_xll.ohTrigger($AA$9:$AA$12))</f>
        <v>2.0553744263871271E-2</v>
      </c>
      <c r="AH195" s="49">
        <f>_xll.qlTenorBasisForwardRate2($V$13,AD195,AE195,_xll.ohTrigger($AA$9:$AA$12))</f>
        <v>2.0553744263871271E-2</v>
      </c>
      <c r="AI195" s="49">
        <f>_xll.qlIndexFixing($V$5,_xll.qlInterestRateIndexFixingDate($V$5,AD195,trigger),,trigger)</f>
        <v>2.0452363597221034E-2</v>
      </c>
      <c r="AJ195" s="49">
        <f t="shared" si="15"/>
        <v>1.0138066665023662E-4</v>
      </c>
      <c r="AK195" s="52">
        <f t="shared" si="16"/>
        <v>0.99506753293469552</v>
      </c>
    </row>
    <row r="196" spans="29:37" x14ac:dyDescent="0.2">
      <c r="AC196" s="44" t="s">
        <v>74</v>
      </c>
      <c r="AD196" s="45">
        <f>_xll.qlCalendarAdvance(calendar,AD195,AC196,,,trigger)</f>
        <v>48289</v>
      </c>
      <c r="AE196" s="45">
        <f>_xll.qlInterestRateIndexMaturity($V$5,AD196,trigger)</f>
        <v>48381</v>
      </c>
      <c r="AF196" s="49">
        <f>_xll.qlTenorBasisValue($V$13,AD196,trigger)</f>
        <v>8.1392142964490906E-4</v>
      </c>
      <c r="AG196" s="49">
        <f>_xll.qlTenorBasisForwardRate($V$13,AD196,_xll.ohTrigger($AA$9:$AA$12))</f>
        <v>2.0513936513638403E-2</v>
      </c>
      <c r="AH196" s="49">
        <f>_xll.qlTenorBasisForwardRate2($V$13,AD196,AE196,_xll.ohTrigger($AA$9:$AA$12))</f>
        <v>2.0513936513638403E-2</v>
      </c>
      <c r="AI196" s="49">
        <f>_xll.qlIndexFixing($V$5,_xll.qlInterestRateIndexFixingDate($V$5,AD196,trigger),,trigger)</f>
        <v>2.0413244627054936E-2</v>
      </c>
      <c r="AJ196" s="49">
        <f t="shared" ref="AJ196:AJ259" si="17">AG196-AI196</f>
        <v>1.0069188658346634E-4</v>
      </c>
      <c r="AK196" s="52">
        <f t="shared" ref="AK196:AK259" si="18">AI196/AH196</f>
        <v>0.99509153757415003</v>
      </c>
    </row>
    <row r="197" spans="29:37" x14ac:dyDescent="0.2">
      <c r="AC197" s="44" t="s">
        <v>74</v>
      </c>
      <c r="AD197" s="45">
        <f>_xll.qlCalendarAdvance(calendar,AD196,AC197,,,trigger)</f>
        <v>48320</v>
      </c>
      <c r="AE197" s="45">
        <f>_xll.qlInterestRateIndexMaturity($V$5,AD197,trigger)</f>
        <v>48411</v>
      </c>
      <c r="AF197" s="49">
        <f>_xll.qlTenorBasisValue($V$13,AD197,trigger)</f>
        <v>8.0800447795805548E-4</v>
      </c>
      <c r="AG197" s="49">
        <f>_xll.qlTenorBasisForwardRate($V$13,AD197,_xll.ohTrigger($AA$9:$AA$12))</f>
        <v>2.0470917482483496E-2</v>
      </c>
      <c r="AH197" s="49">
        <f>_xll.qlTenorBasisForwardRate2($V$13,AD197,AE197,_xll.ohTrigger($AA$9:$AA$12))</f>
        <v>2.0470917482483496E-2</v>
      </c>
      <c r="AI197" s="49">
        <f>_xll.qlIndexFixing($V$5,_xll.qlInterestRateIndexFixingDate($V$5,AD197,trigger),,trigger)</f>
        <v>2.0370909152270276E-2</v>
      </c>
      <c r="AJ197" s="49">
        <f t="shared" si="17"/>
        <v>1.0000833021322E-4</v>
      </c>
      <c r="AK197" s="52">
        <f t="shared" si="18"/>
        <v>0.99511461416916003</v>
      </c>
    </row>
    <row r="198" spans="29:37" x14ac:dyDescent="0.2">
      <c r="AC198" s="44" t="s">
        <v>74</v>
      </c>
      <c r="AD198" s="45">
        <f>_xll.qlCalendarAdvance(calendar,AD197,AC198,,,trigger)</f>
        <v>48351</v>
      </c>
      <c r="AE198" s="45">
        <f>_xll.qlInterestRateIndexMaturity($V$5,AD198,trigger)</f>
        <v>48443</v>
      </c>
      <c r="AF198" s="49">
        <f>_xll.qlTenorBasisValue($V$13,AD198,trigger)</f>
        <v>8.0212476113401235E-4</v>
      </c>
      <c r="AG198" s="49">
        <f>_xll.qlTenorBasisForwardRate($V$13,AD198,_xll.ohTrigger($AA$9:$AA$12))</f>
        <v>2.042692446854583E-2</v>
      </c>
      <c r="AH198" s="49">
        <f>_xll.qlTenorBasisForwardRate2($V$13,AD198,AE198,_xll.ohTrigger($AA$9:$AA$12))</f>
        <v>2.042692446854583E-2</v>
      </c>
      <c r="AI198" s="49">
        <f>_xll.qlIndexFixing($V$5,_xll.qlInterestRateIndexFixingDate($V$5,AD198,trigger),,trigger)</f>
        <v>2.0327566262685615E-2</v>
      </c>
      <c r="AJ198" s="49">
        <f t="shared" si="17"/>
        <v>9.9358205860215071E-5</v>
      </c>
      <c r="AK198" s="52">
        <f t="shared" si="18"/>
        <v>0.99513591945702784</v>
      </c>
    </row>
    <row r="199" spans="29:37" x14ac:dyDescent="0.2">
      <c r="AC199" s="44" t="s">
        <v>74</v>
      </c>
      <c r="AD199" s="45">
        <f>_xll.qlCalendarAdvance(calendar,AD198,AC199,,,trigger)</f>
        <v>48382</v>
      </c>
      <c r="AE199" s="45">
        <f>_xll.qlInterestRateIndexMaturity($V$5,AD199,trigger)</f>
        <v>48474</v>
      </c>
      <c r="AF199" s="49">
        <f>_xll.qlTenorBasisValue($V$13,AD199,trigger)</f>
        <v>7.9628232975283316E-4</v>
      </c>
      <c r="AG199" s="49">
        <f>_xll.qlTenorBasisForwardRate($V$13,AD199,_xll.ohTrigger($AA$9:$AA$12))</f>
        <v>2.0382336438144927E-2</v>
      </c>
      <c r="AH199" s="49">
        <f>_xll.qlTenorBasisForwardRate2($V$13,AD199,AE199,_xll.ohTrigger($AA$9:$AA$12))</f>
        <v>2.0382336438144927E-2</v>
      </c>
      <c r="AI199" s="49">
        <f>_xll.qlIndexFixing($V$5,_xll.qlInterestRateIndexFixingDate($V$5,AD199,trigger),,trigger)</f>
        <v>2.0283580623250516E-2</v>
      </c>
      <c r="AJ199" s="49">
        <f t="shared" si="17"/>
        <v>9.8755814894411348E-5</v>
      </c>
      <c r="AK199" s="52">
        <f t="shared" si="18"/>
        <v>0.99515483344148947</v>
      </c>
    </row>
    <row r="200" spans="29:37" x14ac:dyDescent="0.2">
      <c r="AC200" s="44" t="s">
        <v>74</v>
      </c>
      <c r="AD200" s="45">
        <f>_xll.qlCalendarAdvance(calendar,AD199,AC200,,,trigger)</f>
        <v>48414</v>
      </c>
      <c r="AE200" s="45">
        <f>_xll.qlInterestRateIndexMaturity($V$5,AD200,trigger)</f>
        <v>48506</v>
      </c>
      <c r="AF200" s="49">
        <f>_xll.qlTenorBasisValue($V$13,AD200,trigger)</f>
        <v>7.9029058704755111E-4</v>
      </c>
      <c r="AG200" s="49">
        <f>_xll.qlTenorBasisForwardRate($V$13,AD200,_xll.ohTrigger($AA$9:$AA$12))</f>
        <v>2.0335553516976624E-2</v>
      </c>
      <c r="AH200" s="49">
        <f>_xll.qlTenorBasisForwardRate2($V$13,AD200,AE200,_xll.ohTrigger($AA$9:$AA$12))</f>
        <v>2.0335553516976624E-2</v>
      </c>
      <c r="AI200" s="49">
        <f>_xll.qlIndexFixing($V$5,_xll.qlInterestRateIndexFixingDate($V$5,AD200,trigger),,trigger)</f>
        <v>2.0237374443246605E-2</v>
      </c>
      <c r="AJ200" s="49">
        <f t="shared" si="17"/>
        <v>9.817907373001894E-5</v>
      </c>
      <c r="AK200" s="52">
        <f t="shared" si="18"/>
        <v>0.99517204812507043</v>
      </c>
    </row>
    <row r="201" spans="29:37" x14ac:dyDescent="0.2">
      <c r="AC201" s="44" t="s">
        <v>74</v>
      </c>
      <c r="AD201" s="45">
        <f>_xll.qlCalendarAdvance(calendar,AD200,AC201,,,trigger)</f>
        <v>48445</v>
      </c>
      <c r="AE201" s="45">
        <f>_xll.qlInterestRateIndexMaturity($V$5,AD201,trigger)</f>
        <v>48537</v>
      </c>
      <c r="AF201" s="49">
        <f>_xll.qlTenorBasisValue($V$13,AD201,trigger)</f>
        <v>7.8452405282507503E-4</v>
      </c>
      <c r="AG201" s="49">
        <f>_xll.qlTenorBasisForwardRate($V$13,AD201,_xll.ohTrigger($AA$9:$AA$12))</f>
        <v>2.0289499665232285E-2</v>
      </c>
      <c r="AH201" s="49">
        <f>_xll.qlTenorBasisForwardRate2($V$13,AD201,AE201,_xll.ohTrigger($AA$9:$AA$12))</f>
        <v>2.0289499665232285E-2</v>
      </c>
      <c r="AI201" s="49">
        <f>_xll.qlIndexFixing($V$5,_xll.qlInterestRateIndexFixingDate($V$5,AD201,trigger),,trigger)</f>
        <v>2.0191835635734748E-2</v>
      </c>
      <c r="AJ201" s="49">
        <f t="shared" si="17"/>
        <v>9.7664029497537136E-5</v>
      </c>
      <c r="AK201" s="52">
        <f t="shared" si="18"/>
        <v>0.99518647423007223</v>
      </c>
    </row>
    <row r="202" spans="29:37" x14ac:dyDescent="0.2">
      <c r="AC202" s="44" t="s">
        <v>74</v>
      </c>
      <c r="AD202" s="45">
        <f>_xll.qlCalendarAdvance(calendar,AD201,AC202,,,trigger)</f>
        <v>48477</v>
      </c>
      <c r="AE202" s="45">
        <f>_xll.qlInterestRateIndexMaturity($V$5,AD202,trigger)</f>
        <v>48568</v>
      </c>
      <c r="AF202" s="49">
        <f>_xll.qlTenorBasisValue($V$13,AD202,trigger)</f>
        <v>7.7861072193867692E-4</v>
      </c>
      <c r="AG202" s="49">
        <f>_xll.qlTenorBasisForwardRate($V$13,AD202,_xll.ohTrigger($AA$9:$AA$12))</f>
        <v>2.0241401859826771E-2</v>
      </c>
      <c r="AH202" s="49">
        <f>_xll.qlTenorBasisForwardRate2($V$13,AD202,AE202,_xll.ohTrigger($AA$9:$AA$12))</f>
        <v>2.0241401859826771E-2</v>
      </c>
      <c r="AI202" s="49">
        <f>_xll.qlIndexFixing($V$5,_xll.qlInterestRateIndexFixingDate($V$5,AD202,trigger),,trigger)</f>
        <v>2.0144222940370229E-2</v>
      </c>
      <c r="AJ202" s="49">
        <f t="shared" si="17"/>
        <v>9.7178919456542001E-5</v>
      </c>
      <c r="AK202" s="52">
        <f t="shared" si="18"/>
        <v>0.99519900251328863</v>
      </c>
    </row>
    <row r="203" spans="29:37" x14ac:dyDescent="0.2">
      <c r="AC203" s="44" t="s">
        <v>74</v>
      </c>
      <c r="AD203" s="45">
        <f>_xll.qlCalendarAdvance(calendar,AD202,AC203,,,trigger)</f>
        <v>48507</v>
      </c>
      <c r="AE203" s="45">
        <f>_xll.qlInterestRateIndexMaturity($V$5,AD203,trigger)</f>
        <v>48599</v>
      </c>
      <c r="AF203" s="49">
        <f>_xll.qlTenorBasisValue($V$13,AD203,trigger)</f>
        <v>7.7310317926948741E-4</v>
      </c>
      <c r="AG203" s="49">
        <f>_xll.qlTenorBasisForwardRate($V$13,AD203,_xll.ohTrigger($AA$9:$AA$12))</f>
        <v>2.0195228245858014E-2</v>
      </c>
      <c r="AH203" s="49">
        <f>_xll.qlTenorBasisForwardRate2($V$13,AD203,AE203,_xll.ohTrigger($AA$9:$AA$12))</f>
        <v>2.0195228245858014E-2</v>
      </c>
      <c r="AI203" s="49">
        <f>_xll.qlIndexFixing($V$5,_xll.qlInterestRateIndexFixingDate($V$5,AD203,trigger),,trigger)</f>
        <v>2.009846539588105E-2</v>
      </c>
      <c r="AJ203" s="49">
        <f t="shared" si="17"/>
        <v>9.6762849976964049E-5</v>
      </c>
      <c r="AK203" s="52">
        <f t="shared" si="18"/>
        <v>0.99520862805812504</v>
      </c>
    </row>
    <row r="204" spans="29:37" x14ac:dyDescent="0.2">
      <c r="AC204" s="44" t="s">
        <v>74</v>
      </c>
      <c r="AD204" s="45">
        <f>_xll.qlCalendarAdvance(calendar,AD203,AC204,,,trigger)</f>
        <v>48540</v>
      </c>
      <c r="AE204" s="45">
        <f>_xll.qlInterestRateIndexMaturity($V$5,AD204,trigger)</f>
        <v>48632</v>
      </c>
      <c r="AF204" s="49">
        <f>_xll.qlTenorBasisValue($V$13,AD204,trigger)</f>
        <v>7.6708536442007206E-4</v>
      </c>
      <c r="AG204" s="49">
        <f>_xll.qlTenorBasisForwardRate($V$13,AD204,_xll.ohTrigger($AA$9:$AA$12))</f>
        <v>2.0143875123666E-2</v>
      </c>
      <c r="AH204" s="49">
        <f>_xll.qlTenorBasisForwardRate2($V$13,AD204,AE204,_xll.ohTrigger($AA$9:$AA$12))</f>
        <v>2.0143875123666E-2</v>
      </c>
      <c r="AI204" s="49">
        <f>_xll.qlIndexFixing($V$5,_xll.qlInterestRateIndexFixingDate($V$5,AD204,trigger),,trigger)</f>
        <v>2.0047521882535876E-2</v>
      </c>
      <c r="AJ204" s="49">
        <f t="shared" si="17"/>
        <v>9.6353241130123224E-5</v>
      </c>
      <c r="AK204" s="52">
        <f t="shared" si="18"/>
        <v>0.99521674749577238</v>
      </c>
    </row>
    <row r="205" spans="29:37" x14ac:dyDescent="0.2">
      <c r="AC205" s="44" t="s">
        <v>74</v>
      </c>
      <c r="AD205" s="45">
        <f>_xll.qlCalendarAdvance(calendar,AD204,AC205,,,trigger)</f>
        <v>48570</v>
      </c>
      <c r="AE205" s="45">
        <f>_xll.qlInterestRateIndexMaturity($V$5,AD205,trigger)</f>
        <v>48660</v>
      </c>
      <c r="AF205" s="49">
        <f>_xll.qlTenorBasisValue($V$13,AD205,trigger)</f>
        <v>7.6165143135121832E-4</v>
      </c>
      <c r="AG205" s="49">
        <f>_xll.qlTenorBasisForwardRate($V$13,AD205,_xll.ohTrigger($AA$9:$AA$12))</f>
        <v>2.009696324576371E-2</v>
      </c>
      <c r="AH205" s="49">
        <f>_xll.qlTenorBasisForwardRate2($V$13,AD205,AE205,_xll.ohTrigger($AA$9:$AA$12))</f>
        <v>2.009696324576371E-2</v>
      </c>
      <c r="AI205" s="49">
        <f>_xll.qlIndexFixing($V$5,_xll.qlInterestRateIndexFixingDate($V$5,AD205,trigger),,trigger)</f>
        <v>2.0000941164855845E-2</v>
      </c>
      <c r="AJ205" s="49">
        <f t="shared" si="17"/>
        <v>9.6022080907864904E-5</v>
      </c>
      <c r="AK205" s="52">
        <f t="shared" si="18"/>
        <v>0.99522206018224646</v>
      </c>
    </row>
    <row r="206" spans="29:37" x14ac:dyDescent="0.2">
      <c r="AC206" s="44" t="s">
        <v>74</v>
      </c>
      <c r="AD206" s="45">
        <f>_xll.qlCalendarAdvance(calendar,AD205,AC206,,,trigger)</f>
        <v>48603</v>
      </c>
      <c r="AE206" s="45">
        <f>_xll.qlInterestRateIndexMaturity($V$5,AD206,trigger)</f>
        <v>48694</v>
      </c>
      <c r="AF206" s="49">
        <f>_xll.qlTenorBasisValue($V$13,AD206,trigger)</f>
        <v>7.5571459243313575E-4</v>
      </c>
      <c r="AG206" s="49">
        <f>_xll.qlTenorBasisForwardRate($V$13,AD206,_xll.ohTrigger($AA$9:$AA$12))</f>
        <v>2.0043824337987265E-2</v>
      </c>
      <c r="AH206" s="49">
        <f>_xll.qlTenorBasisForwardRate2($V$13,AD206,AE206,_xll.ohTrigger($AA$9:$AA$12))</f>
        <v>2.0043824337987265E-2</v>
      </c>
      <c r="AI206" s="49">
        <f>_xll.qlIndexFixing($V$5,_xll.qlInterestRateIndexFixingDate($V$5,AD206,trigger),,trigger)</f>
        <v>1.9948119283580069E-2</v>
      </c>
      <c r="AJ206" s="49">
        <f t="shared" si="17"/>
        <v>9.5705054407195511E-5</v>
      </c>
      <c r="AK206" s="52">
        <f t="shared" si="18"/>
        <v>0.99522520988044116</v>
      </c>
    </row>
    <row r="207" spans="29:37" x14ac:dyDescent="0.2">
      <c r="AC207" s="44" t="s">
        <v>74</v>
      </c>
      <c r="AD207" s="45">
        <f>_xll.qlCalendarAdvance(calendar,AD206,AC207,,,trigger)</f>
        <v>48634</v>
      </c>
      <c r="AE207" s="45">
        <f>_xll.qlInterestRateIndexMaturity($V$5,AD207,trigger)</f>
        <v>48723</v>
      </c>
      <c r="AF207" s="49">
        <f>_xll.qlTenorBasisValue($V$13,AD207,trigger)</f>
        <v>7.501761913908388E-4</v>
      </c>
      <c r="AG207" s="49">
        <f>_xll.qlTenorBasisForwardRate($V$13,AD207,_xll.ohTrigger($AA$9:$AA$12))</f>
        <v>1.9993928601515703E-2</v>
      </c>
      <c r="AH207" s="49">
        <f>_xll.qlTenorBasisForwardRate2($V$13,AD207,AE207,_xll.ohTrigger($AA$9:$AA$12))</f>
        <v>1.9993928601515703E-2</v>
      </c>
      <c r="AI207" s="49">
        <f>_xll.qlIndexFixing($V$5,_xll.qlInterestRateIndexFixingDate($V$5,AD207,trigger),,trigger)</f>
        <v>1.9898481289974533E-2</v>
      </c>
      <c r="AJ207" s="49">
        <f t="shared" si="17"/>
        <v>9.5447311541169838E-5</v>
      </c>
      <c r="AK207" s="52">
        <f t="shared" si="18"/>
        <v>0.99522618523635553</v>
      </c>
    </row>
    <row r="208" spans="29:37" x14ac:dyDescent="0.2">
      <c r="AC208" s="44" t="s">
        <v>74</v>
      </c>
      <c r="AD208" s="45">
        <f>_xll.qlCalendarAdvance(calendar,AD207,AC208,,,trigger)</f>
        <v>48662</v>
      </c>
      <c r="AE208" s="45">
        <f>_xll.qlInterestRateIndexMaturity($V$5,AD208,trigger)</f>
        <v>48754</v>
      </c>
      <c r="AF208" s="49">
        <f>_xll.qlTenorBasisValue($V$13,AD208,trigger)</f>
        <v>7.452059181215023E-4</v>
      </c>
      <c r="AG208" s="49">
        <f>_xll.qlTenorBasisForwardRate($V$13,AD208,_xll.ohTrigger($AA$9:$AA$12))</f>
        <v>1.9946928229683129E-2</v>
      </c>
      <c r="AH208" s="49">
        <f>_xll.qlTenorBasisForwardRate2($V$13,AD208,AE208,_xll.ohTrigger($AA$9:$AA$12))</f>
        <v>1.9946928229683129E-2</v>
      </c>
      <c r="AI208" s="49">
        <f>_xll.qlIndexFixing($V$5,_xll.qlInterestRateIndexFixingDate($V$5,AD208,trigger),,trigger)</f>
        <v>1.9851667442692331E-2</v>
      </c>
      <c r="AJ208" s="49">
        <f t="shared" si="17"/>
        <v>9.5260786990798707E-5</v>
      </c>
      <c r="AK208" s="52">
        <f t="shared" si="18"/>
        <v>0.99522428787561179</v>
      </c>
    </row>
    <row r="209" spans="29:37" x14ac:dyDescent="0.2">
      <c r="AC209" s="44" t="s">
        <v>74</v>
      </c>
      <c r="AD209" s="45">
        <f>_xll.qlCalendarAdvance(calendar,AD208,AC209,,,trigger)</f>
        <v>48694</v>
      </c>
      <c r="AE209" s="45">
        <f>_xll.qlInterestRateIndexMaturity($V$5,AD209,trigger)</f>
        <v>48785</v>
      </c>
      <c r="AF209" s="49">
        <f>_xll.qlTenorBasisValue($V$13,AD209,trigger)</f>
        <v>7.3956295589098922E-4</v>
      </c>
      <c r="AG209" s="49">
        <f>_xll.qlTenorBasisForwardRate($V$13,AD209,_xll.ohTrigger($AA$9:$AA$12))</f>
        <v>1.9893719669220541E-2</v>
      </c>
      <c r="AH209" s="49">
        <f>_xll.qlTenorBasisForwardRate2($V$13,AD209,AE209,_xll.ohTrigger($AA$9:$AA$12))</f>
        <v>1.9893719669220541E-2</v>
      </c>
      <c r="AI209" s="49">
        <f>_xll.qlIndexFixing($V$5,_xll.qlInterestRateIndexFixingDate($V$5,AD209,trigger),,trigger)</f>
        <v>1.9798638862491072E-2</v>
      </c>
      <c r="AJ209" s="49">
        <f t="shared" si="17"/>
        <v>9.5080806729468809E-5</v>
      </c>
      <c r="AK209" s="52">
        <f t="shared" si="18"/>
        <v>0.99522056164908279</v>
      </c>
    </row>
    <row r="210" spans="29:37" x14ac:dyDescent="0.2">
      <c r="AC210" s="44" t="s">
        <v>74</v>
      </c>
      <c r="AD210" s="45">
        <f>_xll.qlCalendarAdvance(calendar,AD209,AC210,,,trigger)</f>
        <v>48724</v>
      </c>
      <c r="AE210" s="45">
        <f>_xll.qlInterestRateIndexMaturity($V$5,AD210,trigger)</f>
        <v>48816</v>
      </c>
      <c r="AF210" s="49">
        <f>_xll.qlTenorBasisValue($V$13,AD210,trigger)</f>
        <v>7.3430883742207074E-4</v>
      </c>
      <c r="AG210" s="49">
        <f>_xll.qlTenorBasisForwardRate($V$13,AD210,_xll.ohTrigger($AA$9:$AA$12))</f>
        <v>1.9842559422876587E-2</v>
      </c>
      <c r="AH210" s="49">
        <f>_xll.qlTenorBasisForwardRate2($V$13,AD210,AE210,_xll.ohTrigger($AA$9:$AA$12))</f>
        <v>1.9842559422876587E-2</v>
      </c>
      <c r="AI210" s="49">
        <f>_xll.qlIndexFixing($V$5,_xll.qlInterestRateIndexFixingDate($V$5,AD210,trigger),,trigger)</f>
        <v>1.9747599924453796E-2</v>
      </c>
      <c r="AJ210" s="49">
        <f t="shared" si="17"/>
        <v>9.495949842279125E-5</v>
      </c>
      <c r="AK210" s="52">
        <f t="shared" si="18"/>
        <v>0.99521435232224564</v>
      </c>
    </row>
    <row r="211" spans="29:37" x14ac:dyDescent="0.2">
      <c r="AC211" s="44" t="s">
        <v>74</v>
      </c>
      <c r="AD211" s="45">
        <f>_xll.qlCalendarAdvance(calendar,AD210,AC211,,,trigger)</f>
        <v>48757</v>
      </c>
      <c r="AE211" s="45">
        <f>_xll.qlInterestRateIndexMaturity($V$5,AD211,trigger)</f>
        <v>48849</v>
      </c>
      <c r="AF211" s="49">
        <f>_xll.qlTenorBasisValue($V$13,AD211,trigger)</f>
        <v>7.2856968806336516E-4</v>
      </c>
      <c r="AG211" s="49">
        <f>_xll.qlTenorBasisForwardRate($V$13,AD211,_xll.ohTrigger($AA$9:$AA$12))</f>
        <v>1.9785831726674384E-2</v>
      </c>
      <c r="AH211" s="49">
        <f>_xll.qlTenorBasisForwardRate2($V$13,AD211,AE211,_xll.ohTrigger($AA$9:$AA$12))</f>
        <v>1.9785831726674384E-2</v>
      </c>
      <c r="AI211" s="49">
        <f>_xll.qlIndexFixing($V$5,_xll.qlInterestRateIndexFixingDate($V$5,AD211,trigger),,trigger)</f>
        <v>1.9690963030563349E-2</v>
      </c>
      <c r="AJ211" s="49">
        <f t="shared" si="17"/>
        <v>9.4868696111034823E-5</v>
      </c>
      <c r="AK211" s="52">
        <f t="shared" si="18"/>
        <v>0.99520522071441975</v>
      </c>
    </row>
    <row r="212" spans="29:37" x14ac:dyDescent="0.2">
      <c r="AC212" s="44" t="s">
        <v>74</v>
      </c>
      <c r="AD212" s="45">
        <f>_xll.qlCalendarAdvance(calendar,AD211,AC212,,,trigger)</f>
        <v>48787</v>
      </c>
      <c r="AE212" s="45">
        <f>_xll.qlInterestRateIndexMaturity($V$5,AD212,trigger)</f>
        <v>48879</v>
      </c>
      <c r="AF212" s="49">
        <f>_xll.qlTenorBasisValue($V$13,AD212,trigger)</f>
        <v>7.2338895267029654E-4</v>
      </c>
      <c r="AG212" s="49">
        <f>_xll.qlTenorBasisForwardRate($V$13,AD212,_xll.ohTrigger($AA$9:$AA$12))</f>
        <v>1.9733551735020321E-2</v>
      </c>
      <c r="AH212" s="49">
        <f>_xll.qlTenorBasisForwardRate2($V$13,AD212,AE212,_xll.ohTrigger($AA$9:$AA$12))</f>
        <v>1.9733551735020321E-2</v>
      </c>
      <c r="AI212" s="49">
        <f>_xll.qlIndexFixing($V$5,_xll.qlInterestRateIndexFixingDate($V$5,AD212,trigger),,trigger)</f>
        <v>1.9638723737859583E-2</v>
      </c>
      <c r="AJ212" s="49">
        <f t="shared" si="17"/>
        <v>9.4827997160738114E-5</v>
      </c>
      <c r="AK212" s="52">
        <f t="shared" si="18"/>
        <v>0.99519458035562591</v>
      </c>
    </row>
    <row r="213" spans="29:37" x14ac:dyDescent="0.2">
      <c r="AC213" s="44" t="s">
        <v>74</v>
      </c>
      <c r="AD213" s="45">
        <f>_xll.qlCalendarAdvance(calendar,AD212,AC213,,,trigger)</f>
        <v>48820</v>
      </c>
      <c r="AE213" s="45">
        <f>_xll.qlInterestRateIndexMaturity($V$5,AD213,trigger)</f>
        <v>48912</v>
      </c>
      <c r="AF213" s="49">
        <f>_xll.qlTenorBasisValue($V$13,AD213,trigger)</f>
        <v>7.177304360375705E-4</v>
      </c>
      <c r="AG213" s="49">
        <f>_xll.qlTenorBasisForwardRate($V$13,AD213,_xll.ohTrigger($AA$9:$AA$12))</f>
        <v>1.9675263403240828E-2</v>
      </c>
      <c r="AH213" s="49">
        <f>_xll.qlTenorBasisForwardRate2($V$13,AD213,AE213,_xll.ohTrigger($AA$9:$AA$12))</f>
        <v>1.9675263403240828E-2</v>
      </c>
      <c r="AI213" s="49">
        <f>_xll.qlIndexFixing($V$5,_xll.qlInterestRateIndexFixingDate($V$5,AD213,trigger),,trigger)</f>
        <v>1.958043422294389E-2</v>
      </c>
      <c r="AJ213" s="49">
        <f t="shared" si="17"/>
        <v>9.4829180296938237E-5</v>
      </c>
      <c r="AK213" s="52">
        <f t="shared" si="18"/>
        <v>0.99518028407785797</v>
      </c>
    </row>
    <row r="214" spans="29:37" x14ac:dyDescent="0.2">
      <c r="AC214" s="44" t="s">
        <v>74</v>
      </c>
      <c r="AD214" s="45">
        <f>_xll.qlCalendarAdvance(calendar,AD213,AC214,,,trigger)</f>
        <v>48851</v>
      </c>
      <c r="AE214" s="45">
        <f>_xll.qlInterestRateIndexMaturity($V$5,AD214,trigger)</f>
        <v>48942</v>
      </c>
      <c r="AF214" s="49">
        <f>_xll.qlTenorBasisValue($V$13,AD214,trigger)</f>
        <v>7.1245326022042208E-4</v>
      </c>
      <c r="AG214" s="49">
        <f>_xll.qlTenorBasisForwardRate($V$13,AD214,_xll.ohTrigger($AA$9:$AA$12))</f>
        <v>1.9620135809829339E-2</v>
      </c>
      <c r="AH214" s="49">
        <f>_xll.qlTenorBasisForwardRate2($V$13,AD214,AE214,_xll.ohTrigger($AA$9:$AA$12))</f>
        <v>1.9620135809829339E-2</v>
      </c>
      <c r="AI214" s="49">
        <f>_xll.qlIndexFixing($V$5,_xll.qlInterestRateIndexFixingDate($V$5,AD214,trigger),,trigger)</f>
        <v>1.9525268288375027E-2</v>
      </c>
      <c r="AJ214" s="49">
        <f t="shared" si="17"/>
        <v>9.4867521454312237E-5</v>
      </c>
      <c r="AK214" s="52">
        <f t="shared" si="18"/>
        <v>0.99516478772757599</v>
      </c>
    </row>
    <row r="215" spans="29:37" x14ac:dyDescent="0.2">
      <c r="AC215" s="44" t="s">
        <v>74</v>
      </c>
      <c r="AD215" s="45">
        <f>_xll.qlCalendarAdvance(calendar,AD214,AC215,,,trigger)</f>
        <v>48883</v>
      </c>
      <c r="AE215" s="45">
        <f>_xll.qlInterestRateIndexMaturity($V$5,AD215,trigger)</f>
        <v>48975</v>
      </c>
      <c r="AF215" s="49">
        <f>_xll.qlTenorBasisValue($V$13,AD215,trigger)</f>
        <v>7.0704481430015518E-4</v>
      </c>
      <c r="AG215" s="49">
        <f>_xll.qlTenorBasisForwardRate($V$13,AD215,_xll.ohTrigger($AA$9:$AA$12))</f>
        <v>1.9561715394268094E-2</v>
      </c>
      <c r="AH215" s="49">
        <f>_xll.qlTenorBasisForwardRate2($V$13,AD215,AE215,_xll.ohTrigger($AA$9:$AA$12))</f>
        <v>1.9561715394268094E-2</v>
      </c>
      <c r="AI215" s="49">
        <f>_xll.qlIndexFixing($V$5,_xll.qlInterestRateIndexFixingDate($V$5,AD215,trigger),,trigger)</f>
        <v>1.9466750615275408E-2</v>
      </c>
      <c r="AJ215" s="49">
        <f t="shared" si="17"/>
        <v>9.4964778992685794E-5</v>
      </c>
      <c r="AK215" s="52">
        <f t="shared" si="18"/>
        <v>0.99514537569539985</v>
      </c>
    </row>
    <row r="216" spans="29:37" x14ac:dyDescent="0.2">
      <c r="AC216" s="44" t="s">
        <v>74</v>
      </c>
      <c r="AD216" s="45">
        <f>_xll.qlCalendarAdvance(calendar,AD215,AC216,,,trigger)</f>
        <v>48913</v>
      </c>
      <c r="AE216" s="45">
        <f>_xll.qlInterestRateIndexMaturity($V$5,AD216,trigger)</f>
        <v>49003</v>
      </c>
      <c r="AF216" s="49">
        <f>_xll.qlTenorBasisValue($V$13,AD216,trigger)</f>
        <v>7.0201028555835342E-4</v>
      </c>
      <c r="AG216" s="49">
        <f>_xll.qlTenorBasisForwardRate($V$13,AD216,_xll.ohTrigger($AA$9:$AA$12))</f>
        <v>1.9507401682797187E-2</v>
      </c>
      <c r="AH216" s="49">
        <f>_xll.qlTenorBasisForwardRate2($V$13,AD216,AE216,_xll.ohTrigger($AA$9:$AA$12))</f>
        <v>1.9507401682797187E-2</v>
      </c>
      <c r="AI216" s="49">
        <f>_xll.qlIndexFixing($V$5,_xll.qlInterestRateIndexFixingDate($V$5,AD216,trigger),,trigger)</f>
        <v>1.9412326742850539E-2</v>
      </c>
      <c r="AJ216" s="49">
        <f t="shared" si="17"/>
        <v>9.507493994664884E-5</v>
      </c>
      <c r="AK216" s="52">
        <f t="shared" si="18"/>
        <v>0.99512621201466867</v>
      </c>
    </row>
    <row r="217" spans="29:37" x14ac:dyDescent="0.2">
      <c r="AC217" s="44" t="s">
        <v>74</v>
      </c>
      <c r="AD217" s="45">
        <f>_xll.qlCalendarAdvance(calendar,AD216,AC217,,,trigger)</f>
        <v>48943</v>
      </c>
      <c r="AE217" s="45">
        <f>_xll.qlInterestRateIndexMaturity($V$5,AD217,trigger)</f>
        <v>49034</v>
      </c>
      <c r="AF217" s="49">
        <f>_xll.qlTenorBasisValue($V$13,AD217,trigger)</f>
        <v>6.9701042910739011E-4</v>
      </c>
      <c r="AG217" s="49">
        <f>_xll.qlTenorBasisForwardRate($V$13,AD217,_xll.ohTrigger($AA$9:$AA$12))</f>
        <v>1.9451220328440766E-2</v>
      </c>
      <c r="AH217" s="49">
        <f>_xll.qlTenorBasisForwardRate2($V$13,AD217,AE217,_xll.ohTrigger($AA$9:$AA$12))</f>
        <v>1.9451220328440766E-2</v>
      </c>
      <c r="AI217" s="49">
        <f>_xll.qlIndexFixing($V$5,_xll.qlInterestRateIndexFixingDate($V$5,AD217,trigger),,trigger)</f>
        <v>1.935597279321831E-2</v>
      </c>
      <c r="AJ217" s="49">
        <f t="shared" si="17"/>
        <v>9.5247535222456325E-5</v>
      </c>
      <c r="AK217" s="52">
        <f t="shared" si="18"/>
        <v>0.9951032617175597</v>
      </c>
    </row>
    <row r="218" spans="29:37" x14ac:dyDescent="0.2">
      <c r="AC218" s="44" t="s">
        <v>74</v>
      </c>
      <c r="AD218" s="45">
        <f>_xll.qlCalendarAdvance(calendar,AD217,AC218,,,trigger)</f>
        <v>48974</v>
      </c>
      <c r="AE218" s="45">
        <f>_xll.qlInterestRateIndexMaturity($V$5,AD218,trigger)</f>
        <v>49062</v>
      </c>
      <c r="AF218" s="49">
        <f>_xll.qlTenorBasisValue($V$13,AD218,trigger)</f>
        <v>6.9188026973981964E-4</v>
      </c>
      <c r="AG218" s="49">
        <f>_xll.qlTenorBasisForwardRate($V$13,AD218,_xll.ohTrigger($AA$9:$AA$12))</f>
        <v>1.9394163496236905E-2</v>
      </c>
      <c r="AH218" s="49">
        <f>_xll.qlTenorBasisForwardRate2($V$13,AD218,AE218,_xll.ohTrigger($AA$9:$AA$12))</f>
        <v>1.9394163496236905E-2</v>
      </c>
      <c r="AI218" s="49">
        <f>_xll.qlIndexFixing($V$5,_xll.qlInterestRateIndexFixingDate($V$5,AD218,trigger),,trigger)</f>
        <v>1.9298731911137169E-2</v>
      </c>
      <c r="AJ218" s="49">
        <f t="shared" si="17"/>
        <v>9.543158509973601E-5</v>
      </c>
      <c r="AK218" s="52">
        <f t="shared" si="18"/>
        <v>0.99507936575257538</v>
      </c>
    </row>
    <row r="219" spans="29:37" x14ac:dyDescent="0.2">
      <c r="AC219" s="44" t="s">
        <v>74</v>
      </c>
      <c r="AD219" s="45">
        <f>_xll.qlCalendarAdvance(calendar,AD218,AC219,,,trigger)</f>
        <v>49003</v>
      </c>
      <c r="AE219" s="45">
        <f>_xll.qlInterestRateIndexMaturity($V$5,AD219,trigger)</f>
        <v>49095</v>
      </c>
      <c r="AF219" s="49">
        <f>_xll.qlTenorBasisValue($V$13,AD219,trigger)</f>
        <v>6.8711447982578724E-4</v>
      </c>
      <c r="AG219" s="49">
        <f>_xll.qlTenorBasisForwardRate($V$13,AD219,_xll.ohTrigger($AA$9:$AA$12))</f>
        <v>1.9337188694144605E-2</v>
      </c>
      <c r="AH219" s="49">
        <f>_xll.qlTenorBasisForwardRate2($V$13,AD219,AE219,_xll.ohTrigger($AA$9:$AA$12))</f>
        <v>1.9337188694144605E-2</v>
      </c>
      <c r="AI219" s="49">
        <f>_xll.qlIndexFixing($V$5,_xll.qlInterestRateIndexFixingDate($V$5,AD219,trigger),,trigger)</f>
        <v>1.9241483837422385E-2</v>
      </c>
      <c r="AJ219" s="49">
        <f t="shared" si="17"/>
        <v>9.5704856722219483E-5</v>
      </c>
      <c r="AK219" s="52">
        <f t="shared" si="18"/>
        <v>0.99505073574882164</v>
      </c>
    </row>
    <row r="220" spans="29:37" x14ac:dyDescent="0.2">
      <c r="AC220" s="44" t="s">
        <v>74</v>
      </c>
      <c r="AD220" s="45">
        <f>_xll.qlCalendarAdvance(calendar,AD219,AC220,,,trigger)</f>
        <v>49031</v>
      </c>
      <c r="AE220" s="45">
        <f>_xll.qlInterestRateIndexMaturity($V$5,AD220,trigger)</f>
        <v>49123</v>
      </c>
      <c r="AF220" s="49">
        <f>_xll.qlTenorBasisValue($V$13,AD220,trigger)</f>
        <v>6.8254359452522893E-4</v>
      </c>
      <c r="AG220" s="49">
        <f>_xll.qlTenorBasisForwardRate($V$13,AD220,_xll.ohTrigger($AA$9:$AA$12))</f>
        <v>1.9283242973276851E-2</v>
      </c>
      <c r="AH220" s="49">
        <f>_xll.qlTenorBasisForwardRate2($V$13,AD220,AE220,_xll.ohTrigger($AA$9:$AA$12))</f>
        <v>1.9283242973276851E-2</v>
      </c>
      <c r="AI220" s="49">
        <f>_xll.qlIndexFixing($V$5,_xll.qlInterestRateIndexFixingDate($V$5,AD220,trigger),,trigger)</f>
        <v>1.9187274991533727E-2</v>
      </c>
      <c r="AJ220" s="49">
        <f t="shared" si="17"/>
        <v>9.5967981743123182E-5</v>
      </c>
      <c r="AK220" s="52">
        <f t="shared" si="18"/>
        <v>0.99502324469612724</v>
      </c>
    </row>
    <row r="221" spans="29:37" x14ac:dyDescent="0.2">
      <c r="AC221" s="44" t="s">
        <v>74</v>
      </c>
      <c r="AD221" s="45">
        <f>_xll.qlCalendarAdvance(calendar,AD220,AC221,,,trigger)</f>
        <v>49062</v>
      </c>
      <c r="AE221" s="45">
        <f>_xll.qlInterestRateIndexMaturity($V$5,AD221,trigger)</f>
        <v>49156</v>
      </c>
      <c r="AF221" s="49">
        <f>_xll.qlTenorBasisValue($V$13,AD221,trigger)</f>
        <v>6.7751792734336278E-4</v>
      </c>
      <c r="AG221" s="49">
        <f>_xll.qlTenorBasisForwardRate($V$13,AD221,_xll.ohTrigger($AA$9:$AA$12))</f>
        <v>1.9221882509943559E-2</v>
      </c>
      <c r="AH221" s="49">
        <f>_xll.qlTenorBasisForwardRate2($V$13,AD221,AE221,_xll.ohTrigger($AA$9:$AA$12))</f>
        <v>1.9221882509943559E-2</v>
      </c>
      <c r="AI221" s="49">
        <f>_xll.qlIndexFixing($V$5,_xll.qlInterestRateIndexFixingDate($V$5,AD221,trigger),,trigger)</f>
        <v>1.9125561210268541E-2</v>
      </c>
      <c r="AJ221" s="49">
        <f t="shared" si="17"/>
        <v>9.6321299675017347E-5</v>
      </c>
      <c r="AK221" s="52">
        <f t="shared" si="18"/>
        <v>0.99498897677554787</v>
      </c>
    </row>
    <row r="222" spans="29:37" x14ac:dyDescent="0.2">
      <c r="AC222" s="44" t="s">
        <v>74</v>
      </c>
      <c r="AD222" s="45">
        <f>_xll.qlCalendarAdvance(calendar,AD221,AC222,,,trigger)</f>
        <v>49093</v>
      </c>
      <c r="AE222" s="45">
        <f>_xll.qlInterestRateIndexMaturity($V$5,AD222,trigger)</f>
        <v>49185</v>
      </c>
      <c r="AF222" s="49">
        <f>_xll.qlTenorBasisValue($V$13,AD222,trigger)</f>
        <v>6.7252891024283969E-4</v>
      </c>
      <c r="AG222" s="49">
        <f>_xll.qlTenorBasisForwardRate($V$13,AD222,_xll.ohTrigger($AA$9:$AA$12))</f>
        <v>1.9161695856055292E-2</v>
      </c>
      <c r="AH222" s="49">
        <f>_xll.qlTenorBasisForwardRate2($V$13,AD222,AE222,_xll.ohTrigger($AA$9:$AA$12))</f>
        <v>1.9161695856055292E-2</v>
      </c>
      <c r="AI222" s="49">
        <f>_xll.qlIndexFixing($V$5,_xll.qlInterestRateIndexFixingDate($V$5,AD222,trigger),,trigger)</f>
        <v>1.9065024161380766E-2</v>
      </c>
      <c r="AJ222" s="49">
        <f t="shared" si="17"/>
        <v>9.6671694674525799E-5</v>
      </c>
      <c r="AK222" s="52">
        <f t="shared" si="18"/>
        <v>0.99495495099177367</v>
      </c>
    </row>
    <row r="223" spans="29:37" x14ac:dyDescent="0.2">
      <c r="AC223" s="44" t="s">
        <v>74</v>
      </c>
      <c r="AD223" s="45">
        <f>_xll.qlCalendarAdvance(calendar,AD222,AC223,,,trigger)</f>
        <v>49124</v>
      </c>
      <c r="AE223" s="45">
        <f>_xll.qlInterestRateIndexMaturity($V$5,AD223,trigger)</f>
        <v>49216</v>
      </c>
      <c r="AF223" s="49">
        <f>_xll.qlTenorBasisValue($V$13,AD223,trigger)</f>
        <v>6.6757645323106446E-4</v>
      </c>
      <c r="AG223" s="49">
        <f>_xll.qlTenorBasisForwardRate($V$13,AD223,_xll.ohTrigger($AA$9:$AA$12))</f>
        <v>1.9099839272891869E-2</v>
      </c>
      <c r="AH223" s="49">
        <f>_xll.qlTenorBasisForwardRate2($V$13,AD223,AE223,_xll.ohTrigger($AA$9:$AA$12))</f>
        <v>1.9099839272891869E-2</v>
      </c>
      <c r="AI223" s="49">
        <f>_xll.qlIndexFixing($V$5,_xll.qlInterestRateIndexFixingDate($V$5,AD223,trigger),,trigger)</f>
        <v>1.9002753388037794E-2</v>
      </c>
      <c r="AJ223" s="49">
        <f t="shared" si="17"/>
        <v>9.7085884854075655E-5</v>
      </c>
      <c r="AK223" s="52">
        <f t="shared" si="18"/>
        <v>0.9949169266051433</v>
      </c>
    </row>
    <row r="224" spans="29:37" x14ac:dyDescent="0.2">
      <c r="AC224" s="44" t="s">
        <v>74</v>
      </c>
      <c r="AD224" s="45">
        <f>_xll.qlCalendarAdvance(calendar,AD223,AC224,,,trigger)</f>
        <v>49156</v>
      </c>
      <c r="AE224" s="45">
        <f>_xll.qlInterestRateIndexMaturity($V$5,AD224,trigger)</f>
        <v>49248</v>
      </c>
      <c r="AF224" s="49">
        <f>_xll.qlTenorBasisValue($V$13,AD224,trigger)</f>
        <v>6.6250248796804231E-4</v>
      </c>
      <c r="AG224" s="49">
        <f>_xll.qlTenorBasisForwardRate($V$13,AD224,_xll.ohTrigger($AA$9:$AA$12))</f>
        <v>1.903522987066357E-2</v>
      </c>
      <c r="AH224" s="49">
        <f>_xll.qlTenorBasisForwardRate2($V$13,AD224,AE224,_xll.ohTrigger($AA$9:$AA$12))</f>
        <v>1.903522987066357E-2</v>
      </c>
      <c r="AI224" s="49">
        <f>_xll.qlIndexFixing($V$5,_xll.qlInterestRateIndexFixingDate($V$5,AD224,trigger),,trigger)</f>
        <v>1.8937673014608327E-2</v>
      </c>
      <c r="AJ224" s="49">
        <f t="shared" si="17"/>
        <v>9.7556856055242697E-5</v>
      </c>
      <c r="AK224" s="52">
        <f t="shared" si="18"/>
        <v>0.9948749315496529</v>
      </c>
    </row>
    <row r="225" spans="29:37" x14ac:dyDescent="0.2">
      <c r="AC225" s="44" t="s">
        <v>74</v>
      </c>
      <c r="AD225" s="45">
        <f>_xll.qlCalendarAdvance(calendar,AD224,AC225,,,trigger)</f>
        <v>49187</v>
      </c>
      <c r="AE225" s="45">
        <f>_xll.qlInterestRateIndexMaturity($V$5,AD225,trigger)</f>
        <v>49278</v>
      </c>
      <c r="AF225" s="49">
        <f>_xll.qlTenorBasisValue($V$13,AD225,trigger)</f>
        <v>6.5762403662898532E-4</v>
      </c>
      <c r="AG225" s="49">
        <f>_xll.qlTenorBasisForwardRate($V$13,AD225,_xll.ohTrigger($AA$9:$AA$12))</f>
        <v>1.8972439329365251E-2</v>
      </c>
      <c r="AH225" s="49">
        <f>_xll.qlTenorBasisForwardRate2($V$13,AD225,AE225,_xll.ohTrigger($AA$9:$AA$12))</f>
        <v>1.8972439329365251E-2</v>
      </c>
      <c r="AI225" s="49">
        <f>_xll.qlIndexFixing($V$5,_xll.qlInterestRateIndexFixingDate($V$5,AD225,trigger),,trigger)</f>
        <v>1.8874398114009847E-2</v>
      </c>
      <c r="AJ225" s="49">
        <f t="shared" si="17"/>
        <v>9.8041215355403749E-5</v>
      </c>
      <c r="AK225" s="52">
        <f t="shared" si="18"/>
        <v>0.99483244017000716</v>
      </c>
    </row>
    <row r="226" spans="29:37" x14ac:dyDescent="0.2">
      <c r="AC226" s="44" t="s">
        <v>74</v>
      </c>
      <c r="AD226" s="45">
        <f>_xll.qlCalendarAdvance(calendar,AD225,AC226,,,trigger)</f>
        <v>49219</v>
      </c>
      <c r="AE226" s="45">
        <f>_xll.qlInterestRateIndexMaturity($V$5,AD226,trigger)</f>
        <v>49311</v>
      </c>
      <c r="AF226" s="49">
        <f>_xll.qlTenorBasisValue($V$13,AD226,trigger)</f>
        <v>6.5262625128592144E-4</v>
      </c>
      <c r="AG226" s="49">
        <f>_xll.qlTenorBasisForwardRate($V$13,AD226,_xll.ohTrigger($AA$9:$AA$12))</f>
        <v>1.8905781073483841E-2</v>
      </c>
      <c r="AH226" s="49">
        <f>_xll.qlTenorBasisForwardRate2($V$13,AD226,AE226,_xll.ohTrigger($AA$9:$AA$12))</f>
        <v>1.8905781073483841E-2</v>
      </c>
      <c r="AI226" s="49">
        <f>_xll.qlIndexFixing($V$5,_xll.qlInterestRateIndexFixingDate($V$5,AD226,trigger),,trigger)</f>
        <v>1.8807168615642619E-2</v>
      </c>
      <c r="AJ226" s="49">
        <f t="shared" si="17"/>
        <v>9.8612457841221191E-5</v>
      </c>
      <c r="AK226" s="52">
        <f t="shared" si="18"/>
        <v>0.99478400509040432</v>
      </c>
    </row>
    <row r="227" spans="29:37" x14ac:dyDescent="0.2">
      <c r="AC227" s="44" t="s">
        <v>74</v>
      </c>
      <c r="AD227" s="45">
        <f>_xll.qlCalendarAdvance(calendar,AD226,AC227,,,trigger)</f>
        <v>49250</v>
      </c>
      <c r="AE227" s="45">
        <f>_xll.qlInterestRateIndexMaturity($V$5,AD227,trigger)</f>
        <v>49342</v>
      </c>
      <c r="AF227" s="49">
        <f>_xll.qlTenorBasisValue($V$13,AD227,trigger)</f>
        <v>6.478213850833139E-4</v>
      </c>
      <c r="AG227" s="49">
        <f>_xll.qlTenorBasisForwardRate($V$13,AD227,_xll.ohTrigger($AA$9:$AA$12))</f>
        <v>1.8840988838589146E-2</v>
      </c>
      <c r="AH227" s="49">
        <f>_xll.qlTenorBasisForwardRate2($V$13,AD227,AE227,_xll.ohTrigger($AA$9:$AA$12))</f>
        <v>1.8840988838589146E-2</v>
      </c>
      <c r="AI227" s="49">
        <f>_xll.qlIndexFixing($V$5,_xll.qlInterestRateIndexFixingDate($V$5,AD227,trigger),,trigger)</f>
        <v>1.8741794717819664E-2</v>
      </c>
      <c r="AJ227" s="49">
        <f t="shared" si="17"/>
        <v>9.9194120769481586E-5</v>
      </c>
      <c r="AK227" s="52">
        <f t="shared" si="18"/>
        <v>0.9947351956089312</v>
      </c>
    </row>
    <row r="228" spans="29:37" x14ac:dyDescent="0.2">
      <c r="AC228" s="44" t="s">
        <v>74</v>
      </c>
      <c r="AD228" s="45">
        <f>_xll.qlCalendarAdvance(calendar,AD227,AC228,,,trigger)</f>
        <v>49282</v>
      </c>
      <c r="AE228" s="45">
        <f>_xll.qlInterestRateIndexMaturity($V$5,AD228,trigger)</f>
        <v>49373</v>
      </c>
      <c r="AF228" s="49">
        <f>_xll.qlTenorBasisValue($V$13,AD228,trigger)</f>
        <v>6.4289932965603354E-4</v>
      </c>
      <c r="AG228" s="49">
        <f>_xll.qlTenorBasisForwardRate($V$13,AD228,_xll.ohTrigger($AA$9:$AA$12))</f>
        <v>1.8773928472312674E-2</v>
      </c>
      <c r="AH228" s="49">
        <f>_xll.qlTenorBasisForwardRate2($V$13,AD228,AE228,_xll.ohTrigger($AA$9:$AA$12))</f>
        <v>1.8773928472312674E-2</v>
      </c>
      <c r="AI228" s="49">
        <f>_xll.qlIndexFixing($V$5,_xll.qlInterestRateIndexFixingDate($V$5,AD228,trigger),,trigger)</f>
        <v>1.8674106943783027E-2</v>
      </c>
      <c r="AJ228" s="49">
        <f t="shared" si="17"/>
        <v>9.9821528529647069E-5</v>
      </c>
      <c r="AK228" s="52">
        <f t="shared" si="18"/>
        <v>0.9946829706591851</v>
      </c>
    </row>
    <row r="229" spans="29:37" x14ac:dyDescent="0.2">
      <c r="AC229" s="44" t="s">
        <v>74</v>
      </c>
      <c r="AD229" s="45">
        <f>_xll.qlCalendarAdvance(calendar,AD228,AC229,,,trigger)</f>
        <v>49313</v>
      </c>
      <c r="AE229" s="45">
        <f>_xll.qlInterestRateIndexMaturity($V$5,AD229,trigger)</f>
        <v>49403</v>
      </c>
      <c r="AF229" s="49">
        <f>_xll.qlTenorBasisValue($V$13,AD229,trigger)</f>
        <v>6.3816759773071587E-4</v>
      </c>
      <c r="AG229" s="49">
        <f>_xll.qlTenorBasisForwardRate($V$13,AD229,_xll.ohTrigger($AA$9:$AA$12))</f>
        <v>1.8708277454426714E-2</v>
      </c>
      <c r="AH229" s="49">
        <f>_xll.qlTenorBasisForwardRate2($V$13,AD229,AE229,_xll.ohTrigger($AA$9:$AA$12))</f>
        <v>1.8708277454426714E-2</v>
      </c>
      <c r="AI229" s="49">
        <f>_xll.qlIndexFixing($V$5,_xll.qlInterestRateIndexFixingDate($V$5,AD229,trigger),,trigger)</f>
        <v>1.8607808557927541E-2</v>
      </c>
      <c r="AJ229" s="49">
        <f t="shared" si="17"/>
        <v>1.004688964991729E-4</v>
      </c>
      <c r="AK229" s="52">
        <f t="shared" si="18"/>
        <v>0.99462970886849877</v>
      </c>
    </row>
    <row r="230" spans="29:37" x14ac:dyDescent="0.2">
      <c r="AC230" s="44" t="s">
        <v>74</v>
      </c>
      <c r="AD230" s="45">
        <f>_xll.qlCalendarAdvance(calendar,AD229,AC230,,,trigger)</f>
        <v>49345</v>
      </c>
      <c r="AE230" s="45">
        <f>_xll.qlInterestRateIndexMaturity($V$5,AD230,trigger)</f>
        <v>49436</v>
      </c>
      <c r="AF230" s="49">
        <f>_xll.qlTenorBasisValue($V$13,AD230,trigger)</f>
        <v>6.3332079191534194E-4</v>
      </c>
      <c r="AG230" s="49">
        <f>_xll.qlTenorBasisForwardRate($V$13,AD230,_xll.ohTrigger($AA$9:$AA$12))</f>
        <v>1.863854240827393E-2</v>
      </c>
      <c r="AH230" s="49">
        <f>_xll.qlTenorBasisForwardRate2($V$13,AD230,AE230,_xll.ohTrigger($AA$9:$AA$12))</f>
        <v>1.863854240827393E-2</v>
      </c>
      <c r="AI230" s="49">
        <f>_xll.qlIndexFixing($V$5,_xll.qlInterestRateIndexFixingDate($V$5,AD230,trigger),,trigger)</f>
        <v>1.8537329062667748E-2</v>
      </c>
      <c r="AJ230" s="49">
        <f t="shared" si="17"/>
        <v>1.0121334560618186E-4</v>
      </c>
      <c r="AK230" s="52">
        <f t="shared" si="18"/>
        <v>0.99456967484961423</v>
      </c>
    </row>
    <row r="231" spans="29:37" x14ac:dyDescent="0.2">
      <c r="AC231" s="44" t="s">
        <v>74</v>
      </c>
      <c r="AD231" s="45">
        <f>_xll.qlCalendarAdvance(calendar,AD230,AC231,,,trigger)</f>
        <v>49373</v>
      </c>
      <c r="AE231" s="45">
        <f>_xll.qlInterestRateIndexMaturity($V$5,AD231,trigger)</f>
        <v>49465</v>
      </c>
      <c r="AF231" s="49">
        <f>_xll.qlTenorBasisValue($V$13,AD231,trigger)</f>
        <v>6.2911103700782022E-4</v>
      </c>
      <c r="AG231" s="49">
        <f>_xll.qlTenorBasisForwardRate($V$13,AD231,_xll.ohTrigger($AA$9:$AA$12))</f>
        <v>1.8576788512105855E-2</v>
      </c>
      <c r="AH231" s="49">
        <f>_xll.qlTenorBasisForwardRate2($V$13,AD231,AE231,_xll.ohTrigger($AA$9:$AA$12))</f>
        <v>1.8576788512105855E-2</v>
      </c>
      <c r="AI231" s="49">
        <f>_xll.qlIndexFixing($V$5,_xll.qlInterestRateIndexFixingDate($V$5,AD231,trigger),,trigger)</f>
        <v>1.8474885037178826E-2</v>
      </c>
      <c r="AJ231" s="49">
        <f t="shared" si="17"/>
        <v>1.0190347492702867E-4</v>
      </c>
      <c r="AK231" s="52">
        <f t="shared" si="18"/>
        <v>0.99451447300158358</v>
      </c>
    </row>
    <row r="232" spans="29:37" x14ac:dyDescent="0.2">
      <c r="AC232" s="44" t="s">
        <v>74</v>
      </c>
      <c r="AD232" s="45">
        <f>_xll.qlCalendarAdvance(calendar,AD231,AC232,,,trigger)</f>
        <v>49404</v>
      </c>
      <c r="AE232" s="45">
        <f>_xll.qlInterestRateIndexMaturity($V$5,AD232,trigger)</f>
        <v>49495</v>
      </c>
      <c r="AF232" s="49">
        <f>_xll.qlTenorBasisValue($V$13,AD232,trigger)</f>
        <v>6.2448409036507926E-4</v>
      </c>
      <c r="AG232" s="49">
        <f>_xll.qlTenorBasisForwardRate($V$13,AD232,_xll.ohTrigger($AA$9:$AA$12))</f>
        <v>1.8509045438466355E-2</v>
      </c>
      <c r="AH232" s="49">
        <f>_xll.qlTenorBasisForwardRate2($V$13,AD232,AE232,_xll.ohTrigger($AA$9:$AA$12))</f>
        <v>1.8509045438466355E-2</v>
      </c>
      <c r="AI232" s="49">
        <f>_xll.qlIndexFixing($V$5,_xll.qlInterestRateIndexFixingDate($V$5,AD232,trigger),,trigger)</f>
        <v>1.8406377158824067E-2</v>
      </c>
      <c r="AJ232" s="49">
        <f t="shared" si="17"/>
        <v>1.026682796422887E-4</v>
      </c>
      <c r="AK232" s="52">
        <f t="shared" si="18"/>
        <v>0.99445307539042949</v>
      </c>
    </row>
    <row r="233" spans="29:37" x14ac:dyDescent="0.2">
      <c r="AC233" s="44" t="s">
        <v>74</v>
      </c>
      <c r="AD233" s="45">
        <f>_xll.qlCalendarAdvance(calendar,AD232,AC233,,,trigger)</f>
        <v>49436</v>
      </c>
      <c r="AE233" s="45">
        <f>_xll.qlInterestRateIndexMaturity($V$5,AD233,trigger)</f>
        <v>49528</v>
      </c>
      <c r="AF233" s="49">
        <f>_xll.qlTenorBasisValue($V$13,AD233,trigger)</f>
        <v>6.1974507342430808E-4</v>
      </c>
      <c r="AG233" s="49">
        <f>_xll.qlTenorBasisForwardRate($V$13,AD233,_xll.ohTrigger($AA$9:$AA$12))</f>
        <v>1.8437059416119984E-2</v>
      </c>
      <c r="AH233" s="49">
        <f>_xll.qlTenorBasisForwardRate2($V$13,AD233,AE233,_xll.ohTrigger($AA$9:$AA$12))</f>
        <v>1.8437059416119984E-2</v>
      </c>
      <c r="AI233" s="49">
        <f>_xll.qlIndexFixing($V$5,_xll.qlInterestRateIndexFixingDate($V$5,AD233,trigger),,trigger)</f>
        <v>1.8333521888886446E-2</v>
      </c>
      <c r="AJ233" s="49">
        <f t="shared" si="17"/>
        <v>1.0353752723353885E-4</v>
      </c>
      <c r="AK233" s="52">
        <f t="shared" si="18"/>
        <v>0.99438427110870986</v>
      </c>
    </row>
    <row r="234" spans="29:37" x14ac:dyDescent="0.2">
      <c r="AC234" s="44" t="s">
        <v>74</v>
      </c>
      <c r="AD234" s="45">
        <f>_xll.qlCalendarAdvance(calendar,AD233,AC234,,,trigger)</f>
        <v>49467</v>
      </c>
      <c r="AE234" s="45">
        <f>_xll.qlInterestRateIndexMaturity($V$5,AD234,trigger)</f>
        <v>49559</v>
      </c>
      <c r="AF234" s="49">
        <f>_xll.qlTenorBasisValue($V$13,AD234,trigger)</f>
        <v>6.1519004309380093E-4</v>
      </c>
      <c r="AG234" s="49">
        <f>_xll.qlTenorBasisForwardRate($V$13,AD234,_xll.ohTrigger($AA$9:$AA$12))</f>
        <v>1.8367207533847695E-2</v>
      </c>
      <c r="AH234" s="49">
        <f>_xll.qlTenorBasisForwardRate2($V$13,AD234,AE234,_xll.ohTrigger($AA$9:$AA$12))</f>
        <v>1.8367207533847695E-2</v>
      </c>
      <c r="AI234" s="49">
        <f>_xll.qlIndexFixing($V$5,_xll.qlInterestRateIndexFixingDate($V$5,AD234,trigger),,trigger)</f>
        <v>1.8262805213989691E-2</v>
      </c>
      <c r="AJ234" s="49">
        <f t="shared" si="17"/>
        <v>1.0440231985800463E-4</v>
      </c>
      <c r="AK234" s="52">
        <f t="shared" si="18"/>
        <v>0.9943158305547749</v>
      </c>
    </row>
    <row r="235" spans="29:37" x14ac:dyDescent="0.2">
      <c r="AC235" s="44" t="s">
        <v>74</v>
      </c>
      <c r="AD235" s="45">
        <f>_xll.qlCalendarAdvance(calendar,AD234,AC235,,,trigger)</f>
        <v>49499</v>
      </c>
      <c r="AE235" s="45">
        <f>_xll.qlInterestRateIndexMaturity($V$5,AD235,trigger)</f>
        <v>49591</v>
      </c>
      <c r="AF235" s="49">
        <f>_xll.qlTenorBasisValue($V$13,AD235,trigger)</f>
        <v>6.1052498604248734E-4</v>
      </c>
      <c r="AG235" s="49">
        <f>_xll.qlTenorBasisForwardRate($V$13,AD235,_xll.ohTrigger($AA$9:$AA$12))</f>
        <v>1.8294344733059156E-2</v>
      </c>
      <c r="AH235" s="49">
        <f>_xll.qlTenorBasisForwardRate2($V$13,AD235,AE235,_xll.ohTrigger($AA$9:$AA$12))</f>
        <v>1.8294344733059156E-2</v>
      </c>
      <c r="AI235" s="49">
        <f>_xll.qlIndexFixing($V$5,_xll.qlInterestRateIndexFixingDate($V$5,AD235,trigger),,trigger)</f>
        <v>1.8189008005493421E-2</v>
      </c>
      <c r="AJ235" s="49">
        <f t="shared" si="17"/>
        <v>1.0533672756573437E-4</v>
      </c>
      <c r="AK235" s="52">
        <f t="shared" si="18"/>
        <v>0.99424211530378659</v>
      </c>
    </row>
    <row r="236" spans="29:37" x14ac:dyDescent="0.2">
      <c r="AC236" s="44" t="s">
        <v>74</v>
      </c>
      <c r="AD236" s="45">
        <f>_xll.qlCalendarAdvance(calendar,AD235,AC236,,,trigger)</f>
        <v>49530</v>
      </c>
      <c r="AE236" s="45">
        <f>_xll.qlInterestRateIndexMaturity($V$5,AD236,trigger)</f>
        <v>49622</v>
      </c>
      <c r="AF236" s="49">
        <f>_xll.qlTenorBasisValue($V$13,AD236,trigger)</f>
        <v>6.060413309149263E-4</v>
      </c>
      <c r="AG236" s="49">
        <f>_xll.qlTenorBasisForwardRate($V$13,AD236,_xll.ohTrigger($AA$9:$AA$12))</f>
        <v>1.8223178671867266E-2</v>
      </c>
      <c r="AH236" s="49">
        <f>_xll.qlTenorBasisForwardRate2($V$13,AD236,AE236,_xll.ohTrigger($AA$9:$AA$12))</f>
        <v>1.8223178671867266E-2</v>
      </c>
      <c r="AI236" s="49">
        <f>_xll.qlIndexFixing($V$5,_xll.qlInterestRateIndexFixingDate($V$5,AD236,trigger),,trigger)</f>
        <v>1.8116909462984152E-2</v>
      </c>
      <c r="AJ236" s="49">
        <f t="shared" si="17"/>
        <v>1.0626920888311478E-4</v>
      </c>
      <c r="AK236" s="52">
        <f t="shared" si="18"/>
        <v>0.99416845925748554</v>
      </c>
    </row>
    <row r="237" spans="29:37" x14ac:dyDescent="0.2">
      <c r="AC237" s="44" t="s">
        <v>74</v>
      </c>
      <c r="AD237" s="45">
        <f>_xll.qlCalendarAdvance(calendar,AD236,AC237,,,trigger)</f>
        <v>49562</v>
      </c>
      <c r="AE237" s="45">
        <f>_xll.qlInterestRateIndexMaturity($V$5,AD237,trigger)</f>
        <v>49653</v>
      </c>
      <c r="AF237" s="49">
        <f>_xll.qlTenorBasisValue($V$13,AD237,trigger)</f>
        <v>6.0144966342374703E-4</v>
      </c>
      <c r="AG237" s="49">
        <f>_xll.qlTenorBasisForwardRate($V$13,AD237,_xll.ohTrigger($AA$9:$AA$12))</f>
        <v>1.8150306205195803E-2</v>
      </c>
      <c r="AH237" s="49">
        <f>_xll.qlTenorBasisForwardRate2($V$13,AD237,AE237,_xll.ohTrigger($AA$9:$AA$12))</f>
        <v>1.8150306205195803E-2</v>
      </c>
      <c r="AI237" s="49">
        <f>_xll.qlIndexFixing($V$5,_xll.qlInterestRateIndexFixingDate($V$5,AD237,trigger),,trigger)</f>
        <v>1.804310812807574E-2</v>
      </c>
      <c r="AJ237" s="49">
        <f t="shared" si="17"/>
        <v>1.0719807712006313E-4</v>
      </c>
      <c r="AK237" s="52">
        <f t="shared" si="18"/>
        <v>0.99409386949684764</v>
      </c>
    </row>
    <row r="238" spans="29:37" x14ac:dyDescent="0.2">
      <c r="AC238" s="44" t="s">
        <v>74</v>
      </c>
      <c r="AD238" s="45">
        <f>_xll.qlCalendarAdvance(calendar,AD237,AC238,,,trigger)</f>
        <v>49592</v>
      </c>
      <c r="AE238" s="45">
        <f>_xll.qlInterestRateIndexMaturity($V$5,AD238,trigger)</f>
        <v>49684</v>
      </c>
      <c r="AF238" s="49">
        <f>_xll.qlTenorBasisValue($V$13,AD238,trigger)</f>
        <v>5.9717862847929115E-4</v>
      </c>
      <c r="AG238" s="49">
        <f>_xll.qlTenorBasisForwardRate($V$13,AD238,_xll.ohTrigger($AA$9:$AA$12))</f>
        <v>1.8081062474736818E-2</v>
      </c>
      <c r="AH238" s="49">
        <f>_xll.qlTenorBasisForwardRate2($V$13,AD238,AE238,_xll.ohTrigger($AA$9:$AA$12))</f>
        <v>1.8081062474736818E-2</v>
      </c>
      <c r="AI238" s="49">
        <f>_xll.qlIndexFixing($V$5,_xll.qlInterestRateIndexFixingDate($V$5,AD238,trigger),,trigger)</f>
        <v>1.7973011211004801E-2</v>
      </c>
      <c r="AJ238" s="49">
        <f t="shared" si="17"/>
        <v>1.0805126373201676E-4</v>
      </c>
      <c r="AK238" s="52">
        <f t="shared" si="18"/>
        <v>0.99402406446617908</v>
      </c>
    </row>
    <row r="239" spans="29:37" x14ac:dyDescent="0.2">
      <c r="AC239" s="44" t="s">
        <v>74</v>
      </c>
      <c r="AD239" s="45">
        <f>_xll.qlCalendarAdvance(calendar,AD238,AC239,,,trigger)</f>
        <v>49625</v>
      </c>
      <c r="AE239" s="45">
        <f>_xll.qlInterestRateIndexMaturity($V$5,AD239,trigger)</f>
        <v>49717</v>
      </c>
      <c r="AF239" s="49">
        <f>_xll.qlTenorBasisValue($V$13,AD239,trigger)</f>
        <v>5.9251794944791512E-4</v>
      </c>
      <c r="AG239" s="49">
        <f>_xll.qlTenorBasisForwardRate($V$13,AD239,_xll.ohTrigger($AA$9:$AA$12))</f>
        <v>1.8006471400008668E-2</v>
      </c>
      <c r="AH239" s="49">
        <f>_xll.qlTenorBasisForwardRate2($V$13,AD239,AE239,_xll.ohTrigger($AA$9:$AA$12))</f>
        <v>1.8006471400008668E-2</v>
      </c>
      <c r="AI239" s="49">
        <f>_xll.qlIndexFixing($V$5,_xll.qlInterestRateIndexFixingDate($V$5,AD239,trigger),,trigger)</f>
        <v>1.7897595883401129E-2</v>
      </c>
      <c r="AJ239" s="49">
        <f t="shared" si="17"/>
        <v>1.0887551660753933E-4</v>
      </c>
      <c r="AK239" s="52">
        <f t="shared" si="18"/>
        <v>0.99395353402735598</v>
      </c>
    </row>
    <row r="240" spans="29:37" x14ac:dyDescent="0.2">
      <c r="AC240" s="44" t="s">
        <v>74</v>
      </c>
      <c r="AD240" s="45">
        <f>_xll.qlCalendarAdvance(calendar,AD239,AC240,,,trigger)</f>
        <v>49655</v>
      </c>
      <c r="AE240" s="45">
        <f>_xll.qlInterestRateIndexMaturity($V$5,AD240,trigger)</f>
        <v>49746</v>
      </c>
      <c r="AF240" s="49">
        <f>_xll.qlTenorBasisValue($V$13,AD240,trigger)</f>
        <v>5.8831488106829866E-4</v>
      </c>
      <c r="AG240" s="49">
        <f>_xll.qlTenorBasisForwardRate($V$13,AD240,_xll.ohTrigger($AA$9:$AA$12))</f>
        <v>1.7940097774559172E-2</v>
      </c>
      <c r="AH240" s="49">
        <f>_xll.qlTenorBasisForwardRate2($V$13,AD240,AE240,_xll.ohTrigger($AA$9:$AA$12))</f>
        <v>1.7940097774559172E-2</v>
      </c>
      <c r="AI240" s="49">
        <f>_xll.qlIndexFixing($V$5,_xll.qlInterestRateIndexFixingDate($V$5,AD240,trigger),,trigger)</f>
        <v>1.7830575308349993E-2</v>
      </c>
      <c r="AJ240" s="49">
        <f t="shared" si="17"/>
        <v>1.0952246620917969E-4</v>
      </c>
      <c r="AK240" s="52">
        <f t="shared" si="18"/>
        <v>0.99389510204540277</v>
      </c>
    </row>
    <row r="241" spans="29:37" x14ac:dyDescent="0.2">
      <c r="AC241" s="44" t="s">
        <v>74</v>
      </c>
      <c r="AD241" s="45">
        <f>_xll.qlCalendarAdvance(calendar,AD240,AC241,,,trigger)</f>
        <v>49688</v>
      </c>
      <c r="AE241" s="45">
        <f>_xll.qlInterestRateIndexMaturity($V$5,AD241,trigger)</f>
        <v>49780</v>
      </c>
      <c r="AF241" s="49">
        <f>_xll.qlTenorBasisValue($V$13,AD241,trigger)</f>
        <v>5.8372864649262131E-4</v>
      </c>
      <c r="AG241" s="49">
        <f>_xll.qlTenorBasisForwardRate($V$13,AD241,_xll.ohTrigger($AA$9:$AA$12))</f>
        <v>1.7866559367718433E-2</v>
      </c>
      <c r="AH241" s="49">
        <f>_xll.qlTenorBasisForwardRate2($V$13,AD241,AE241,_xll.ohTrigger($AA$9:$AA$12))</f>
        <v>1.7866559367718433E-2</v>
      </c>
      <c r="AI241" s="49">
        <f>_xll.qlIndexFixing($V$5,_xll.qlInterestRateIndexFixingDate($V$5,AD241,trigger),,trigger)</f>
        <v>1.7756389801457374E-2</v>
      </c>
      <c r="AJ241" s="49">
        <f t="shared" si="17"/>
        <v>1.1016956626105912E-4</v>
      </c>
      <c r="AK241" s="52">
        <f t="shared" si="18"/>
        <v>0.99383375590153555</v>
      </c>
    </row>
    <row r="242" spans="29:37" x14ac:dyDescent="0.2">
      <c r="AC242" s="44" t="s">
        <v>74</v>
      </c>
      <c r="AD242" s="45">
        <f>_xll.qlCalendarAdvance(calendar,AD241,AC242,,,trigger)</f>
        <v>49719</v>
      </c>
      <c r="AE242" s="45">
        <f>_xll.qlInterestRateIndexMaturity($V$5,AD242,trigger)</f>
        <v>49809</v>
      </c>
      <c r="AF242" s="49">
        <f>_xll.qlTenorBasisValue($V$13,AD242,trigger)</f>
        <v>5.794556542361584E-4</v>
      </c>
      <c r="AG242" s="49">
        <f>_xll.qlTenorBasisForwardRate($V$13,AD242,_xll.ohTrigger($AA$9:$AA$12))</f>
        <v>1.7800191121541076E-2</v>
      </c>
      <c r="AH242" s="49">
        <f>_xll.qlTenorBasisForwardRate2($V$13,AD242,AE242,_xll.ohTrigger($AA$9:$AA$12))</f>
        <v>1.7800191121541076E-2</v>
      </c>
      <c r="AI242" s="49">
        <f>_xll.qlIndexFixing($V$5,_xll.qlInterestRateIndexFixingDate($V$5,AD242,trigger),,trigger)</f>
        <v>1.7689544078251629E-2</v>
      </c>
      <c r="AJ242" s="49">
        <f t="shared" si="17"/>
        <v>1.1064704328944686E-4</v>
      </c>
      <c r="AK242" s="52">
        <f t="shared" si="18"/>
        <v>0.99378394071535858</v>
      </c>
    </row>
    <row r="243" spans="29:37" x14ac:dyDescent="0.2">
      <c r="AC243" s="44" t="s">
        <v>74</v>
      </c>
      <c r="AD243" s="45">
        <f>_xll.qlCalendarAdvance(calendar,AD242,AC243,,,trigger)</f>
        <v>49748</v>
      </c>
      <c r="AE243" s="45">
        <f>_xll.qlInterestRateIndexMaturity($V$5,AD243,trigger)</f>
        <v>49842</v>
      </c>
      <c r="AF243" s="49">
        <f>_xll.qlTenorBasisValue($V$13,AD243,trigger)</f>
        <v>5.7548915148370567E-4</v>
      </c>
      <c r="AG243" s="49">
        <f>_xll.qlTenorBasisForwardRate($V$13,AD243,_xll.ohTrigger($AA$9:$AA$12))</f>
        <v>1.7735085705391528E-2</v>
      </c>
      <c r="AH243" s="49">
        <f>_xll.qlTenorBasisForwardRate2($V$13,AD243,AE243,_xll.ohTrigger($AA$9:$AA$12))</f>
        <v>1.7735085705391528E-2</v>
      </c>
      <c r="AI243" s="49">
        <f>_xll.qlIndexFixing($V$5,_xll.qlInterestRateIndexFixingDate($V$5,AD243,trigger),,trigger)</f>
        <v>1.7624004382239874E-2</v>
      </c>
      <c r="AJ243" s="49">
        <f t="shared" si="17"/>
        <v>1.1108132315165373E-4</v>
      </c>
      <c r="AK243" s="52">
        <f t="shared" si="18"/>
        <v>0.99373663454482863</v>
      </c>
    </row>
    <row r="244" spans="29:37" x14ac:dyDescent="0.2">
      <c r="AC244" s="44" t="s">
        <v>74</v>
      </c>
      <c r="AD244" s="45">
        <f>_xll.qlCalendarAdvance(calendar,AD243,AC244,,,trigger)</f>
        <v>49780</v>
      </c>
      <c r="AE244" s="45">
        <f>_xll.qlInterestRateIndexMaturity($V$5,AD244,trigger)</f>
        <v>49871</v>
      </c>
      <c r="AF244" s="49">
        <f>_xll.qlTenorBasisValue($V$13,AD244,trigger)</f>
        <v>5.7114673445911063E-4</v>
      </c>
      <c r="AG244" s="49">
        <f>_xll.qlTenorBasisForwardRate($V$13,AD244,_xll.ohTrigger($AA$9:$AA$12))</f>
        <v>1.7668729625646359E-2</v>
      </c>
      <c r="AH244" s="49">
        <f>_xll.qlTenorBasisForwardRate2($V$13,AD244,AE244,_xll.ohTrigger($AA$9:$AA$12))</f>
        <v>1.7668729625646359E-2</v>
      </c>
      <c r="AI244" s="49">
        <f>_xll.qlIndexFixing($V$5,_xll.qlInterestRateIndexFixingDate($V$5,AD244,trigger),,trigger)</f>
        <v>1.755734108272337E-2</v>
      </c>
      <c r="AJ244" s="49">
        <f t="shared" si="17"/>
        <v>1.1138854292298828E-4</v>
      </c>
      <c r="AK244" s="52">
        <f t="shared" si="18"/>
        <v>0.99369572429467101</v>
      </c>
    </row>
    <row r="245" spans="29:37" x14ac:dyDescent="0.2">
      <c r="AC245" s="44" t="s">
        <v>74</v>
      </c>
      <c r="AD245" s="45">
        <f>_xll.qlCalendarAdvance(calendar,AD244,AC245,,,trigger)</f>
        <v>49810</v>
      </c>
      <c r="AE245" s="45">
        <f>_xll.qlInterestRateIndexMaturity($V$5,AD245,trigger)</f>
        <v>49902</v>
      </c>
      <c r="AF245" s="49">
        <f>_xll.qlTenorBasisValue($V$13,AD245,trigger)</f>
        <v>5.6710836399384882E-4</v>
      </c>
      <c r="AG245" s="49">
        <f>_xll.qlTenorBasisForwardRate($V$13,AD245,_xll.ohTrigger($AA$9:$AA$12))</f>
        <v>1.7604901792243152E-2</v>
      </c>
      <c r="AH245" s="49">
        <f>_xll.qlTenorBasisForwardRate2($V$13,AD245,AE245,_xll.ohTrigger($AA$9:$AA$12))</f>
        <v>1.7604901792243152E-2</v>
      </c>
      <c r="AI245" s="49">
        <f>_xll.qlIndexFixing($V$5,_xll.qlInterestRateIndexFixingDate($V$5,AD245,trigger),,trigger)</f>
        <v>1.7493273855232715E-2</v>
      </c>
      <c r="AJ245" s="49">
        <f t="shared" si="17"/>
        <v>1.1162793701043755E-4</v>
      </c>
      <c r="AK245" s="52">
        <f t="shared" si="18"/>
        <v>0.9936592695416443</v>
      </c>
    </row>
    <row r="246" spans="29:37" x14ac:dyDescent="0.2">
      <c r="AC246" s="44" t="s">
        <v>74</v>
      </c>
      <c r="AD246" s="45">
        <f>_xll.qlCalendarAdvance(calendar,AD245,AC246,,,trigger)</f>
        <v>49842</v>
      </c>
      <c r="AE246" s="45">
        <f>_xll.qlInterestRateIndexMaturity($V$5,AD246,trigger)</f>
        <v>49934</v>
      </c>
      <c r="AF246" s="49">
        <f>_xll.qlTenorBasisValue($V$13,AD246,trigger)</f>
        <v>5.6283542774583672E-4</v>
      </c>
      <c r="AG246" s="49">
        <f>_xll.qlTenorBasisForwardRate($V$13,AD246,_xll.ohTrigger($AA$9:$AA$12))</f>
        <v>1.7538295960056113E-2</v>
      </c>
      <c r="AH246" s="49">
        <f>_xll.qlTenorBasisForwardRate2($V$13,AD246,AE246,_xll.ohTrigger($AA$9:$AA$12))</f>
        <v>1.7538295960056113E-2</v>
      </c>
      <c r="AI246" s="49">
        <f>_xll.qlIndexFixing($V$5,_xll.qlInterestRateIndexFixingDate($V$5,AD246,trigger),,trigger)</f>
        <v>1.7426515214074109E-2</v>
      </c>
      <c r="AJ246" s="49">
        <f t="shared" si="17"/>
        <v>1.1178074598200416E-4</v>
      </c>
      <c r="AK246" s="52">
        <f t="shared" si="18"/>
        <v>0.99362647624167211</v>
      </c>
    </row>
    <row r="247" spans="29:37" x14ac:dyDescent="0.2">
      <c r="AC247" s="44" t="s">
        <v>74</v>
      </c>
      <c r="AD247" s="45">
        <f>_xll.qlCalendarAdvance(calendar,AD246,AC247,,,trigger)</f>
        <v>49872</v>
      </c>
      <c r="AE247" s="45">
        <f>_xll.qlInterestRateIndexMaturity($V$5,AD247,trigger)</f>
        <v>49964</v>
      </c>
      <c r="AF247" s="49">
        <f>_xll.qlTenorBasisValue($V$13,AD247,trigger)</f>
        <v>5.5886189153617118E-4</v>
      </c>
      <c r="AG247" s="49">
        <f>_xll.qlTenorBasisForwardRate($V$13,AD247,_xll.ohTrigger($AA$9:$AA$12))</f>
        <v>1.7476617142929359E-2</v>
      </c>
      <c r="AH247" s="49">
        <f>_xll.qlTenorBasisForwardRate2($V$13,AD247,AE247,_xll.ohTrigger($AA$9:$AA$12))</f>
        <v>1.7476617142929359E-2</v>
      </c>
      <c r="AI247" s="49">
        <f>_xll.qlIndexFixing($V$5,_xll.qlInterestRateIndexFixingDate($V$5,AD247,trigger),,trigger)</f>
        <v>1.7364780162647531E-2</v>
      </c>
      <c r="AJ247" s="49">
        <f t="shared" si="17"/>
        <v>1.1183698028182851E-4</v>
      </c>
      <c r="AK247" s="52">
        <f t="shared" si="18"/>
        <v>0.99360076498974659</v>
      </c>
    </row>
    <row r="248" spans="29:37" x14ac:dyDescent="0.2">
      <c r="AC248" s="44" t="s">
        <v>74</v>
      </c>
      <c r="AD248" s="45">
        <f>_xll.qlCalendarAdvance(calendar,AD247,AC248,,,trigger)</f>
        <v>49905</v>
      </c>
      <c r="AE248" s="45">
        <f>_xll.qlInterestRateIndexMaturity($V$5,AD248,trigger)</f>
        <v>49997</v>
      </c>
      <c r="AF248" s="49">
        <f>_xll.qlTenorBasisValue($V$13,AD248,trigger)</f>
        <v>5.5452697476550883E-4</v>
      </c>
      <c r="AG248" s="49">
        <f>_xll.qlTenorBasisForwardRate($V$13,AD248,_xll.ohTrigger($AA$9:$AA$12))</f>
        <v>1.7409624331251258E-2</v>
      </c>
      <c r="AH248" s="49">
        <f>_xll.qlTenorBasisForwardRate2($V$13,AD248,AE248,_xll.ohTrigger($AA$9:$AA$12))</f>
        <v>1.7409624331251258E-2</v>
      </c>
      <c r="AI248" s="49">
        <f>_xll.qlIndexFixing($V$5,_xll.qlInterestRateIndexFixingDate($V$5,AD248,trigger),,trigger)</f>
        <v>1.7297822952413833E-2</v>
      </c>
      <c r="AJ248" s="49">
        <f t="shared" si="17"/>
        <v>1.1180137883742489E-4</v>
      </c>
      <c r="AK248" s="52">
        <f t="shared" si="18"/>
        <v>0.99357818545017451</v>
      </c>
    </row>
    <row r="249" spans="29:37" x14ac:dyDescent="0.2">
      <c r="AC249" s="44" t="s">
        <v>74</v>
      </c>
      <c r="AD249" s="45">
        <f>_xll.qlCalendarAdvance(calendar,AD248,AC249,,,trigger)</f>
        <v>49936</v>
      </c>
      <c r="AE249" s="45">
        <f>_xll.qlInterestRateIndexMaturity($V$5,AD249,trigger)</f>
        <v>50027</v>
      </c>
      <c r="AF249" s="49">
        <f>_xll.qlTenorBasisValue($V$13,AD249,trigger)</f>
        <v>5.5048894118704369E-4</v>
      </c>
      <c r="AG249" s="49">
        <f>_xll.qlTenorBasisForwardRate($V$13,AD249,_xll.ohTrigger($AA$9:$AA$12))</f>
        <v>1.7348078334038827E-2</v>
      </c>
      <c r="AH249" s="49">
        <f>_xll.qlTenorBasisForwardRate2($V$13,AD249,AE249,_xll.ohTrigger($AA$9:$AA$12))</f>
        <v>1.7348078334038827E-2</v>
      </c>
      <c r="AI249" s="49">
        <f>_xll.qlIndexFixing($V$5,_xll.qlInterestRateIndexFixingDate($V$5,AD249,trigger),,trigger)</f>
        <v>1.7236405459637037E-2</v>
      </c>
      <c r="AJ249" s="49">
        <f t="shared" si="17"/>
        <v>1.1167287440179072E-4</v>
      </c>
      <c r="AK249" s="52">
        <f t="shared" si="18"/>
        <v>0.99356281011351688</v>
      </c>
    </row>
    <row r="250" spans="29:37" x14ac:dyDescent="0.2">
      <c r="AC250" s="44" t="s">
        <v>74</v>
      </c>
      <c r="AD250" s="45">
        <f>_xll.qlCalendarAdvance(calendar,AD249,AC250,,,trigger)</f>
        <v>49968</v>
      </c>
      <c r="AE250" s="45">
        <f>_xll.qlInterestRateIndexMaturity($V$5,AD250,trigger)</f>
        <v>50060</v>
      </c>
      <c r="AF250" s="49">
        <f>_xll.qlTenorBasisValue($V$13,AD250,trigger)</f>
        <v>5.4635518404053747E-4</v>
      </c>
      <c r="AG250" s="49">
        <f>_xll.qlTenorBasisForwardRate($V$13,AD250,_xll.ohTrigger($AA$9:$AA$12))</f>
        <v>1.728421208409707E-2</v>
      </c>
      <c r="AH250" s="49">
        <f>_xll.qlTenorBasisForwardRate2($V$13,AD250,AE250,_xll.ohTrigger($AA$9:$AA$12))</f>
        <v>1.728421208409707E-2</v>
      </c>
      <c r="AI250" s="49">
        <f>_xll.qlIndexFixing($V$5,_xll.qlInterestRateIndexFixingDate($V$5,AD250,trigger),,trigger)</f>
        <v>1.7172762924825329E-2</v>
      </c>
      <c r="AJ250" s="49">
        <f t="shared" si="17"/>
        <v>1.114491592717412E-4</v>
      </c>
      <c r="AK250" s="52">
        <f t="shared" si="18"/>
        <v>0.99355196761475262</v>
      </c>
    </row>
    <row r="251" spans="29:37" x14ac:dyDescent="0.2">
      <c r="AC251" s="44" t="s">
        <v>74</v>
      </c>
      <c r="AD251" s="45">
        <f>_xll.qlCalendarAdvance(calendar,AD250,AC251,,,trigger)</f>
        <v>49999</v>
      </c>
      <c r="AE251" s="45">
        <f>_xll.qlInterestRateIndexMaturity($V$5,AD251,trigger)</f>
        <v>50091</v>
      </c>
      <c r="AF251" s="49">
        <f>_xll.qlTenorBasisValue($V$13,AD251,trigger)</f>
        <v>5.4238389429188969E-4</v>
      </c>
      <c r="AG251" s="49">
        <f>_xll.qlTenorBasisForwardRate($V$13,AD251,_xll.ohTrigger($AA$9:$AA$12))</f>
        <v>1.7223697247360649E-2</v>
      </c>
      <c r="AH251" s="49">
        <f>_xll.qlTenorBasisForwardRate2($V$13,AD251,AE251,_xll.ohTrigger($AA$9:$AA$12))</f>
        <v>1.7223697247360649E-2</v>
      </c>
      <c r="AI251" s="49">
        <f>_xll.qlIndexFixing($V$5,_xll.qlInterestRateIndexFixingDate($V$5,AD251,trigger),,trigger)</f>
        <v>1.7112558719810995E-2</v>
      </c>
      <c r="AJ251" s="49">
        <f t="shared" si="17"/>
        <v>1.1113852754965348E-4</v>
      </c>
      <c r="AK251" s="52">
        <f t="shared" si="18"/>
        <v>0.9935473478223914</v>
      </c>
    </row>
    <row r="252" spans="29:37" x14ac:dyDescent="0.2">
      <c r="AC252" s="44" t="s">
        <v>74</v>
      </c>
      <c r="AD252" s="45">
        <f>_xll.qlCalendarAdvance(calendar,AD251,AC252,,,trigger)</f>
        <v>50031</v>
      </c>
      <c r="AE252" s="45">
        <f>_xll.qlInterestRateIndexMaturity($V$5,AD252,trigger)</f>
        <v>50122</v>
      </c>
      <c r="AF252" s="49">
        <f>_xll.qlTenorBasisValue($V$13,AD252,trigger)</f>
        <v>5.3831868200385755E-4</v>
      </c>
      <c r="AG252" s="49">
        <f>_xll.qlTenorBasisForwardRate($V$13,AD252,_xll.ohTrigger($AA$9:$AA$12))</f>
        <v>1.7162599304138593E-2</v>
      </c>
      <c r="AH252" s="49">
        <f>_xll.qlTenorBasisForwardRate2($V$13,AD252,AE252,_xll.ohTrigger($AA$9:$AA$12))</f>
        <v>1.7162599304138593E-2</v>
      </c>
      <c r="AI252" s="49">
        <f>_xll.qlIndexFixing($V$5,_xll.qlInterestRateIndexFixingDate($V$5,AD252,trigger),,trigger)</f>
        <v>1.7051873963943504E-2</v>
      </c>
      <c r="AJ252" s="49">
        <f t="shared" si="17"/>
        <v>1.1072534019508987E-4</v>
      </c>
      <c r="AK252" s="52">
        <f t="shared" si="18"/>
        <v>0.99354845159332073</v>
      </c>
    </row>
    <row r="253" spans="29:37" x14ac:dyDescent="0.2">
      <c r="AC253" s="44" t="s">
        <v>74</v>
      </c>
      <c r="AD253" s="45">
        <f>_xll.qlCalendarAdvance(calendar,AD252,AC253,,,trigger)</f>
        <v>50062</v>
      </c>
      <c r="AE253" s="45">
        <f>_xll.qlInterestRateIndexMaturity($V$5,AD253,trigger)</f>
        <v>50152</v>
      </c>
      <c r="AF253" s="49">
        <f>_xll.qlTenorBasisValue($V$13,AD253,trigger)</f>
        <v>5.3441345120937083E-4</v>
      </c>
      <c r="AG253" s="49">
        <f>_xll.qlTenorBasisForwardRate($V$13,AD253,_xll.ohTrigger($AA$9:$AA$12))</f>
        <v>1.7104208998063974E-2</v>
      </c>
      <c r="AH253" s="49">
        <f>_xll.qlTenorBasisForwardRate2($V$13,AD253,AE253,_xll.ohTrigger($AA$9:$AA$12))</f>
        <v>1.7104208998063974E-2</v>
      </c>
      <c r="AI253" s="49">
        <f>_xll.qlIndexFixing($V$5,_xll.qlInterestRateIndexFixingDate($V$5,AD253,trigger),,trigger)</f>
        <v>1.6993973313597976E-2</v>
      </c>
      <c r="AJ253" s="49">
        <f t="shared" si="17"/>
        <v>1.1023568446599796E-4</v>
      </c>
      <c r="AK253" s="52">
        <f t="shared" si="18"/>
        <v>0.99355505510494668</v>
      </c>
    </row>
    <row r="254" spans="29:37" x14ac:dyDescent="0.2">
      <c r="AC254" s="44" t="s">
        <v>74</v>
      </c>
      <c r="AD254" s="45">
        <f>_xll.qlCalendarAdvance(calendar,AD253,AC254,,,trigger)</f>
        <v>50094</v>
      </c>
      <c r="AE254" s="45">
        <f>_xll.qlInterestRateIndexMaturity($V$5,AD254,trigger)</f>
        <v>50185</v>
      </c>
      <c r="AF254" s="49">
        <f>_xll.qlTenorBasisValue($V$13,AD254,trigger)</f>
        <v>5.3041607098009661E-4</v>
      </c>
      <c r="AG254" s="49">
        <f>_xll.qlTenorBasisForwardRate($V$13,AD254,_xll.ohTrigger($AA$9:$AA$12))</f>
        <v>1.7043680192115433E-2</v>
      </c>
      <c r="AH254" s="49">
        <f>_xll.qlTenorBasisForwardRate2($V$13,AD254,AE254,_xll.ohTrigger($AA$9:$AA$12))</f>
        <v>1.7043680192115433E-2</v>
      </c>
      <c r="AI254" s="49">
        <f>_xll.qlIndexFixing($V$5,_xll.qlInterestRateIndexFixingDate($V$5,AD254,trigger),,trigger)</f>
        <v>1.693405410449678E-2</v>
      </c>
      <c r="AJ254" s="49">
        <f t="shared" si="17"/>
        <v>1.0962608761865347E-4</v>
      </c>
      <c r="AK254" s="52">
        <f t="shared" si="18"/>
        <v>0.99356793331117732</v>
      </c>
    </row>
    <row r="255" spans="29:37" x14ac:dyDescent="0.2">
      <c r="AC255" s="44" t="s">
        <v>74</v>
      </c>
      <c r="AD255" s="45">
        <f>_xll.qlCalendarAdvance(calendar,AD254,AC255,,,trigger)</f>
        <v>50122</v>
      </c>
      <c r="AE255" s="45">
        <f>_xll.qlInterestRateIndexMaturity($V$5,AD255,trigger)</f>
        <v>50214</v>
      </c>
      <c r="AF255" s="49">
        <f>_xll.qlTenorBasisValue($V$13,AD255,trigger)</f>
        <v>5.2694640624665853E-4</v>
      </c>
      <c r="AG255" s="49">
        <f>_xll.qlTenorBasisForwardRate($V$13,AD255,_xll.ohTrigger($AA$9:$AA$12))</f>
        <v>1.6991359103312419E-2</v>
      </c>
      <c r="AH255" s="49">
        <f>_xll.qlTenorBasisForwardRate2($V$13,AD255,AE255,_xll.ohTrigger($AA$9:$AA$12))</f>
        <v>1.6991359103312419E-2</v>
      </c>
      <c r="AI255" s="49">
        <f>_xll.qlIndexFixing($V$5,_xll.qlInterestRateIndexFixingDate($V$5,AD255,trigger),,trigger)</f>
        <v>1.6882349754049487E-2</v>
      </c>
      <c r="AJ255" s="49">
        <f t="shared" si="17"/>
        <v>1.0900934926293127E-4</v>
      </c>
      <c r="AK255" s="52">
        <f t="shared" si="18"/>
        <v>0.99358442437711292</v>
      </c>
    </row>
    <row r="256" spans="29:37" x14ac:dyDescent="0.2">
      <c r="AC256" s="44" t="s">
        <v>74</v>
      </c>
      <c r="AD256" s="45">
        <f>_xll.qlCalendarAdvance(calendar,AD255,AC256,,,trigger)</f>
        <v>50153</v>
      </c>
      <c r="AE256" s="45">
        <f>_xll.qlInterestRateIndexMaturity($V$5,AD256,trigger)</f>
        <v>50244</v>
      </c>
      <c r="AF256" s="49">
        <f>_xll.qlTenorBasisValue($V$13,AD256,trigger)</f>
        <v>5.23135362738734E-4</v>
      </c>
      <c r="AG256" s="49">
        <f>_xll.qlTenorBasisForwardRate($V$13,AD256,_xll.ohTrigger($AA$9:$AA$12))</f>
        <v>1.6935261960953393E-2</v>
      </c>
      <c r="AH256" s="49">
        <f>_xll.qlTenorBasisForwardRate2($V$13,AD256,AE256,_xll.ohTrigger($AA$9:$AA$12))</f>
        <v>1.6935261960953393E-2</v>
      </c>
      <c r="AI256" s="49">
        <f>_xll.qlIndexFixing($V$5,_xll.qlInterestRateIndexFixingDate($V$5,AD256,trigger),,trigger)</f>
        <v>1.6827007404226234E-2</v>
      </c>
      <c r="AJ256" s="49">
        <f t="shared" si="17"/>
        <v>1.082545567271595E-4</v>
      </c>
      <c r="AK256" s="52">
        <f t="shared" si="18"/>
        <v>0.99360774241480554</v>
      </c>
    </row>
    <row r="257" spans="29:37" x14ac:dyDescent="0.2">
      <c r="AC257" s="44" t="s">
        <v>74</v>
      </c>
      <c r="AD257" s="45">
        <f>_xll.qlCalendarAdvance(calendar,AD256,AC257,,,trigger)</f>
        <v>50185</v>
      </c>
      <c r="AE257" s="45">
        <f>_xll.qlInterestRateIndexMaturity($V$5,AD257,trigger)</f>
        <v>50277</v>
      </c>
      <c r="AF257" s="49">
        <f>_xll.qlTenorBasisValue($V$13,AD257,trigger)</f>
        <v>5.1923468207052813E-4</v>
      </c>
      <c r="AG257" s="49">
        <f>_xll.qlTenorBasisForwardRate($V$13,AD257,_xll.ohTrigger($AA$9:$AA$12))</f>
        <v>1.6877159708935809E-2</v>
      </c>
      <c r="AH257" s="49">
        <f>_xll.qlTenorBasisForwardRate2($V$13,AD257,AE257,_xll.ohTrigger($AA$9:$AA$12))</f>
        <v>1.6877159708935809E-2</v>
      </c>
      <c r="AI257" s="49">
        <f>_xll.qlIndexFixing($V$5,_xll.qlInterestRateIndexFixingDate($V$5,AD257,trigger),,trigger)</f>
        <v>1.6769798165815718E-2</v>
      </c>
      <c r="AJ257" s="49">
        <f t="shared" si="17"/>
        <v>1.0736154312009083E-4</v>
      </c>
      <c r="AK257" s="52">
        <f t="shared" si="18"/>
        <v>0.99363864862502627</v>
      </c>
    </row>
    <row r="258" spans="29:37" x14ac:dyDescent="0.2">
      <c r="AC258" s="44" t="s">
        <v>74</v>
      </c>
      <c r="AD258" s="45">
        <f>_xll.qlCalendarAdvance(calendar,AD257,AC258,,,trigger)</f>
        <v>50216</v>
      </c>
      <c r="AE258" s="45">
        <f>_xll.qlInterestRateIndexMaturity($V$5,AD258,trigger)</f>
        <v>50308</v>
      </c>
      <c r="AF258" s="49">
        <f>_xll.qlTenorBasisValue($V$13,AD258,trigger)</f>
        <v>5.1548797913947666E-4</v>
      </c>
      <c r="AG258" s="49">
        <f>_xll.qlTenorBasisForwardRate($V$13,AD258,_xll.ohTrigger($AA$9:$AA$12))</f>
        <v>1.6822159996996242E-2</v>
      </c>
      <c r="AH258" s="49">
        <f>_xll.qlTenorBasisForwardRate2($V$13,AD258,AE258,_xll.ohTrigger($AA$9:$AA$12))</f>
        <v>1.6822159996996242E-2</v>
      </c>
      <c r="AI258" s="49">
        <f>_xll.qlIndexFixing($V$5,_xll.qlInterestRateIndexFixingDate($V$5,AD258,trigger),,trigger)</f>
        <v>1.6715748495205233E-2</v>
      </c>
      <c r="AJ258" s="49">
        <f t="shared" si="17"/>
        <v>1.0641150179100875E-4</v>
      </c>
      <c r="AK258" s="52">
        <f t="shared" si="18"/>
        <v>0.99367432590047833</v>
      </c>
    </row>
    <row r="259" spans="29:37" x14ac:dyDescent="0.2">
      <c r="AC259" s="44" t="s">
        <v>74</v>
      </c>
      <c r="AD259" s="45">
        <f>_xll.qlCalendarAdvance(calendar,AD258,AC259,,,trigger)</f>
        <v>50248</v>
      </c>
      <c r="AE259" s="45">
        <f>_xll.qlInterestRateIndexMaturity($V$5,AD259,trigger)</f>
        <v>50340</v>
      </c>
      <c r="AF259" s="49">
        <f>_xll.qlTenorBasisValue($V$13,AD259,trigger)</f>
        <v>5.1165334478290182E-4</v>
      </c>
      <c r="AG259" s="49">
        <f>_xll.qlTenorBasisForwardRate($V$13,AD259,_xll.ohTrigger($AA$9:$AA$12))</f>
        <v>1.6766211588961948E-2</v>
      </c>
      <c r="AH259" s="49">
        <f>_xll.qlTenorBasisForwardRate2($V$13,AD259,AE259,_xll.ohTrigger($AA$9:$AA$12))</f>
        <v>1.6766211588961948E-2</v>
      </c>
      <c r="AI259" s="49">
        <f>_xll.qlIndexFixing($V$5,_xll.qlInterestRateIndexFixingDate($V$5,AD259,trigger),,trigger)</f>
        <v>1.6660877348894244E-2</v>
      </c>
      <c r="AJ259" s="49">
        <f t="shared" si="17"/>
        <v>1.0533424006770389E-4</v>
      </c>
      <c r="AK259" s="52">
        <f t="shared" si="18"/>
        <v>0.99371746923812831</v>
      </c>
    </row>
    <row r="260" spans="29:37" x14ac:dyDescent="0.2">
      <c r="AC260" s="44" t="s">
        <v>74</v>
      </c>
      <c r="AD260" s="45">
        <f>_xll.qlCalendarAdvance(calendar,AD259,AC260,,,trigger)</f>
        <v>50279</v>
      </c>
      <c r="AE260" s="45">
        <f>_xll.qlInterestRateIndexMaturity($V$5,AD260,trigger)</f>
        <v>50371</v>
      </c>
      <c r="AF260" s="49">
        <f>_xll.qlTenorBasisValue($V$13,AD260,trigger)</f>
        <v>5.0797026401697338E-4</v>
      </c>
      <c r="AG260" s="49">
        <f>_xll.qlTenorBasisForwardRate($V$13,AD260,_xll.ohTrigger($AA$9:$AA$12))</f>
        <v>1.6712811035044906E-2</v>
      </c>
      <c r="AH260" s="49">
        <f>_xll.qlTenorBasisForwardRate2($V$13,AD260,AE260,_xll.ohTrigger($AA$9:$AA$12))</f>
        <v>1.6712811035044906E-2</v>
      </c>
      <c r="AI260" s="49">
        <f>_xll.qlIndexFixing($V$5,_xll.qlInterestRateIndexFixingDate($V$5,AD260,trigger),,trigger)</f>
        <v>1.6608614136909141E-2</v>
      </c>
      <c r="AJ260" s="49">
        <f t="shared" ref="AJ260:AJ323" si="19">AG260-AI260</f>
        <v>1.0419689813576452E-4</v>
      </c>
      <c r="AK260" s="52">
        <f t="shared" ref="AK260:AK323" si="20">AI260/AH260</f>
        <v>0.99376544748114037</v>
      </c>
    </row>
    <row r="261" spans="29:37" x14ac:dyDescent="0.2">
      <c r="AC261" s="44" t="s">
        <v>74</v>
      </c>
      <c r="AD261" s="45">
        <f>_xll.qlCalendarAdvance(calendar,AD260,AC261,,,trigger)</f>
        <v>50311</v>
      </c>
      <c r="AE261" s="45">
        <f>_xll.qlInterestRateIndexMaturity($V$5,AD261,trigger)</f>
        <v>50402</v>
      </c>
      <c r="AF261" s="49">
        <f>_xll.qlTenorBasisValue($V$13,AD261,trigger)</f>
        <v>5.0420093038504061E-4</v>
      </c>
      <c r="AG261" s="49">
        <f>_xll.qlTenorBasisForwardRate($V$13,AD261,_xll.ohTrigger($AA$9:$AA$12))</f>
        <v>1.6658963721561424E-2</v>
      </c>
      <c r="AH261" s="49">
        <f>_xll.qlTenorBasisForwardRate2($V$13,AD261,AE261,_xll.ohTrigger($AA$9:$AA$12))</f>
        <v>1.6658963721561424E-2</v>
      </c>
      <c r="AI261" s="49">
        <f>_xll.qlIndexFixing($V$5,_xll.qlInterestRateIndexFixingDate($V$5,AD261,trigger),,trigger)</f>
        <v>1.6556021206029753E-2</v>
      </c>
      <c r="AJ261" s="49">
        <f t="shared" si="19"/>
        <v>1.0294251553167114E-4</v>
      </c>
      <c r="AK261" s="52">
        <f t="shared" si="20"/>
        <v>0.99382059309016713</v>
      </c>
    </row>
    <row r="262" spans="29:37" x14ac:dyDescent="0.2">
      <c r="AC262" s="44" t="s">
        <v>74</v>
      </c>
      <c r="AD262" s="45">
        <f>_xll.qlCalendarAdvance(calendar,AD261,AC262,,,trigger)</f>
        <v>50341</v>
      </c>
      <c r="AE262" s="45">
        <f>_xll.qlInterestRateIndexMaturity($V$5,AD262,trigger)</f>
        <v>50433</v>
      </c>
      <c r="AF262" s="49">
        <f>_xll.qlTenorBasisValue($V$13,AD262,trigger)</f>
        <v>5.0069704616306809E-4</v>
      </c>
      <c r="AG262" s="49">
        <f>_xll.qlTenorBasisForwardRate($V$13,AD262,_xll.ohTrigger($AA$9:$AA$12))</f>
        <v>1.6608369371482953E-2</v>
      </c>
      <c r="AH262" s="49">
        <f>_xll.qlTenorBasisForwardRate2($V$13,AD262,AE262,_xll.ohTrigger($AA$9:$AA$12))</f>
        <v>1.6608369371482953E-2</v>
      </c>
      <c r="AI262" s="49">
        <f>_xll.qlIndexFixing($V$5,_xll.qlInterestRateIndexFixingDate($V$5,AD262,trigger),,trigger)</f>
        <v>1.650672467132536E-2</v>
      </c>
      <c r="AJ262" s="49">
        <f t="shared" si="19"/>
        <v>1.0164470015759305E-4</v>
      </c>
      <c r="AK262" s="52">
        <f t="shared" si="20"/>
        <v>0.99387991091213812</v>
      </c>
    </row>
    <row r="263" spans="29:37" x14ac:dyDescent="0.2">
      <c r="AC263" s="44" t="s">
        <v>74</v>
      </c>
      <c r="AD263" s="45">
        <f>_xll.qlCalendarAdvance(calendar,AD262,AC263,,,trigger)</f>
        <v>50374</v>
      </c>
      <c r="AE263" s="45">
        <f>_xll.qlInterestRateIndexMaturity($V$5,AD263,trigger)</f>
        <v>50462</v>
      </c>
      <c r="AF263" s="49">
        <f>_xll.qlTenorBasisValue($V$13,AD263,trigger)</f>
        <v>4.9687596007618189E-4</v>
      </c>
      <c r="AG263" s="49">
        <f>_xll.qlTenorBasisForwardRate($V$13,AD263,_xll.ohTrigger($AA$9:$AA$12))</f>
        <v>1.6555782522300409E-2</v>
      </c>
      <c r="AH263" s="49">
        <f>_xll.qlTenorBasisForwardRate2($V$13,AD263,AE263,_xll.ohTrigger($AA$9:$AA$12))</f>
        <v>1.6555782522300409E-2</v>
      </c>
      <c r="AI263" s="49">
        <f>_xll.qlIndexFixing($V$5,_xll.qlInterestRateIndexFixingDate($V$5,AD263,trigger),,trigger)</f>
        <v>1.6455568488128458E-2</v>
      </c>
      <c r="AJ263" s="49">
        <f t="shared" si="19"/>
        <v>1.0021403417195124E-4</v>
      </c>
      <c r="AK263" s="52">
        <f t="shared" si="20"/>
        <v>0.99394688628961125</v>
      </c>
    </row>
    <row r="264" spans="29:37" x14ac:dyDescent="0.2">
      <c r="AC264" s="44" t="s">
        <v>74</v>
      </c>
      <c r="AD264" s="45">
        <f>_xll.qlCalendarAdvance(calendar,AD263,AC264,,,trigger)</f>
        <v>50404</v>
      </c>
      <c r="AE264" s="45">
        <f>_xll.qlInterestRateIndexMaturity($V$5,AD264,trigger)</f>
        <v>50494</v>
      </c>
      <c r="AF264" s="49">
        <f>_xll.qlTenorBasisValue($V$13,AD264,trigger)</f>
        <v>4.9343223992651206E-4</v>
      </c>
      <c r="AG264" s="49">
        <f>_xll.qlTenorBasisForwardRate($V$13,AD264,_xll.ohTrigger($AA$9:$AA$12))</f>
        <v>1.6506303968260028E-2</v>
      </c>
      <c r="AH264" s="49">
        <f>_xll.qlTenorBasisForwardRate2($V$13,AD264,AE264,_xll.ohTrigger($AA$9:$AA$12))</f>
        <v>1.6506303968260028E-2</v>
      </c>
      <c r="AI264" s="49">
        <f>_xll.qlIndexFixing($V$5,_xll.qlInterestRateIndexFixingDate($V$5,AD264,trigger),,trigger)</f>
        <v>1.6407590257348836E-2</v>
      </c>
      <c r="AJ264" s="49">
        <f t="shared" si="19"/>
        <v>9.8713710911191299E-5</v>
      </c>
      <c r="AK264" s="52">
        <f t="shared" si="20"/>
        <v>0.99401963570397056</v>
      </c>
    </row>
    <row r="265" spans="29:37" x14ac:dyDescent="0.2">
      <c r="AC265" s="44" t="s">
        <v>74</v>
      </c>
      <c r="AD265" s="45">
        <f>_xll.qlCalendarAdvance(calendar,AD264,AC265,,,trigger)</f>
        <v>50437</v>
      </c>
      <c r="AE265" s="45">
        <f>_xll.qlInterestRateIndexMaturity($V$5,AD265,trigger)</f>
        <v>50528</v>
      </c>
      <c r="AF265" s="49">
        <f>_xll.qlTenorBasisValue($V$13,AD265,trigger)</f>
        <v>4.8967694208838699E-4</v>
      </c>
      <c r="AG265" s="49">
        <f>_xll.qlTenorBasisForwardRate($V$13,AD265,_xll.ohTrigger($AA$9:$AA$12))</f>
        <v>1.6453265209865068E-2</v>
      </c>
      <c r="AH265" s="49">
        <f>_xll.qlTenorBasisForwardRate2($V$13,AD265,AE265,_xll.ohTrigger($AA$9:$AA$12))</f>
        <v>1.6453265209865068E-2</v>
      </c>
      <c r="AI265" s="49">
        <f>_xll.qlIndexFixing($V$5,_xll.qlInterestRateIndexFixingDate($V$5,AD265,trigger),,trigger)</f>
        <v>1.6356282258127061E-2</v>
      </c>
      <c r="AJ265" s="49">
        <f t="shared" si="19"/>
        <v>9.6982951738006778E-5</v>
      </c>
      <c r="AK265" s="52">
        <f t="shared" si="20"/>
        <v>0.99410554984065669</v>
      </c>
    </row>
    <row r="266" spans="29:37" x14ac:dyDescent="0.2">
      <c r="AC266" s="44" t="s">
        <v>74</v>
      </c>
      <c r="AD266" s="45">
        <f>_xll.qlCalendarAdvance(calendar,AD265,AC266,,,trigger)</f>
        <v>50465</v>
      </c>
      <c r="AE266" s="45">
        <f>_xll.qlInterestRateIndexMaturity($V$5,AD266,trigger)</f>
        <v>50557</v>
      </c>
      <c r="AF266" s="49">
        <f>_xll.qlTenorBasisValue($V$13,AD266,trigger)</f>
        <v>4.8651741494409363E-4</v>
      </c>
      <c r="AG266" s="49">
        <f>_xll.qlTenorBasisForwardRate($V$13,AD266,_xll.ohTrigger($AA$9:$AA$12))</f>
        <v>1.6408917675322234E-2</v>
      </c>
      <c r="AH266" s="49">
        <f>_xll.qlTenorBasisForwardRate2($V$13,AD266,AE266,_xll.ohTrigger($AA$9:$AA$12))</f>
        <v>1.6408917675322234E-2</v>
      </c>
      <c r="AI266" s="49">
        <f>_xll.qlIndexFixing($V$5,_xll.qlInterestRateIndexFixingDate($V$5,AD266,trigger),,trigger)</f>
        <v>1.631349262936848E-2</v>
      </c>
      <c r="AJ266" s="49">
        <f t="shared" si="19"/>
        <v>9.5425045953754367E-5</v>
      </c>
      <c r="AK266" s="52">
        <f t="shared" si="20"/>
        <v>0.99418456184363302</v>
      </c>
    </row>
    <row r="267" spans="29:37" x14ac:dyDescent="0.2">
      <c r="AC267" s="44" t="s">
        <v>74</v>
      </c>
      <c r="AD267" s="45">
        <f>_xll.qlCalendarAdvance(calendar,AD266,AC267,,,trigger)</f>
        <v>50496</v>
      </c>
      <c r="AE267" s="45">
        <f>_xll.qlInterestRateIndexMaturity($V$5,AD267,trigger)</f>
        <v>50587</v>
      </c>
      <c r="AF267" s="49">
        <f>_xll.qlTenorBasisValue($V$13,AD267,trigger)</f>
        <v>4.8304788144972312E-4</v>
      </c>
      <c r="AG267" s="49">
        <f>_xll.qlTenorBasisForwardRate($V$13,AD267,_xll.ohTrigger($AA$9:$AA$12))</f>
        <v>1.6361407216793741E-2</v>
      </c>
      <c r="AH267" s="49">
        <f>_xll.qlTenorBasisForwardRate2($V$13,AD267,AE267,_xll.ohTrigger($AA$9:$AA$12))</f>
        <v>1.6361407216793741E-2</v>
      </c>
      <c r="AI267" s="49">
        <f>_xll.qlIndexFixing($V$5,_xll.qlInterestRateIndexFixingDate($V$5,AD267,trigger),,trigger)</f>
        <v>1.6267744423747888E-2</v>
      </c>
      <c r="AJ267" s="49">
        <f t="shared" si="19"/>
        <v>9.366279304585251E-5</v>
      </c>
      <c r="AK267" s="52">
        <f t="shared" si="20"/>
        <v>0.9942753828075549</v>
      </c>
    </row>
    <row r="268" spans="29:37" x14ac:dyDescent="0.2">
      <c r="AC268" s="44" t="s">
        <v>74</v>
      </c>
      <c r="AD268" s="45">
        <f>_xll.qlCalendarAdvance(calendar,AD267,AC268,,,trigger)</f>
        <v>50528</v>
      </c>
      <c r="AE268" s="45">
        <f>_xll.qlInterestRateIndexMaturity($V$5,AD268,trigger)</f>
        <v>50620</v>
      </c>
      <c r="AF268" s="49">
        <f>_xll.qlTenorBasisValue($V$13,AD268,trigger)</f>
        <v>4.7949767210613578E-4</v>
      </c>
      <c r="AG268" s="49">
        <f>_xll.qlTenorBasisForwardRate($V$13,AD268,_xll.ohTrigger($AA$9:$AA$12))</f>
        <v>1.631239738630615E-2</v>
      </c>
      <c r="AH268" s="49">
        <f>_xll.qlTenorBasisForwardRate2($V$13,AD268,AE268,_xll.ohTrigger($AA$9:$AA$12))</f>
        <v>1.631239738630615E-2</v>
      </c>
      <c r="AI268" s="49">
        <f>_xll.qlIndexFixing($V$5,_xll.qlInterestRateIndexFixingDate($V$5,AD268,trigger),,trigger)</f>
        <v>1.6220705063138916E-2</v>
      </c>
      <c r="AJ268" s="49">
        <f t="shared" si="19"/>
        <v>9.1692323167233414E-5</v>
      </c>
      <c r="AK268" s="52">
        <f t="shared" si="20"/>
        <v>0.99437897931274</v>
      </c>
    </row>
    <row r="269" spans="29:37" x14ac:dyDescent="0.2">
      <c r="AC269" s="44" t="s">
        <v>74</v>
      </c>
      <c r="AD269" s="45">
        <f>_xll.qlCalendarAdvance(calendar,AD268,AC269,,,trigger)</f>
        <v>50559</v>
      </c>
      <c r="AE269" s="45">
        <f>_xll.qlInterestRateIndexMaturity($V$5,AD269,trigger)</f>
        <v>50651</v>
      </c>
      <c r="AF269" s="49">
        <f>_xll.qlTenorBasisValue($V$13,AD269,trigger)</f>
        <v>4.7608848920344267E-4</v>
      </c>
      <c r="AG269" s="49">
        <f>_xll.qlTenorBasisForwardRate($V$13,AD269,_xll.ohTrigger($AA$9:$AA$12))</f>
        <v>1.6266093238286799E-2</v>
      </c>
      <c r="AH269" s="49">
        <f>_xll.qlTenorBasisForwardRate2($V$13,AD269,AE269,_xll.ohTrigger($AA$9:$AA$12))</f>
        <v>1.6266093238286799E-2</v>
      </c>
      <c r="AI269" s="49">
        <f>_xll.qlIndexFixing($V$5,_xll.qlInterestRateIndexFixingDate($V$5,AD269,trigger),,trigger)</f>
        <v>1.6176379984462752E-2</v>
      </c>
      <c r="AJ269" s="49">
        <f t="shared" si="19"/>
        <v>8.9713253824046796E-5</v>
      </c>
      <c r="AK269" s="52">
        <f t="shared" si="20"/>
        <v>0.99448464652760737</v>
      </c>
    </row>
    <row r="270" spans="29:37" x14ac:dyDescent="0.2">
      <c r="AC270" s="44" t="s">
        <v>74</v>
      </c>
      <c r="AD270" s="45">
        <f>_xll.qlCalendarAdvance(calendar,AD269,AC270,,,trigger)</f>
        <v>50591</v>
      </c>
      <c r="AE270" s="45">
        <f>_xll.qlInterestRateIndexMaturity($V$5,AD270,trigger)</f>
        <v>50683</v>
      </c>
      <c r="AF270" s="49">
        <f>_xll.qlTenorBasisValue($V$13,AD270,trigger)</f>
        <v>4.7260019116472131E-4</v>
      </c>
      <c r="AG270" s="49">
        <f>_xll.qlTenorBasisForwardRate($V$13,AD270,_xll.ohTrigger($AA$9:$AA$12))</f>
        <v>1.6219118352424792E-2</v>
      </c>
      <c r="AH270" s="49">
        <f>_xll.qlTenorBasisForwardRate2($V$13,AD270,AE270,_xll.ohTrigger($AA$9:$AA$12))</f>
        <v>1.6219118352424792E-2</v>
      </c>
      <c r="AI270" s="49">
        <f>_xll.qlIndexFixing($V$5,_xll.qlInterestRateIndexFixingDate($V$5,AD270,trigger),,trigger)</f>
        <v>1.61315467472357E-2</v>
      </c>
      <c r="AJ270" s="49">
        <f t="shared" si="19"/>
        <v>8.7571605189091378E-5</v>
      </c>
      <c r="AK270" s="52">
        <f t="shared" si="20"/>
        <v>0.99460071729632582</v>
      </c>
    </row>
    <row r="271" spans="29:37" x14ac:dyDescent="0.2">
      <c r="AC271" s="44" t="s">
        <v>74</v>
      </c>
      <c r="AD271" s="45">
        <f>_xll.qlCalendarAdvance(calendar,AD270,AC271,,,trigger)</f>
        <v>50622</v>
      </c>
      <c r="AE271" s="45">
        <f>_xll.qlInterestRateIndexMaturity($V$5,AD271,trigger)</f>
        <v>50714</v>
      </c>
      <c r="AF271" s="49">
        <f>_xll.qlTenorBasisValue($V$13,AD271,trigger)</f>
        <v>4.6925060997679016E-4</v>
      </c>
      <c r="AG271" s="49">
        <f>_xll.qlTenorBasisForwardRate($V$13,AD271,_xll.ohTrigger($AA$9:$AA$12))</f>
        <v>1.6174408435195433E-2</v>
      </c>
      <c r="AH271" s="49">
        <f>_xll.qlTenorBasisForwardRate2($V$13,AD271,AE271,_xll.ohTrigger($AA$9:$AA$12))</f>
        <v>1.6174408435195433E-2</v>
      </c>
      <c r="AI271" s="49">
        <f>_xll.qlIndexFixing($V$5,_xll.qlInterestRateIndexFixingDate($V$5,AD271,trigger),,trigger)</f>
        <v>1.6089007398868378E-2</v>
      </c>
      <c r="AJ271" s="49">
        <f t="shared" si="19"/>
        <v>8.5401036327054786E-5</v>
      </c>
      <c r="AK271" s="52">
        <f t="shared" si="20"/>
        <v>0.99471999012086143</v>
      </c>
    </row>
    <row r="272" spans="29:37" x14ac:dyDescent="0.2">
      <c r="AC272" s="44" t="s">
        <v>74</v>
      </c>
      <c r="AD272" s="45">
        <f>_xll.qlCalendarAdvance(calendar,AD271,AC272,,,trigger)</f>
        <v>50654</v>
      </c>
      <c r="AE272" s="45">
        <f>_xll.qlInterestRateIndexMaturity($V$5,AD272,trigger)</f>
        <v>50745</v>
      </c>
      <c r="AF272" s="49">
        <f>_xll.qlTenorBasisValue($V$13,AD272,trigger)</f>
        <v>4.658234485451925E-4</v>
      </c>
      <c r="AG272" s="49">
        <f>_xll.qlTenorBasisForwardRate($V$13,AD272,_xll.ohTrigger($AA$9:$AA$12))</f>
        <v>1.6129413532749277E-2</v>
      </c>
      <c r="AH272" s="49">
        <f>_xll.qlTenorBasisForwardRate2($V$13,AD272,AE272,_xll.ohTrigger($AA$9:$AA$12))</f>
        <v>1.6129413532749277E-2</v>
      </c>
      <c r="AI272" s="49">
        <f>_xll.qlIndexFixing($V$5,_xll.qlInterestRateIndexFixingDate($V$5,AD272,trigger),,trigger)</f>
        <v>1.6046317845080524E-2</v>
      </c>
      <c r="AJ272" s="49">
        <f t="shared" si="19"/>
        <v>8.3095687668753582E-5</v>
      </c>
      <c r="AK272" s="52">
        <f t="shared" si="20"/>
        <v>0.99484818914835094</v>
      </c>
    </row>
    <row r="273" spans="29:37" x14ac:dyDescent="0.2">
      <c r="AC273" s="44" t="s">
        <v>74</v>
      </c>
      <c r="AD273" s="45">
        <f>_xll.qlCalendarAdvance(calendar,AD272,AC273,,,trigger)</f>
        <v>50684</v>
      </c>
      <c r="AE273" s="45">
        <f>_xll.qlInterestRateIndexMaturity($V$5,AD273,trigger)</f>
        <v>50776</v>
      </c>
      <c r="AF273" s="49">
        <f>_xll.qlTenorBasisValue($V$13,AD273,trigger)</f>
        <v>4.6263842111861884E-4</v>
      </c>
      <c r="AG273" s="49">
        <f>_xll.qlTenorBasisForwardRate($V$13,AD273,_xll.ohTrigger($AA$9:$AA$12))</f>
        <v>1.6087340781501657E-2</v>
      </c>
      <c r="AH273" s="49">
        <f>_xll.qlTenorBasisForwardRate2($V$13,AD273,AE273,_xll.ohTrigger($AA$9:$AA$12))</f>
        <v>1.6087340781501657E-2</v>
      </c>
      <c r="AI273" s="49">
        <f>_xll.qlIndexFixing($V$5,_xll.qlInterestRateIndexFixingDate($V$5,AD273,trigger),,trigger)</f>
        <v>1.6006564621584275E-2</v>
      </c>
      <c r="AJ273" s="49">
        <f t="shared" si="19"/>
        <v>8.0776159917382573E-5</v>
      </c>
      <c r="AK273" s="52">
        <f t="shared" si="20"/>
        <v>0.99497889918449012</v>
      </c>
    </row>
    <row r="274" spans="29:37" x14ac:dyDescent="0.2">
      <c r="AC274" s="44" t="s">
        <v>74</v>
      </c>
      <c r="AD274" s="45">
        <f>_xll.qlCalendarAdvance(calendar,AD273,AC274,,,trigger)</f>
        <v>50717</v>
      </c>
      <c r="AE274" s="45">
        <f>_xll.qlInterestRateIndexMaturity($V$5,AD274,trigger)</f>
        <v>50809</v>
      </c>
      <c r="AF274" s="49">
        <f>_xll.qlTenorBasisValue($V$13,AD274,trigger)</f>
        <v>4.5916591484829248E-4</v>
      </c>
      <c r="AG274" s="49">
        <f>_xll.qlTenorBasisForwardRate($V$13,AD274,_xll.ohTrigger($AA$9:$AA$12))</f>
        <v>1.6042276732416285E-2</v>
      </c>
      <c r="AH274" s="49">
        <f>_xll.qlTenorBasisForwardRate2($V$13,AD274,AE274,_xll.ohTrigger($AA$9:$AA$12))</f>
        <v>1.6042276732416285E-2</v>
      </c>
      <c r="AI274" s="49">
        <f>_xll.qlIndexFixing($V$5,_xll.qlInterestRateIndexFixingDate($V$5,AD274,trigger),,trigger)</f>
        <v>1.596411688864437E-2</v>
      </c>
      <c r="AJ274" s="49">
        <f t="shared" si="19"/>
        <v>7.8159843771914705E-5</v>
      </c>
      <c r="AK274" s="52">
        <f t="shared" si="20"/>
        <v>0.99512788333753288</v>
      </c>
    </row>
    <row r="275" spans="29:37" x14ac:dyDescent="0.2">
      <c r="AC275" s="44" t="s">
        <v>74</v>
      </c>
      <c r="AD275" s="45">
        <f>_xll.qlCalendarAdvance(calendar,AD274,AC275,,,trigger)</f>
        <v>50747</v>
      </c>
      <c r="AE275" s="45">
        <f>_xll.qlInterestRateIndexMaturity($V$5,AD275,trigger)</f>
        <v>50837</v>
      </c>
      <c r="AF275" s="49">
        <f>_xll.qlTenorBasisValue($V$13,AD275,trigger)</f>
        <v>4.5603711469594009E-4</v>
      </c>
      <c r="AG275" s="49">
        <f>_xll.qlTenorBasisForwardRate($V$13,AD275,_xll.ohTrigger($AA$9:$AA$12))</f>
        <v>1.600268514424652E-2</v>
      </c>
      <c r="AH275" s="49">
        <f>_xll.qlTenorBasisForwardRate2($V$13,AD275,AE275,_xll.ohTrigger($AA$9:$AA$12))</f>
        <v>1.600268514424652E-2</v>
      </c>
      <c r="AI275" s="49">
        <f>_xll.qlIndexFixing($V$5,_xll.qlInterestRateIndexFixingDate($V$5,AD275,trigger),,trigger)</f>
        <v>1.5926918643763166E-2</v>
      </c>
      <c r="AJ275" s="49">
        <f t="shared" si="19"/>
        <v>7.5766500483354093E-5</v>
      </c>
      <c r="AK275" s="52">
        <f t="shared" si="20"/>
        <v>0.99526538828950251</v>
      </c>
    </row>
    <row r="276" spans="29:37" x14ac:dyDescent="0.2">
      <c r="AC276" s="44" t="s">
        <v>74</v>
      </c>
      <c r="AD276" s="45">
        <f>_xll.qlCalendarAdvance(calendar,AD275,AC276,,,trigger)</f>
        <v>50780</v>
      </c>
      <c r="AE276" s="45">
        <f>_xll.qlInterestRateIndexMaturity($V$5,AD276,trigger)</f>
        <v>50872</v>
      </c>
      <c r="AF276" s="49">
        <f>_xll.qlTenorBasisValue($V$13,AD276,trigger)</f>
        <v>4.5262605624798481E-4</v>
      </c>
      <c r="AG276" s="49">
        <f>_xll.qlTenorBasisForwardRate($V$13,AD276,_xll.ohTrigger($AA$9:$AA$12))</f>
        <v>1.5958710504862843E-2</v>
      </c>
      <c r="AH276" s="49">
        <f>_xll.qlTenorBasisForwardRate2($V$13,AD276,AE276,_xll.ohTrigger($AA$9:$AA$12))</f>
        <v>1.5958710504862843E-2</v>
      </c>
      <c r="AI276" s="49">
        <f>_xll.qlIndexFixing($V$5,_xll.qlInterestRateIndexFixingDate($V$5,AD276,trigger),,trigger)</f>
        <v>1.5885844882210693E-2</v>
      </c>
      <c r="AJ276" s="49">
        <f t="shared" si="19"/>
        <v>7.2865622652150408E-5</v>
      </c>
      <c r="AK276" s="52">
        <f t="shared" si="20"/>
        <v>0.99543411589364017</v>
      </c>
    </row>
    <row r="277" spans="29:37" x14ac:dyDescent="0.2">
      <c r="AC277" s="44" t="s">
        <v>74</v>
      </c>
      <c r="AD277" s="45">
        <f>_xll.qlCalendarAdvance(calendar,AD276,AC277,,,trigger)</f>
        <v>50811</v>
      </c>
      <c r="AE277" s="45">
        <f>_xll.qlInterestRateIndexMaturity($V$5,AD277,trigger)</f>
        <v>50900</v>
      </c>
      <c r="AF277" s="49">
        <f>_xll.qlTenorBasisValue($V$13,AD277,trigger)</f>
        <v>4.4945075993885685E-4</v>
      </c>
      <c r="AG277" s="49">
        <f>_xll.qlTenorBasisForwardRate($V$13,AD277,_xll.ohTrigger($AA$9:$AA$12))</f>
        <v>1.5919619040357668E-2</v>
      </c>
      <c r="AH277" s="49">
        <f>_xll.qlTenorBasisForwardRate2($V$13,AD277,AE277,_xll.ohTrigger($AA$9:$AA$12))</f>
        <v>1.5919619040357668E-2</v>
      </c>
      <c r="AI277" s="49">
        <f>_xll.qlIndexFixing($V$5,_xll.qlInterestRateIndexFixingDate($V$5,AD277,trigger),,trigger)</f>
        <v>1.5849374948238962E-2</v>
      </c>
      <c r="AJ277" s="49">
        <f t="shared" si="19"/>
        <v>7.0244092118705581E-5</v>
      </c>
      <c r="AK277" s="52">
        <f t="shared" si="20"/>
        <v>0.99558757706823064</v>
      </c>
    </row>
    <row r="278" spans="29:37" x14ac:dyDescent="0.2">
      <c r="AC278" s="44" t="s">
        <v>74</v>
      </c>
      <c r="AD278" s="45">
        <f>_xll.qlCalendarAdvance(calendar,AD277,AC278,,,trigger)</f>
        <v>50839</v>
      </c>
      <c r="AE278" s="45">
        <f>_xll.qlInterestRateIndexMaturity($V$5,AD278,trigger)</f>
        <v>50931</v>
      </c>
      <c r="AF278" s="49">
        <f>_xll.qlTenorBasisValue($V$13,AD278,trigger)</f>
        <v>4.4660676777338577E-4</v>
      </c>
      <c r="AG278" s="49">
        <f>_xll.qlTenorBasisForwardRate($V$13,AD278,_xll.ohTrigger($AA$9:$AA$12))</f>
        <v>1.5883382599728435E-2</v>
      </c>
      <c r="AH278" s="49">
        <f>_xll.qlTenorBasisForwardRate2($V$13,AD278,AE278,_xll.ohTrigger($AA$9:$AA$12))</f>
        <v>1.5883382599728435E-2</v>
      </c>
      <c r="AI278" s="49">
        <f>_xll.qlIndexFixing($V$5,_xll.qlInterestRateIndexFixingDate($V$5,AD278,trigger),,trigger)</f>
        <v>1.5815832612601079E-2</v>
      </c>
      <c r="AJ278" s="49">
        <f t="shared" si="19"/>
        <v>6.7549987127355632E-5</v>
      </c>
      <c r="AK278" s="52">
        <f t="shared" si="20"/>
        <v>0.99574712837752144</v>
      </c>
    </row>
    <row r="279" spans="29:37" x14ac:dyDescent="0.2">
      <c r="AC279" s="44" t="s">
        <v>74</v>
      </c>
      <c r="AD279" s="45">
        <f>_xll.qlCalendarAdvance(calendar,AD278,AC279,,,trigger)</f>
        <v>50872</v>
      </c>
      <c r="AE279" s="45">
        <f>_xll.qlInterestRateIndexMaturity($V$5,AD279,trigger)</f>
        <v>50963</v>
      </c>
      <c r="AF279" s="49">
        <f>_xll.qlTenorBasisValue($V$13,AD279,trigger)</f>
        <v>4.4328399563283523E-4</v>
      </c>
      <c r="AG279" s="49">
        <f>_xll.qlTenorBasisForwardRate($V$13,AD279,_xll.ohTrigger($AA$9:$AA$12))</f>
        <v>1.5842745049765988E-2</v>
      </c>
      <c r="AH279" s="49">
        <f>_xll.qlTenorBasisForwardRate2($V$13,AD279,AE279,_xll.ohTrigger($AA$9:$AA$12))</f>
        <v>1.5842745049765988E-2</v>
      </c>
      <c r="AI279" s="49">
        <f>_xll.qlIndexFixing($V$5,_xll.qlInterestRateIndexFixingDate($V$5,AD279,trigger),,trigger)</f>
        <v>1.5778273436528455E-2</v>
      </c>
      <c r="AJ279" s="49">
        <f t="shared" si="19"/>
        <v>6.4471613237533643E-5</v>
      </c>
      <c r="AK279" s="52">
        <f t="shared" si="20"/>
        <v>0.99593052763046985</v>
      </c>
    </row>
    <row r="280" spans="29:37" x14ac:dyDescent="0.2">
      <c r="AC280" s="44" t="s">
        <v>74</v>
      </c>
      <c r="AD280" s="45">
        <f>_xll.qlCalendarAdvance(calendar,AD279,AC280,,,trigger)</f>
        <v>50902</v>
      </c>
      <c r="AE280" s="45">
        <f>_xll.qlInterestRateIndexMaturity($V$5,AD280,trigger)</f>
        <v>50994</v>
      </c>
      <c r="AF280" s="49">
        <f>_xll.qlTenorBasisValue($V$13,AD280,trigger)</f>
        <v>4.4029041636353672E-4</v>
      </c>
      <c r="AG280" s="49">
        <f>_xll.qlTenorBasisForwardRate($V$13,AD280,_xll.ohTrigger($AA$9:$AA$12))</f>
        <v>1.5806077359532256E-2</v>
      </c>
      <c r="AH280" s="49">
        <f>_xll.qlTenorBasisForwardRate2($V$13,AD280,AE280,_xll.ohTrigger($AA$9:$AA$12))</f>
        <v>1.5806077359532256E-2</v>
      </c>
      <c r="AI280" s="49">
        <f>_xll.qlIndexFixing($V$5,_xll.qlInterestRateIndexFixingDate($V$5,AD280,trigger),,trigger)</f>
        <v>1.5744586694473341E-2</v>
      </c>
      <c r="AJ280" s="49">
        <f t="shared" si="19"/>
        <v>6.1490665058915039E-5</v>
      </c>
      <c r="AK280" s="52">
        <f t="shared" si="20"/>
        <v>0.99610968213933027</v>
      </c>
    </row>
    <row r="281" spans="29:37" x14ac:dyDescent="0.2">
      <c r="AC281" s="44" t="s">
        <v>74</v>
      </c>
      <c r="AD281" s="45">
        <f>_xll.qlCalendarAdvance(calendar,AD280,AC281,,,trigger)</f>
        <v>50934</v>
      </c>
      <c r="AE281" s="45">
        <f>_xll.qlInterestRateIndexMaturity($V$5,AD281,trigger)</f>
        <v>51026</v>
      </c>
      <c r="AF281" s="49">
        <f>_xll.qlTenorBasisValue($V$13,AD281,trigger)</f>
        <v>4.3712554337019347E-4</v>
      </c>
      <c r="AG281" s="49">
        <f>_xll.qlTenorBasisForwardRate($V$13,AD281,_xll.ohTrigger($AA$9:$AA$12))</f>
        <v>1.5768048497004545E-2</v>
      </c>
      <c r="AH281" s="49">
        <f>_xll.qlTenorBasisForwardRate2($V$13,AD281,AE281,_xll.ohTrigger($AA$9:$AA$12))</f>
        <v>1.5768048497004545E-2</v>
      </c>
      <c r="AI281" s="49">
        <f>_xll.qlIndexFixing($V$5,_xll.qlInterestRateIndexFixingDate($V$5,AD281,trigger),,trigger)</f>
        <v>1.5709787685326899E-2</v>
      </c>
      <c r="AJ281" s="49">
        <f t="shared" si="19"/>
        <v>5.8260811677646185E-5</v>
      </c>
      <c r="AK281" s="52">
        <f t="shared" si="20"/>
        <v>0.9963051349259413</v>
      </c>
    </row>
    <row r="282" spans="29:37" x14ac:dyDescent="0.2">
      <c r="AC282" s="44" t="s">
        <v>74</v>
      </c>
      <c r="AD282" s="45">
        <f>_xll.qlCalendarAdvance(calendar,AD281,AC282,,,trigger)</f>
        <v>50964</v>
      </c>
      <c r="AE282" s="45">
        <f>_xll.qlInterestRateIndexMaturity($V$5,AD282,trigger)</f>
        <v>51056</v>
      </c>
      <c r="AF282" s="49">
        <f>_xll.qlTenorBasisValue($V$13,AD282,trigger)</f>
        <v>4.3418481020711982E-4</v>
      </c>
      <c r="AG282" s="49">
        <f>_xll.qlTenorBasisForwardRate($V$13,AD282,_xll.ohTrigger($AA$9:$AA$12))</f>
        <v>1.5733153189395853E-2</v>
      </c>
      <c r="AH282" s="49">
        <f>_xll.qlTenorBasisForwardRate2($V$13,AD282,AE282,_xll.ohTrigger($AA$9:$AA$12))</f>
        <v>1.5733153189395853E-2</v>
      </c>
      <c r="AI282" s="49">
        <f>_xll.qlIndexFixing($V$5,_xll.qlInterestRateIndexFixingDate($V$5,AD282,trigger),,trigger)</f>
        <v>1.5678013674218602E-2</v>
      </c>
      <c r="AJ282" s="49">
        <f t="shared" si="19"/>
        <v>5.5139515177250742E-5</v>
      </c>
      <c r="AK282" s="52">
        <f t="shared" si="20"/>
        <v>0.99649532967018872</v>
      </c>
    </row>
    <row r="283" spans="29:37" x14ac:dyDescent="0.2">
      <c r="AC283" s="44" t="s">
        <v>74</v>
      </c>
      <c r="AD283" s="45">
        <f>_xll.qlCalendarAdvance(calendar,AD282,AC283,,,trigger)</f>
        <v>50997</v>
      </c>
      <c r="AE283" s="45">
        <f>_xll.qlInterestRateIndexMaturity($V$5,AD283,trigger)</f>
        <v>51089</v>
      </c>
      <c r="AF283" s="49">
        <f>_xll.qlTenorBasisValue($V$13,AD283,trigger)</f>
        <v>4.3097923718401967E-4</v>
      </c>
      <c r="AG283" s="49">
        <f>_xll.qlTenorBasisForwardRate($V$13,AD283,_xll.ohTrigger($AA$9:$AA$12))</f>
        <v>1.5695613970066302E-2</v>
      </c>
      <c r="AH283" s="49">
        <f>_xll.qlTenorBasisForwardRate2($V$13,AD283,AE283,_xll.ohTrigger($AA$9:$AA$12))</f>
        <v>1.5695613970066302E-2</v>
      </c>
      <c r="AI283" s="49">
        <f>_xll.qlIndexFixing($V$5,_xll.qlInterestRateIndexFixingDate($V$5,AD283,trigger),,trigger)</f>
        <v>1.5644012385346344E-2</v>
      </c>
      <c r="AJ283" s="49">
        <f t="shared" si="19"/>
        <v>5.1601584719958293E-5</v>
      </c>
      <c r="AK283" s="52">
        <f t="shared" si="20"/>
        <v>0.9967123564061674</v>
      </c>
    </row>
    <row r="284" spans="29:37" x14ac:dyDescent="0.2">
      <c r="AC284" s="44" t="s">
        <v>74</v>
      </c>
      <c r="AD284" s="45">
        <f>_xll.qlCalendarAdvance(calendar,AD283,AC284,,,trigger)</f>
        <v>51028</v>
      </c>
      <c r="AE284" s="45">
        <f>_xll.qlInterestRateIndexMaturity($V$5,AD284,trigger)</f>
        <v>51119</v>
      </c>
      <c r="AF284" s="49">
        <f>_xll.qlTenorBasisValue($V$13,AD284,trigger)</f>
        <v>4.2799564775357921E-4</v>
      </c>
      <c r="AG284" s="49">
        <f>_xll.qlTenorBasisForwardRate($V$13,AD284,_xll.ohTrigger($AA$9:$AA$12))</f>
        <v>1.5661359760140874E-2</v>
      </c>
      <c r="AH284" s="49">
        <f>_xll.qlTenorBasisForwardRate2($V$13,AD284,AE284,_xll.ohTrigger($AA$9:$AA$12))</f>
        <v>1.5661359760140874E-2</v>
      </c>
      <c r="AI284" s="49">
        <f>_xll.qlIndexFixing($V$5,_xll.qlInterestRateIndexFixingDate($V$5,AD284,trigger),,trigger)</f>
        <v>1.5613126947105002E-2</v>
      </c>
      <c r="AJ284" s="49">
        <f t="shared" si="19"/>
        <v>4.8232813035871749E-5</v>
      </c>
      <c r="AK284" s="52">
        <f t="shared" si="20"/>
        <v>0.99692026658128197</v>
      </c>
    </row>
    <row r="285" spans="29:37" x14ac:dyDescent="0.2">
      <c r="AC285" s="44" t="s">
        <v>74</v>
      </c>
      <c r="AD285" s="45">
        <f>_xll.qlCalendarAdvance(calendar,AD284,AC285,,,trigger)</f>
        <v>51060</v>
      </c>
      <c r="AE285" s="45">
        <f>_xll.qlInterestRateIndexMaturity($V$5,AD285,trigger)</f>
        <v>51152</v>
      </c>
      <c r="AF285" s="49">
        <f>_xll.qlTenorBasisValue($V$13,AD285,trigger)</f>
        <v>4.2494376854100536E-4</v>
      </c>
      <c r="AG285" s="49">
        <f>_xll.qlTenorBasisForwardRate($V$13,AD285,_xll.ohTrigger($AA$9:$AA$12))</f>
        <v>1.5626407274393812E-2</v>
      </c>
      <c r="AH285" s="49">
        <f>_xll.qlTenorBasisForwardRate2($V$13,AD285,AE285,_xll.ohTrigger($AA$9:$AA$12))</f>
        <v>1.5626407274393812E-2</v>
      </c>
      <c r="AI285" s="49">
        <f>_xll.qlIndexFixing($V$5,_xll.qlInterestRateIndexFixingDate($V$5,AD285,trigger),,trigger)</f>
        <v>1.5581864738408098E-2</v>
      </c>
      <c r="AJ285" s="49">
        <f t="shared" si="19"/>
        <v>4.4542535985713991E-5</v>
      </c>
      <c r="AK285" s="52">
        <f t="shared" si="20"/>
        <v>0.99714953442569598</v>
      </c>
    </row>
    <row r="286" spans="29:37" x14ac:dyDescent="0.2">
      <c r="AC286" s="44" t="s">
        <v>74</v>
      </c>
      <c r="AD286" s="45">
        <f>_xll.qlCalendarAdvance(calendar,AD285,AC286,,,trigger)</f>
        <v>51091</v>
      </c>
      <c r="AE286" s="45">
        <f>_xll.qlInterestRateIndexMaturity($V$5,AD286,trigger)</f>
        <v>51183</v>
      </c>
      <c r="AF286" s="49">
        <f>_xll.qlTenorBasisValue($V$13,AD286,trigger)</f>
        <v>4.2201415407068781E-4</v>
      </c>
      <c r="AG286" s="49">
        <f>_xll.qlTenorBasisForwardRate($V$13,AD286,_xll.ohTrigger($AA$9:$AA$12))</f>
        <v>1.5593537570930406E-2</v>
      </c>
      <c r="AH286" s="49">
        <f>_xll.qlTenorBasisForwardRate2($V$13,AD286,AE286,_xll.ohTrigger($AA$9:$AA$12))</f>
        <v>1.5593537570930406E-2</v>
      </c>
      <c r="AI286" s="49">
        <f>_xll.qlIndexFixing($V$5,_xll.qlInterestRateIndexFixingDate($V$5,AD286,trigger),,trigger)</f>
        <v>1.5552615790599123E-2</v>
      </c>
      <c r="AJ286" s="49">
        <f t="shared" si="19"/>
        <v>4.0921780331283283E-5</v>
      </c>
      <c r="AK286" s="52">
        <f t="shared" si="20"/>
        <v>0.99737572182417611</v>
      </c>
    </row>
    <row r="287" spans="29:37" x14ac:dyDescent="0.2">
      <c r="AC287" s="44" t="s">
        <v>74</v>
      </c>
      <c r="AD287" s="45">
        <f>_xll.qlCalendarAdvance(calendar,AD286,AC287,,,trigger)</f>
        <v>51123</v>
      </c>
      <c r="AE287" s="45">
        <f>_xll.qlInterestRateIndexMaturity($V$5,AD287,trigger)</f>
        <v>51214</v>
      </c>
      <c r="AF287" s="49">
        <f>_xll.qlTenorBasisValue($V$13,AD287,trigger)</f>
        <v>4.1901760109730468E-4</v>
      </c>
      <c r="AG287" s="49">
        <f>_xll.qlTenorBasisForwardRate($V$13,AD287,_xll.ohTrigger($AA$9:$AA$12))</f>
        <v>1.5560595562954247E-2</v>
      </c>
      <c r="AH287" s="49">
        <f>_xll.qlTenorBasisForwardRate2($V$13,AD287,AE287,_xll.ohTrigger($AA$9:$AA$12))</f>
        <v>1.5560595562954247E-2</v>
      </c>
      <c r="AI287" s="49">
        <f>_xll.qlIndexFixing($V$5,_xll.qlInterestRateIndexFixingDate($V$5,AD287,trigger),,trigger)</f>
        <v>1.5523453512047718E-2</v>
      </c>
      <c r="AJ287" s="49">
        <f t="shared" si="19"/>
        <v>3.7142050906529417E-5</v>
      </c>
      <c r="AK287" s="52">
        <f t="shared" si="20"/>
        <v>0.99761307009386224</v>
      </c>
    </row>
    <row r="288" spans="29:37" x14ac:dyDescent="0.2">
      <c r="AC288" s="44" t="s">
        <v>74</v>
      </c>
      <c r="AD288" s="45">
        <f>_xll.qlCalendarAdvance(calendar,AD287,AC288,,,trigger)</f>
        <v>51154</v>
      </c>
      <c r="AE288" s="45">
        <f>_xll.qlInterestRateIndexMaturity($V$5,AD288,trigger)</f>
        <v>51245</v>
      </c>
      <c r="AF288" s="49">
        <f>_xll.qlTenorBasisValue($V$13,AD288,trigger)</f>
        <v>4.1614120665250498E-4</v>
      </c>
      <c r="AG288" s="49">
        <f>_xll.qlTenorBasisForwardRate($V$13,AD288,_xll.ohTrigger($AA$9:$AA$12))</f>
        <v>1.5529301413736766E-2</v>
      </c>
      <c r="AH288" s="49">
        <f>_xll.qlTenorBasisForwardRate2($V$13,AD288,AE288,_xll.ohTrigger($AA$9:$AA$12))</f>
        <v>1.5529301413736766E-2</v>
      </c>
      <c r="AI288" s="49">
        <f>_xll.qlIndexFixing($V$5,_xll.qlInterestRateIndexFixingDate($V$5,AD288,trigger),,trigger)</f>
        <v>1.5495976471092236E-2</v>
      </c>
      <c r="AJ288" s="49">
        <f t="shared" si="19"/>
        <v>3.3324942644529648E-5</v>
      </c>
      <c r="AK288" s="52">
        <f t="shared" si="20"/>
        <v>0.99785406041413738</v>
      </c>
    </row>
    <row r="289" spans="29:37" x14ac:dyDescent="0.2">
      <c r="AC289" s="44" t="s">
        <v>74</v>
      </c>
      <c r="AD289" s="45">
        <f>_xll.qlCalendarAdvance(calendar,AD288,AC289,,,trigger)</f>
        <v>51186</v>
      </c>
      <c r="AE289" s="45">
        <f>_xll.qlInterestRateIndexMaturity($V$5,AD289,trigger)</f>
        <v>51277</v>
      </c>
      <c r="AF289" s="49">
        <f>_xll.qlTenorBasisValue($V$13,AD289,trigger)</f>
        <v>4.1319920151507248E-4</v>
      </c>
      <c r="AG289" s="49">
        <f>_xll.qlTenorBasisForwardRate($V$13,AD289,_xll.ohTrigger($AA$9:$AA$12))</f>
        <v>1.5497816401383879E-2</v>
      </c>
      <c r="AH289" s="49">
        <f>_xll.qlTenorBasisForwardRate2($V$13,AD289,AE289,_xll.ohTrigger($AA$9:$AA$12))</f>
        <v>1.5497816401383879E-2</v>
      </c>
      <c r="AI289" s="49">
        <f>_xll.qlIndexFixing($V$5,_xll.qlInterestRateIndexFixingDate($V$5,AD289,trigger),,trigger)</f>
        <v>1.546853423673919E-2</v>
      </c>
      <c r="AJ289" s="49">
        <f t="shared" si="19"/>
        <v>2.9282164644688774E-5</v>
      </c>
      <c r="AK289" s="52">
        <f t="shared" si="20"/>
        <v>0.99811056190844571</v>
      </c>
    </row>
    <row r="290" spans="29:37" x14ac:dyDescent="0.2">
      <c r="AC290" s="44" t="s">
        <v>74</v>
      </c>
      <c r="AD290" s="45">
        <f>_xll.qlCalendarAdvance(calendar,AD289,AC290,,,trigger)</f>
        <v>51215</v>
      </c>
      <c r="AE290" s="45">
        <f>_xll.qlInterestRateIndexMaturity($V$5,AD290,trigger)</f>
        <v>51307</v>
      </c>
      <c r="AF290" s="49">
        <f>_xll.qlTenorBasisValue($V$13,AD290,trigger)</f>
        <v>4.1055669015828758E-4</v>
      </c>
      <c r="AG290" s="49">
        <f>_xll.qlTenorBasisForwardRate($V$13,AD290,_xll.ohTrigger($AA$9:$AA$12))</f>
        <v>1.5469865795311805E-2</v>
      </c>
      <c r="AH290" s="49">
        <f>_xll.qlTenorBasisForwardRate2($V$13,AD290,AE290,_xll.ohTrigger($AA$9:$AA$12))</f>
        <v>1.5469865795311805E-2</v>
      </c>
      <c r="AI290" s="49">
        <f>_xll.qlIndexFixing($V$5,_xll.qlInterestRateIndexFixingDate($V$5,AD290,trigger),,trigger)</f>
        <v>1.544440270625454E-2</v>
      </c>
      <c r="AJ290" s="49">
        <f t="shared" si="19"/>
        <v>2.5463089057264909E-5</v>
      </c>
      <c r="AK290" s="52">
        <f t="shared" si="20"/>
        <v>0.99835402004166185</v>
      </c>
    </row>
    <row r="291" spans="29:37" x14ac:dyDescent="0.2">
      <c r="AC291" s="44" t="s">
        <v>74</v>
      </c>
      <c r="AD291" s="45">
        <f>_xll.qlCalendarAdvance(calendar,AD290,AC291,,,trigger)</f>
        <v>51246</v>
      </c>
      <c r="AE291" s="45">
        <f>_xll.qlInterestRateIndexMaturity($V$5,AD291,trigger)</f>
        <v>51337</v>
      </c>
      <c r="AF291" s="49">
        <f>_xll.qlTenorBasisValue($V$13,AD291,trigger)</f>
        <v>4.0775666155352724E-4</v>
      </c>
      <c r="AG291" s="49">
        <f>_xll.qlTenorBasisForwardRate($V$13,AD291,_xll.ohTrigger($AA$9:$AA$12))</f>
        <v>1.5441022700314369E-2</v>
      </c>
      <c r="AH291" s="49">
        <f>_xll.qlTenorBasisForwardRate2($V$13,AD291,AE291,_xll.ohTrigger($AA$9:$AA$12))</f>
        <v>1.5441022700314369E-2</v>
      </c>
      <c r="AI291" s="49">
        <f>_xll.qlIndexFixing($V$5,_xll.qlInterestRateIndexFixingDate($V$5,AD291,trigger),,trigger)</f>
        <v>1.5419602212240962E-2</v>
      </c>
      <c r="AJ291" s="49">
        <f t="shared" si="19"/>
        <v>2.1420488073407504E-5</v>
      </c>
      <c r="AK291" s="52">
        <f t="shared" si="20"/>
        <v>0.99861275457661414</v>
      </c>
    </row>
    <row r="292" spans="29:37" x14ac:dyDescent="0.2">
      <c r="AC292" s="44" t="s">
        <v>74</v>
      </c>
      <c r="AD292" s="45">
        <f>_xll.qlCalendarAdvance(calendar,AD291,AC292,,,trigger)</f>
        <v>51277</v>
      </c>
      <c r="AE292" s="45">
        <f>_xll.qlInterestRateIndexMaturity($V$5,AD292,trigger)</f>
        <v>51369</v>
      </c>
      <c r="AF292" s="49">
        <f>_xll.qlTenorBasisValue($V$13,AD292,trigger)</f>
        <v>4.0498200441756789E-4</v>
      </c>
      <c r="AG292" s="49">
        <f>_xll.qlTenorBasisForwardRate($V$13,AD292,_xll.ohTrigger($AA$9:$AA$12))</f>
        <v>1.5412711254951323E-2</v>
      </c>
      <c r="AH292" s="49">
        <f>_xll.qlTenorBasisForwardRate2($V$13,AD292,AE292,_xll.ohTrigger($AA$9:$AA$12))</f>
        <v>1.5412711254951323E-2</v>
      </c>
      <c r="AI292" s="49">
        <f>_xll.qlIndexFixing($V$5,_xll.qlInterestRateIndexFixingDate($V$5,AD292,trigger),,trigger)</f>
        <v>1.5395565536302117E-2</v>
      </c>
      <c r="AJ292" s="49">
        <f t="shared" si="19"/>
        <v>1.7145718649205777E-5</v>
      </c>
      <c r="AK292" s="52">
        <f t="shared" si="20"/>
        <v>0.998887559861105</v>
      </c>
    </row>
    <row r="293" spans="29:37" x14ac:dyDescent="0.2">
      <c r="AC293" s="44" t="s">
        <v>74</v>
      </c>
      <c r="AD293" s="45">
        <f>_xll.qlCalendarAdvance(calendar,AD292,AC293,,,trigger)</f>
        <v>51308</v>
      </c>
      <c r="AE293" s="45">
        <f>_xll.qlInterestRateIndexMaturity($V$5,AD293,trigger)</f>
        <v>51400</v>
      </c>
      <c r="AF293" s="49">
        <f>_xll.qlTenorBasisValue($V$13,AD293,trigger)</f>
        <v>4.0223253756207524E-4</v>
      </c>
      <c r="AG293" s="49">
        <f>_xll.qlTenorBasisForwardRate($V$13,AD293,_xll.ohTrigger($AA$9:$AA$12))</f>
        <v>1.5385303609359134E-2</v>
      </c>
      <c r="AH293" s="49">
        <f>_xll.qlTenorBasisForwardRate2($V$13,AD293,AE293,_xll.ohTrigger($AA$9:$AA$12))</f>
        <v>1.5385303609359134E-2</v>
      </c>
      <c r="AI293" s="49">
        <f>_xll.qlIndexFixing($V$5,_xll.qlInterestRateIndexFixingDate($V$5,AD293,trigger),,trigger)</f>
        <v>1.5372464235523714E-2</v>
      </c>
      <c r="AJ293" s="49">
        <f t="shared" si="19"/>
        <v>1.2839373835419818E-5</v>
      </c>
      <c r="AK293" s="52">
        <f t="shared" si="20"/>
        <v>0.99916547803271105</v>
      </c>
    </row>
    <row r="294" spans="29:37" x14ac:dyDescent="0.2">
      <c r="AC294" s="44" t="s">
        <v>74</v>
      </c>
      <c r="AD294" s="45">
        <f>_xll.qlCalendarAdvance(calendar,AD293,AC294,,,trigger)</f>
        <v>51340</v>
      </c>
      <c r="AE294" s="45">
        <f>_xll.qlInterestRateIndexMaturity($V$5,AD294,trigger)</f>
        <v>51432</v>
      </c>
      <c r="AF294" s="49">
        <f>_xll.qlTenorBasisValue($V$13,AD294,trigger)</f>
        <v>3.9942060878256597E-4</v>
      </c>
      <c r="AG294" s="49">
        <f>_xll.qlTenorBasisForwardRate($V$13,AD294,_xll.ohTrigger($AA$9:$AA$12))</f>
        <v>1.5357829980944262E-2</v>
      </c>
      <c r="AH294" s="49">
        <f>_xll.qlTenorBasisForwardRate2($V$13,AD294,AE294,_xll.ohTrigger($AA$9:$AA$12))</f>
        <v>1.5357829980944262E-2</v>
      </c>
      <c r="AI294" s="49">
        <f>_xll.qlIndexFixing($V$5,_xll.qlInterestRateIndexFixingDate($V$5,AD294,trigger),,trigger)</f>
        <v>1.5349535920465842E-2</v>
      </c>
      <c r="AJ294" s="49">
        <f t="shared" si="19"/>
        <v>8.2940604784198513E-6</v>
      </c>
      <c r="AK294" s="52">
        <f t="shared" si="20"/>
        <v>0.9994599458068808</v>
      </c>
    </row>
    <row r="295" spans="29:37" x14ac:dyDescent="0.2">
      <c r="AC295" s="44" t="s">
        <v>74</v>
      </c>
      <c r="AD295" s="45">
        <f>_xll.qlCalendarAdvance(calendar,AD294,AC295,,,trigger)</f>
        <v>51371</v>
      </c>
      <c r="AE295" s="45">
        <f>_xll.qlInterestRateIndexMaturity($V$5,AD295,trigger)</f>
        <v>51463</v>
      </c>
      <c r="AF295" s="49">
        <f>_xll.qlTenorBasisValue($V$13,AD295,trigger)</f>
        <v>3.9672177829155214E-4</v>
      </c>
      <c r="AG295" s="49">
        <f>_xll.qlTenorBasisForwardRate($V$13,AD295,_xll.ohTrigger($AA$9:$AA$12))</f>
        <v>1.5332013800635107E-2</v>
      </c>
      <c r="AH295" s="49">
        <f>_xll.qlTenorBasisForwardRate2($V$13,AD295,AE295,_xll.ohTrigger($AA$9:$AA$12))</f>
        <v>1.5332013800635107E-2</v>
      </c>
      <c r="AI295" s="49">
        <f>_xll.qlIndexFixing($V$5,_xll.qlInterestRateIndexFixingDate($V$5,AD295,trigger),,trigger)</f>
        <v>1.5328177736499199E-2</v>
      </c>
      <c r="AJ295" s="49">
        <f t="shared" si="19"/>
        <v>3.8360641359085068E-6</v>
      </c>
      <c r="AK295" s="52">
        <f t="shared" si="20"/>
        <v>0.99974980037288064</v>
      </c>
    </row>
    <row r="296" spans="29:37" x14ac:dyDescent="0.2">
      <c r="AC296" s="44" t="s">
        <v>74</v>
      </c>
      <c r="AD296" s="45">
        <f>_xll.qlCalendarAdvance(calendar,AD295,AC296,,,trigger)</f>
        <v>51403</v>
      </c>
      <c r="AE296" s="45">
        <f>_xll.qlInterestRateIndexMaturity($V$5,AD296,trigger)</f>
        <v>51494</v>
      </c>
      <c r="AF296" s="49">
        <f>_xll.qlTenorBasisValue($V$13,AD296,trigger)</f>
        <v>3.9396173507554727E-4</v>
      </c>
      <c r="AG296" s="49">
        <f>_xll.qlTenorBasisForwardRate($V$13,AD296,_xll.ohTrigger($AA$9:$AA$12))</f>
        <v>1.5306265615889514E-2</v>
      </c>
      <c r="AH296" s="49">
        <f>_xll.qlTenorBasisForwardRate2($V$13,AD296,AE296,_xll.ohTrigger($AA$9:$AA$12))</f>
        <v>1.5306265615889514E-2</v>
      </c>
      <c r="AI296" s="49">
        <f>_xll.qlIndexFixing($V$5,_xll.qlInterestRateIndexFixingDate($V$5,AD296,trigger),,trigger)</f>
        <v>1.5306946466511109E-2</v>
      </c>
      <c r="AJ296" s="49">
        <f t="shared" si="19"/>
        <v>-6.8085062159516097E-7</v>
      </c>
      <c r="AK296" s="52">
        <f t="shared" si="20"/>
        <v>1.0000444818245469</v>
      </c>
    </row>
    <row r="297" spans="29:37" x14ac:dyDescent="0.2">
      <c r="AC297" s="44" t="s">
        <v>74</v>
      </c>
      <c r="AD297" s="45">
        <f>_xll.qlCalendarAdvance(calendar,AD296,AC297,,,trigger)</f>
        <v>51433</v>
      </c>
      <c r="AE297" s="45">
        <f>_xll.qlInterestRateIndexMaturity($V$5,AD297,trigger)</f>
        <v>51525</v>
      </c>
      <c r="AF297" s="49">
        <f>_xll.qlTenorBasisValue($V$13,AD297,trigger)</f>
        <v>3.9139786703698532E-4</v>
      </c>
      <c r="AG297" s="49">
        <f>_xll.qlTenorBasisForwardRate($V$13,AD297,_xll.ohTrigger($AA$9:$AA$12))</f>
        <v>1.5282779985618933E-2</v>
      </c>
      <c r="AH297" s="49">
        <f>_xll.qlTenorBasisForwardRate2($V$13,AD297,AE297,_xll.ohTrigger($AA$9:$AA$12))</f>
        <v>1.5282779985618933E-2</v>
      </c>
      <c r="AI297" s="49">
        <f>_xll.qlIndexFixing($V$5,_xll.qlInterestRateIndexFixingDate($V$5,AD297,trigger),,trigger)</f>
        <v>1.5287758195832555E-2</v>
      </c>
      <c r="AJ297" s="49">
        <f t="shared" si="19"/>
        <v>-4.9782102136217837E-6</v>
      </c>
      <c r="AK297" s="52">
        <f t="shared" si="20"/>
        <v>1.0003257398338723</v>
      </c>
    </row>
    <row r="298" spans="29:37" x14ac:dyDescent="0.2">
      <c r="AC298" s="44" t="s">
        <v>74</v>
      </c>
      <c r="AD298" s="45">
        <f>_xll.qlCalendarAdvance(calendar,AD297,AC298,,,trigger)</f>
        <v>51466</v>
      </c>
      <c r="AE298" s="45">
        <f>_xll.qlInterestRateIndexMaturity($V$5,AD298,trigger)</f>
        <v>51558</v>
      </c>
      <c r="AF298" s="49">
        <f>_xll.qlTenorBasisValue($V$13,AD298,trigger)</f>
        <v>3.8860387392811375E-4</v>
      </c>
      <c r="AG298" s="49">
        <f>_xll.qlTenorBasisForwardRate($V$13,AD298,_xll.ohTrigger($AA$9:$AA$12))</f>
        <v>1.5257893001536698E-2</v>
      </c>
      <c r="AH298" s="49">
        <f>_xll.qlTenorBasisForwardRate2($V$13,AD298,AE298,_xll.ohTrigger($AA$9:$AA$12))</f>
        <v>1.5257893001536698E-2</v>
      </c>
      <c r="AI298" s="49">
        <f>_xll.qlIndexFixing($V$5,_xll.qlInterestRateIndexFixingDate($V$5,AD298,trigger),,trigger)</f>
        <v>1.5267414054066559E-2</v>
      </c>
      <c r="AJ298" s="49">
        <f t="shared" si="19"/>
        <v>-9.5210525298608517E-6</v>
      </c>
      <c r="AK298" s="52">
        <f t="shared" si="20"/>
        <v>1.0006240083430198</v>
      </c>
    </row>
    <row r="299" spans="29:37" x14ac:dyDescent="0.2">
      <c r="AC299" s="44" t="s">
        <v>74</v>
      </c>
      <c r="AD299" s="45">
        <f>_xll.qlCalendarAdvance(calendar,AD298,AC299,,,trigger)</f>
        <v>51497</v>
      </c>
      <c r="AE299" s="45">
        <f>_xll.qlInterestRateIndexMaturity($V$5,AD299,trigger)</f>
        <v>51587</v>
      </c>
      <c r="AF299" s="49">
        <f>_xll.qlTenorBasisValue($V$13,AD299,trigger)</f>
        <v>3.8600408897435242E-4</v>
      </c>
      <c r="AG299" s="49">
        <f>_xll.qlTenorBasisForwardRate($V$13,AD299,_xll.ohTrigger($AA$9:$AA$12))</f>
        <v>1.523540730888584E-2</v>
      </c>
      <c r="AH299" s="49">
        <f>_xll.qlTenorBasisForwardRate2($V$13,AD299,AE299,_xll.ohTrigger($AA$9:$AA$12))</f>
        <v>1.523540730888584E-2</v>
      </c>
      <c r="AI299" s="49">
        <f>_xll.qlIndexFixing($V$5,_xll.qlInterestRateIndexFixingDate($V$5,AD299,trigger),,trigger)</f>
        <v>1.5248961592719823E-2</v>
      </c>
      <c r="AJ299" s="49">
        <f t="shared" si="19"/>
        <v>-1.355428383398305E-5</v>
      </c>
      <c r="AK299" s="52">
        <f t="shared" si="20"/>
        <v>1.0008896568079331</v>
      </c>
    </row>
    <row r="300" spans="29:37" x14ac:dyDescent="0.2">
      <c r="AC300" s="44" t="s">
        <v>74</v>
      </c>
      <c r="AD300" s="45">
        <f>_xll.qlCalendarAdvance(calendar,AD299,AC300,,,trigger)</f>
        <v>51529</v>
      </c>
      <c r="AE300" s="45">
        <f>_xll.qlInterestRateIndexMaturity($V$5,AD300,trigger)</f>
        <v>51620</v>
      </c>
      <c r="AF300" s="49">
        <f>_xll.qlTenorBasisValue($V$13,AD300,trigger)</f>
        <v>3.833455234682091E-4</v>
      </c>
      <c r="AG300" s="49">
        <f>_xll.qlTenorBasisForwardRate($V$13,AD300,_xll.ohTrigger($AA$9:$AA$12))</f>
        <v>1.5212943383465124E-2</v>
      </c>
      <c r="AH300" s="49">
        <f>_xll.qlTenorBasisForwardRate2($V$13,AD300,AE300,_xll.ohTrigger($AA$9:$AA$12))</f>
        <v>1.5212943383465124E-2</v>
      </c>
      <c r="AI300" s="49">
        <f>_xll.qlIndexFixing($V$5,_xll.qlInterestRateIndexFixingDate($V$5,AD300,trigger),,trigger)</f>
        <v>1.5230762094427244E-2</v>
      </c>
      <c r="AJ300" s="49">
        <f t="shared" si="19"/>
        <v>-1.781871096212008E-5</v>
      </c>
      <c r="AK300" s="52">
        <f t="shared" si="20"/>
        <v>1.0011712862207511</v>
      </c>
    </row>
    <row r="301" spans="29:37" x14ac:dyDescent="0.2">
      <c r="AC301" s="44" t="s">
        <v>74</v>
      </c>
      <c r="AD301" s="45">
        <f>_xll.qlCalendarAdvance(calendar,AD300,AC301,,,trigger)</f>
        <v>51560</v>
      </c>
      <c r="AE301" s="45">
        <f>_xll.qlInterestRateIndexMaturity($V$5,AD301,trigger)</f>
        <v>51652</v>
      </c>
      <c r="AF301" s="49">
        <f>_xll.qlTenorBasisValue($V$13,AD301,trigger)</f>
        <v>3.8079415522823429E-4</v>
      </c>
      <c r="AG301" s="49">
        <f>_xll.qlTenorBasisForwardRate($V$13,AD301,_xll.ohTrigger($AA$9:$AA$12))</f>
        <v>1.5192027136547607E-2</v>
      </c>
      <c r="AH301" s="49">
        <f>_xll.qlTenorBasisForwardRate2($V$13,AD301,AE301,_xll.ohTrigger($AA$9:$AA$12))</f>
        <v>1.5192027136547607E-2</v>
      </c>
      <c r="AI301" s="49">
        <f>_xll.qlIndexFixing($V$5,_xll.qlInterestRateIndexFixingDate($V$5,AD301,trigger),,trigger)</f>
        <v>1.5213876295501002E-2</v>
      </c>
      <c r="AJ301" s="49">
        <f t="shared" si="19"/>
        <v>-2.1849158953394718E-5</v>
      </c>
      <c r="AK301" s="52">
        <f t="shared" si="20"/>
        <v>1.0014381990472379</v>
      </c>
    </row>
    <row r="302" spans="29:37" x14ac:dyDescent="0.2">
      <c r="AC302" s="44" t="s">
        <v>74</v>
      </c>
      <c r="AD302" s="45">
        <f>_xll.qlCalendarAdvance(calendar,AD301,AC302,,,trigger)</f>
        <v>51588</v>
      </c>
      <c r="AE302" s="45">
        <f>_xll.qlInterestRateIndexMaturity($V$5,AD302,trigger)</f>
        <v>51680</v>
      </c>
      <c r="AF302" s="49">
        <f>_xll.qlTenorBasisValue($V$13,AD302,trigger)</f>
        <v>3.7850994467483301E-4</v>
      </c>
      <c r="AG302" s="49">
        <f>_xll.qlTenorBasisForwardRate($V$13,AD302,_xll.ohTrigger($AA$9:$AA$12))</f>
        <v>1.5173844630089752E-2</v>
      </c>
      <c r="AH302" s="49">
        <f>_xll.qlTenorBasisForwardRate2($V$13,AD302,AE302,_xll.ohTrigger($AA$9:$AA$12))</f>
        <v>1.5173844630089752E-2</v>
      </c>
      <c r="AI302" s="49">
        <f>_xll.qlIndexFixing($V$5,_xll.qlInterestRateIndexFixingDate($V$5,AD302,trigger),,trigger)</f>
        <v>1.5199191384985582E-2</v>
      </c>
      <c r="AJ302" s="49">
        <f t="shared" si="19"/>
        <v>-2.5346754895830617E-5</v>
      </c>
      <c r="AK302" s="52">
        <f t="shared" si="20"/>
        <v>1.0016704240430647</v>
      </c>
    </row>
    <row r="303" spans="29:37" x14ac:dyDescent="0.2">
      <c r="AC303" s="44" t="s">
        <v>74</v>
      </c>
      <c r="AD303" s="45">
        <f>_xll.qlCalendarAdvance(calendar,AD302,AC303,,,trigger)</f>
        <v>51620</v>
      </c>
      <c r="AE303" s="45">
        <f>_xll.qlInterestRateIndexMaturity($V$5,AD303,trigger)</f>
        <v>51711</v>
      </c>
      <c r="AF303" s="49">
        <f>_xll.qlTenorBasisValue($V$13,AD303,trigger)</f>
        <v>3.7592278199428703E-4</v>
      </c>
      <c r="AG303" s="49">
        <f>_xll.qlTenorBasisForwardRate($V$13,AD303,_xll.ohTrigger($AA$9:$AA$12))</f>
        <v>1.5153852546295817E-2</v>
      </c>
      <c r="AH303" s="49">
        <f>_xll.qlTenorBasisForwardRate2($V$13,AD303,AE303,_xll.ohTrigger($AA$9:$AA$12))</f>
        <v>1.5153852546295817E-2</v>
      </c>
      <c r="AI303" s="49">
        <f>_xll.qlIndexFixing($V$5,_xll.qlInterestRateIndexFixingDate($V$5,AD303,trigger),,trigger)</f>
        <v>1.5183038139009392E-2</v>
      </c>
      <c r="AJ303" s="49">
        <f t="shared" si="19"/>
        <v>-2.9185592713575417E-5</v>
      </c>
      <c r="AK303" s="52">
        <f t="shared" si="20"/>
        <v>1.0019259520062249</v>
      </c>
    </row>
    <row r="304" spans="29:37" x14ac:dyDescent="0.2">
      <c r="AC304" s="44" t="s">
        <v>74</v>
      </c>
      <c r="AD304" s="45">
        <f>_xll.qlCalendarAdvance(calendar,AD303,AC304,,,trigger)</f>
        <v>51650</v>
      </c>
      <c r="AE304" s="45">
        <f>_xll.qlInterestRateIndexMaturity($V$5,AD304,trigger)</f>
        <v>51742</v>
      </c>
      <c r="AF304" s="49">
        <f>_xll.qlTenorBasisValue($V$13,AD304,trigger)</f>
        <v>3.7351978556992725E-4</v>
      </c>
      <c r="AG304" s="49">
        <f>_xll.qlTenorBasisForwardRate($V$13,AD304,_xll.ohTrigger($AA$9:$AA$12))</f>
        <v>1.5135929771427517E-2</v>
      </c>
      <c r="AH304" s="49">
        <f>_xll.qlTenorBasisForwardRate2($V$13,AD304,AE304,_xll.ohTrigger($AA$9:$AA$12))</f>
        <v>1.5135929771427517E-2</v>
      </c>
      <c r="AI304" s="49">
        <f>_xll.qlIndexFixing($V$5,_xll.qlInterestRateIndexFixingDate($V$5,AD304,trigger),,trigger)</f>
        <v>1.5168737037951824E-2</v>
      </c>
      <c r="AJ304" s="49">
        <f t="shared" si="19"/>
        <v>-3.2807266524307113E-5</v>
      </c>
      <c r="AK304" s="52">
        <f t="shared" si="20"/>
        <v>1.0021675091665818</v>
      </c>
    </row>
    <row r="305" spans="29:37" x14ac:dyDescent="0.2">
      <c r="AC305" s="44" t="s">
        <v>74</v>
      </c>
      <c r="AD305" s="45">
        <f>_xll.qlCalendarAdvance(calendar,AD304,AC305,,,trigger)</f>
        <v>51683</v>
      </c>
      <c r="AE305" s="45">
        <f>_xll.qlInterestRateIndexMaturity($V$5,AD305,trigger)</f>
        <v>51775</v>
      </c>
      <c r="AF305" s="49">
        <f>_xll.qlTenorBasisValue($V$13,AD305,trigger)</f>
        <v>3.7090140957795139E-4</v>
      </c>
      <c r="AG305" s="49">
        <f>_xll.qlTenorBasisForwardRate($V$13,AD305,_xll.ohTrigger($AA$9:$AA$12))</f>
        <v>1.511706714866291E-2</v>
      </c>
      <c r="AH305" s="49">
        <f>_xll.qlTenorBasisForwardRate2($V$13,AD305,AE305,_xll.ohTrigger($AA$9:$AA$12))</f>
        <v>1.511706714866291E-2</v>
      </c>
      <c r="AI305" s="49">
        <f>_xll.qlIndexFixing($V$5,_xll.qlInterestRateIndexFixingDate($V$5,AD305,trigger),,trigger)</f>
        <v>1.5153686072745497E-2</v>
      </c>
      <c r="AJ305" s="49">
        <f t="shared" si="19"/>
        <v>-3.6618924082586907E-5</v>
      </c>
      <c r="AK305" s="52">
        <f t="shared" si="20"/>
        <v>1.0024223563818611</v>
      </c>
    </row>
    <row r="306" spans="29:37" x14ac:dyDescent="0.2">
      <c r="AC306" s="44" t="s">
        <v>74</v>
      </c>
      <c r="AD306" s="45">
        <f>_xll.qlCalendarAdvance(calendar,AD305,AC306,,,trigger)</f>
        <v>51714</v>
      </c>
      <c r="AE306" s="45">
        <f>_xll.qlInterestRateIndexMaturity($V$5,AD306,trigger)</f>
        <v>51806</v>
      </c>
      <c r="AF306" s="49">
        <f>_xll.qlTenorBasisValue($V$13,AD306,trigger)</f>
        <v>3.6846532181322624E-4</v>
      </c>
      <c r="AG306" s="49">
        <f>_xll.qlTenorBasisForwardRate($V$13,AD306,_xll.ohTrigger($AA$9:$AA$12))</f>
        <v>1.5100181469885079E-2</v>
      </c>
      <c r="AH306" s="49">
        <f>_xll.qlTenorBasisForwardRate2($V$13,AD306,AE306,_xll.ohTrigger($AA$9:$AA$12))</f>
        <v>1.5100181469885079E-2</v>
      </c>
      <c r="AI306" s="49">
        <f>_xll.qlIndexFixing($V$5,_xll.qlInterestRateIndexFixingDate($V$5,AD306,trigger),,trigger)</f>
        <v>1.5140280506211263E-2</v>
      </c>
      <c r="AJ306" s="49">
        <f t="shared" si="19"/>
        <v>-4.0099036326183418E-5</v>
      </c>
      <c r="AK306" s="52">
        <f t="shared" si="20"/>
        <v>1.0026555334057512</v>
      </c>
    </row>
    <row r="307" spans="29:37" x14ac:dyDescent="0.2">
      <c r="AC307" s="44" t="s">
        <v>74</v>
      </c>
      <c r="AD307" s="45">
        <f>_xll.qlCalendarAdvance(calendar,AD306,AC307,,,trigger)</f>
        <v>51746</v>
      </c>
      <c r="AE307" s="45">
        <f>_xll.qlInterestRateIndexMaturity($V$5,AD307,trigger)</f>
        <v>51837</v>
      </c>
      <c r="AF307" s="49">
        <f>_xll.qlTenorBasisValue($V$13,AD307,trigger)</f>
        <v>3.6597444115866443E-4</v>
      </c>
      <c r="AG307" s="49">
        <f>_xll.qlTenorBasisForwardRate($V$13,AD307,_xll.ohTrigger($AA$9:$AA$12))</f>
        <v>1.5083528592244124E-2</v>
      </c>
      <c r="AH307" s="49">
        <f>_xll.qlTenorBasisForwardRate2($V$13,AD307,AE307,_xll.ohTrigger($AA$9:$AA$12))</f>
        <v>1.5083528592244124E-2</v>
      </c>
      <c r="AI307" s="49">
        <f>_xll.qlIndexFixing($V$5,_xll.qlInterestRateIndexFixingDate($V$5,AD307,trigger),,trigger)</f>
        <v>1.5127063243979997E-2</v>
      </c>
      <c r="AJ307" s="49">
        <f t="shared" si="19"/>
        <v>-4.3534651735873189E-5</v>
      </c>
      <c r="AK307" s="52">
        <f t="shared" si="20"/>
        <v>1.00288623788987</v>
      </c>
    </row>
    <row r="308" spans="29:37" x14ac:dyDescent="0.2">
      <c r="AC308" s="44" t="s">
        <v>74</v>
      </c>
      <c r="AD308" s="45">
        <f>_xll.qlCalendarAdvance(calendar,AD307,AC308,,,trigger)</f>
        <v>51776</v>
      </c>
      <c r="AE308" s="45">
        <f>_xll.qlInterestRateIndexMaturity($V$5,AD308,trigger)</f>
        <v>51868</v>
      </c>
      <c r="AF308" s="49">
        <f>_xll.qlTenorBasisValue($V$13,AD308,trigger)</f>
        <v>3.6366102203781579E-4</v>
      </c>
      <c r="AG308" s="49">
        <f>_xll.qlTenorBasisForwardRate($V$13,AD308,_xll.ohTrigger($AA$9:$AA$12))</f>
        <v>1.5068832453844615E-2</v>
      </c>
      <c r="AH308" s="49">
        <f>_xll.qlTenorBasisForwardRate2($V$13,AD308,AE308,_xll.ohTrigger($AA$9:$AA$12))</f>
        <v>1.5068832453844615E-2</v>
      </c>
      <c r="AI308" s="49">
        <f>_xll.qlIndexFixing($V$5,_xll.qlInterestRateIndexFixingDate($V$5,AD308,trigger),,trigger)</f>
        <v>1.5115600261564164E-2</v>
      </c>
      <c r="AJ308" s="49">
        <f t="shared" si="19"/>
        <v>-4.6767807719548873E-5</v>
      </c>
      <c r="AK308" s="52">
        <f t="shared" si="20"/>
        <v>1.0031036118997805</v>
      </c>
    </row>
    <row r="309" spans="29:37" x14ac:dyDescent="0.2">
      <c r="AC309" s="44" t="s">
        <v>74</v>
      </c>
      <c r="AD309" s="45">
        <f>_xll.qlCalendarAdvance(calendar,AD308,AC309,,,trigger)</f>
        <v>51809</v>
      </c>
      <c r="AE309" s="45">
        <f>_xll.qlInterestRateIndexMaturity($V$5,AD309,trigger)</f>
        <v>51901</v>
      </c>
      <c r="AF309" s="49">
        <f>_xll.qlTenorBasisValue($V$13,AD309,trigger)</f>
        <v>3.611404158007812E-4</v>
      </c>
      <c r="AG309" s="49">
        <f>_xll.qlTenorBasisForwardRate($V$13,AD309,_xll.ohTrigger($AA$9:$AA$12))</f>
        <v>1.5053463316520939E-2</v>
      </c>
      <c r="AH309" s="49">
        <f>_xll.qlTenorBasisForwardRate2($V$13,AD309,AE309,_xll.ohTrigger($AA$9:$AA$12))</f>
        <v>1.5053463316520939E-2</v>
      </c>
      <c r="AI309" s="49">
        <f>_xll.qlIndexFixing($V$5,_xll.qlInterestRateIndexFixingDate($V$5,AD309,trigger),,trigger)</f>
        <v>1.5103622561106611E-2</v>
      </c>
      <c r="AJ309" s="49">
        <f t="shared" si="19"/>
        <v>-5.0159244585672169E-5</v>
      </c>
      <c r="AK309" s="52">
        <f t="shared" si="20"/>
        <v>1.0033320733927469</v>
      </c>
    </row>
    <row r="310" spans="29:37" x14ac:dyDescent="0.2">
      <c r="AC310" s="44" t="s">
        <v>74</v>
      </c>
      <c r="AD310" s="45">
        <f>_xll.qlCalendarAdvance(calendar,AD309,AC310,,,trigger)</f>
        <v>51839</v>
      </c>
      <c r="AE310" s="45">
        <f>_xll.qlInterestRateIndexMaturity($V$5,AD310,trigger)</f>
        <v>51929</v>
      </c>
      <c r="AF310" s="49">
        <f>_xll.qlTenorBasisValue($V$13,AD310,trigger)</f>
        <v>3.5887074488555933E-4</v>
      </c>
      <c r="AG310" s="49">
        <f>_xll.qlTenorBasisForwardRate($V$13,AD310,_xll.ohTrigger($AA$9:$AA$12))</f>
        <v>1.504007168860344E-2</v>
      </c>
      <c r="AH310" s="49">
        <f>_xll.qlTenorBasisForwardRate2($V$13,AD310,AE310,_xll.ohTrigger($AA$9:$AA$12))</f>
        <v>1.504007168860344E-2</v>
      </c>
      <c r="AI310" s="49">
        <f>_xll.qlIndexFixing($V$5,_xll.qlInterestRateIndexFixingDate($V$5,AD310,trigger),,trigger)</f>
        <v>1.5093117941103351E-2</v>
      </c>
      <c r="AJ310" s="49">
        <f t="shared" si="19"/>
        <v>-5.3046252499910906E-5</v>
      </c>
      <c r="AK310" s="52">
        <f t="shared" si="20"/>
        <v>1.0035269946578849</v>
      </c>
    </row>
    <row r="311" spans="29:37" x14ac:dyDescent="0.2">
      <c r="AC311" s="44" t="s">
        <v>74</v>
      </c>
      <c r="AD311" s="45">
        <f>_xll.qlCalendarAdvance(calendar,AD310,AC311,,,trigger)</f>
        <v>51872</v>
      </c>
      <c r="AE311" s="45">
        <f>_xll.qlInterestRateIndexMaturity($V$5,AD311,trigger)</f>
        <v>51964</v>
      </c>
      <c r="AF311" s="49">
        <f>_xll.qlTenorBasisValue($V$13,AD311,trigger)</f>
        <v>3.5639788326822088E-4</v>
      </c>
      <c r="AG311" s="49">
        <f>_xll.qlTenorBasisForwardRate($V$13,AD311,_xll.ohTrigger($AA$9:$AA$12))</f>
        <v>1.5026661281587764E-2</v>
      </c>
      <c r="AH311" s="49">
        <f>_xll.qlTenorBasisForwardRate2($V$13,AD311,AE311,_xll.ohTrigger($AA$9:$AA$12))</f>
        <v>1.5026661281587764E-2</v>
      </c>
      <c r="AI311" s="49">
        <f>_xll.qlIndexFixing($V$5,_xll.qlInterestRateIndexFixingDate($V$5,AD311,trigger),,trigger)</f>
        <v>1.5082991085537775E-2</v>
      </c>
      <c r="AJ311" s="49">
        <f t="shared" si="19"/>
        <v>-5.6329803950011526E-5</v>
      </c>
      <c r="AK311" s="52">
        <f t="shared" si="20"/>
        <v>1.003748657329425</v>
      </c>
    </row>
    <row r="312" spans="29:37" x14ac:dyDescent="0.2">
      <c r="AC312" s="44" t="s">
        <v>74</v>
      </c>
      <c r="AD312" s="45">
        <f>_xll.qlCalendarAdvance(calendar,AD311,AC312,,,trigger)</f>
        <v>51903</v>
      </c>
      <c r="AE312" s="45">
        <f>_xll.qlInterestRateIndexMaturity($V$5,AD312,trigger)</f>
        <v>51992</v>
      </c>
      <c r="AF312" s="49">
        <f>_xll.qlTenorBasisValue($V$13,AD312,trigger)</f>
        <v>3.5409740343116797E-4</v>
      </c>
      <c r="AG312" s="49">
        <f>_xll.qlTenorBasisForwardRate($V$13,AD312,_xll.ohTrigger($AA$9:$AA$12))</f>
        <v>1.5014299195834061E-2</v>
      </c>
      <c r="AH312" s="49">
        <f>_xll.qlTenorBasisForwardRate2($V$13,AD312,AE312,_xll.ohTrigger($AA$9:$AA$12))</f>
        <v>1.5014299195834061E-2</v>
      </c>
      <c r="AI312" s="49">
        <f>_xll.qlIndexFixing($V$5,_xll.qlInterestRateIndexFixingDate($V$5,AD312,trigger),,trigger)</f>
        <v>1.5073376434873689E-2</v>
      </c>
      <c r="AJ312" s="49">
        <f t="shared" si="19"/>
        <v>-5.9077239039627763E-5</v>
      </c>
      <c r="AK312" s="52">
        <f t="shared" si="20"/>
        <v>1.0039347317026972</v>
      </c>
    </row>
    <row r="313" spans="29:37" x14ac:dyDescent="0.2">
      <c r="AC313" s="44" t="s">
        <v>74</v>
      </c>
      <c r="AD313" s="45">
        <f>_xll.qlCalendarAdvance(calendar,AD312,AC313,,,trigger)</f>
        <v>51931</v>
      </c>
      <c r="AE313" s="45">
        <f>_xll.qlInterestRateIndexMaturity($V$5,AD313,trigger)</f>
        <v>52023</v>
      </c>
      <c r="AF313" s="49">
        <f>_xll.qlTenorBasisValue($V$13,AD313,trigger)</f>
        <v>3.5203815009231693E-4</v>
      </c>
      <c r="AG313" s="49">
        <f>_xll.qlTenorBasisForwardRate($V$13,AD313,_xll.ohTrigger($AA$9:$AA$12))</f>
        <v>1.5004581668736664E-2</v>
      </c>
      <c r="AH313" s="49">
        <f>_xll.qlTenorBasisForwardRate2($V$13,AD313,AE313,_xll.ohTrigger($AA$9:$AA$12))</f>
        <v>1.5004581668736664E-2</v>
      </c>
      <c r="AI313" s="49">
        <f>_xll.qlIndexFixing($V$5,_xll.qlInterestRateIndexFixingDate($V$5,AD313,trigger),,trigger)</f>
        <v>1.5066329538009156E-2</v>
      </c>
      <c r="AJ313" s="49">
        <f t="shared" si="19"/>
        <v>-6.1747869272491679E-5</v>
      </c>
      <c r="AK313" s="52">
        <f t="shared" si="20"/>
        <v>1.0041152676319627</v>
      </c>
    </row>
    <row r="314" spans="29:37" x14ac:dyDescent="0.2">
      <c r="AC314" s="44" t="s">
        <v>74</v>
      </c>
      <c r="AD314" s="45">
        <f>_xll.qlCalendarAdvance(calendar,AD313,AC314,,,trigger)</f>
        <v>51964</v>
      </c>
      <c r="AE314" s="45">
        <f>_xll.qlInterestRateIndexMaturity($V$5,AD314,trigger)</f>
        <v>52055</v>
      </c>
      <c r="AF314" s="49">
        <f>_xll.qlTenorBasisValue($V$13,AD314,trigger)</f>
        <v>3.4963366087471408E-4</v>
      </c>
      <c r="AG314" s="49">
        <f>_xll.qlTenorBasisForwardRate($V$13,AD314,_xll.ohTrigger($AA$9:$AA$12))</f>
        <v>1.4993348442833728E-2</v>
      </c>
      <c r="AH314" s="49">
        <f>_xll.qlTenorBasisForwardRate2($V$13,AD314,AE314,_xll.ohTrigger($AA$9:$AA$12))</f>
        <v>1.4993348442833728E-2</v>
      </c>
      <c r="AI314" s="49">
        <f>_xll.qlIndexFixing($V$5,_xll.qlInterestRateIndexFixingDate($V$5,AD314,trigger),,trigger)</f>
        <v>1.5057930332921769E-2</v>
      </c>
      <c r="AJ314" s="49">
        <f t="shared" si="19"/>
        <v>-6.4581890088040786E-5</v>
      </c>
      <c r="AK314" s="52">
        <f t="shared" si="20"/>
        <v>1.0043073693867834</v>
      </c>
    </row>
    <row r="315" spans="29:37" x14ac:dyDescent="0.2">
      <c r="AC315" s="44" t="s">
        <v>74</v>
      </c>
      <c r="AD315" s="45">
        <f>_xll.qlCalendarAdvance(calendar,AD314,AC315,,,trigger)</f>
        <v>51994</v>
      </c>
      <c r="AE315" s="45">
        <f>_xll.qlInterestRateIndexMaturity($V$5,AD315,trigger)</f>
        <v>52086</v>
      </c>
      <c r="AF315" s="49">
        <f>_xll.qlTenorBasisValue($V$13,AD315,trigger)</f>
        <v>3.4746871276385941E-4</v>
      </c>
      <c r="AG315" s="49">
        <f>_xll.qlTenorBasisForwardRate($V$13,AD315,_xll.ohTrigger($AA$9:$AA$12))</f>
        <v>1.4984229213042859E-2</v>
      </c>
      <c r="AH315" s="49">
        <f>_xll.qlTenorBasisForwardRate2($V$13,AD315,AE315,_xll.ohTrigger($AA$9:$AA$12))</f>
        <v>1.4984229213042859E-2</v>
      </c>
      <c r="AI315" s="49">
        <f>_xll.qlIndexFixing($V$5,_xll.qlInterestRateIndexFixingDate($V$5,AD315,trigger),,trigger)</f>
        <v>1.5051378687859943E-2</v>
      </c>
      <c r="AJ315" s="49">
        <f t="shared" si="19"/>
        <v>-6.7149474817083943E-5</v>
      </c>
      <c r="AK315" s="52">
        <f t="shared" si="20"/>
        <v>1.0044813432751438</v>
      </c>
    </row>
    <row r="316" spans="29:37" x14ac:dyDescent="0.2">
      <c r="AC316" s="44" t="s">
        <v>74</v>
      </c>
      <c r="AD316" s="45">
        <f>_xll.qlCalendarAdvance(calendar,AD315,AC316,,,trigger)</f>
        <v>52026</v>
      </c>
      <c r="AE316" s="45">
        <f>_xll.qlInterestRateIndexMaturity($V$5,AD316,trigger)</f>
        <v>52118</v>
      </c>
      <c r="AF316" s="49">
        <f>_xll.qlTenorBasisValue($V$13,AD316,trigger)</f>
        <v>3.451812504459916E-4</v>
      </c>
      <c r="AG316" s="49">
        <f>_xll.qlTenorBasisForwardRate($V$13,AD316,_xll.ohTrigger($AA$9:$AA$12))</f>
        <v>1.4975166198716887E-2</v>
      </c>
      <c r="AH316" s="49">
        <f>_xll.qlTenorBasisForwardRate2($V$13,AD316,AE316,_xll.ohTrigger($AA$9:$AA$12))</f>
        <v>1.4975166198716887E-2</v>
      </c>
      <c r="AI316" s="49">
        <f>_xll.qlIndexFixing($V$5,_xll.qlInterestRateIndexFixingDate($V$5,AD316,trigger),,trigger)</f>
        <v>1.5044907999884942E-2</v>
      </c>
      <c r="AJ316" s="49">
        <f t="shared" si="19"/>
        <v>-6.9741801168055409E-5</v>
      </c>
      <c r="AK316" s="52">
        <f t="shared" si="20"/>
        <v>1.0046571637498107</v>
      </c>
    </row>
    <row r="317" spans="29:37" x14ac:dyDescent="0.2">
      <c r="AC317" s="44" t="s">
        <v>74</v>
      </c>
      <c r="AD317" s="45">
        <f>_xll.qlCalendarAdvance(calendar,AD316,AC317,,,trigger)</f>
        <v>52056</v>
      </c>
      <c r="AE317" s="45">
        <f>_xll.qlInterestRateIndexMaturity($V$5,AD317,trigger)</f>
        <v>52148</v>
      </c>
      <c r="AF317" s="49">
        <f>_xll.qlTenorBasisValue($V$13,AD317,trigger)</f>
        <v>3.4305704623492704E-4</v>
      </c>
      <c r="AG317" s="49">
        <f>_xll.qlTenorBasisForwardRate($V$13,AD317,_xll.ohTrigger($AA$9:$AA$12))</f>
        <v>1.4967449336538926E-2</v>
      </c>
      <c r="AH317" s="49">
        <f>_xll.qlTenorBasisForwardRate2($V$13,AD317,AE317,_xll.ohTrigger($AA$9:$AA$12))</f>
        <v>1.4967449336538926E-2</v>
      </c>
      <c r="AI317" s="49">
        <f>_xll.qlIndexFixing($V$5,_xll.qlInterestRateIndexFixingDate($V$5,AD317,trigger),,trigger)</f>
        <v>1.5039529065492264E-2</v>
      </c>
      <c r="AJ317" s="49">
        <f t="shared" si="19"/>
        <v>-7.2079728953337863E-5</v>
      </c>
      <c r="AK317" s="52">
        <f t="shared" si="20"/>
        <v>1.0048157656881038</v>
      </c>
    </row>
    <row r="318" spans="29:37" x14ac:dyDescent="0.2">
      <c r="AC318" s="44" t="s">
        <v>74</v>
      </c>
      <c r="AD318" s="45">
        <f>_xll.qlCalendarAdvance(calendar,AD317,AC318,,,trigger)</f>
        <v>52089</v>
      </c>
      <c r="AE318" s="45">
        <f>_xll.qlInterestRateIndexMaturity($V$5,AD318,trigger)</f>
        <v>52181</v>
      </c>
      <c r="AF318" s="49">
        <f>_xll.qlTenorBasisValue($V$13,AD318,trigger)</f>
        <v>3.4074291810001582E-4</v>
      </c>
      <c r="AG318" s="49">
        <f>_xll.qlTenorBasisForwardRate($V$13,AD318,_xll.ohTrigger($AA$9:$AA$12))</f>
        <v>1.4959832116452066E-2</v>
      </c>
      <c r="AH318" s="49">
        <f>_xll.qlTenorBasisForwardRate2($V$13,AD318,AE318,_xll.ohTrigger($AA$9:$AA$12))</f>
        <v>1.4959832116452066E-2</v>
      </c>
      <c r="AI318" s="49">
        <f>_xll.qlIndexFixing($V$5,_xll.qlInterestRateIndexFixingDate($V$5,AD318,trigger),,trigger)</f>
        <v>1.503438049814068E-2</v>
      </c>
      <c r="AJ318" s="49">
        <f t="shared" si="19"/>
        <v>-7.4548381688613677E-5</v>
      </c>
      <c r="AK318" s="52">
        <f t="shared" si="20"/>
        <v>1.0049832365168476</v>
      </c>
    </row>
    <row r="319" spans="29:37" x14ac:dyDescent="0.2">
      <c r="AC319" s="44" t="s">
        <v>74</v>
      </c>
      <c r="AD319" s="45">
        <f>_xll.qlCalendarAdvance(calendar,AD318,AC319,,,trigger)</f>
        <v>52120</v>
      </c>
      <c r="AE319" s="45">
        <f>_xll.qlInterestRateIndexMaturity($V$5,AD319,trigger)</f>
        <v>52211</v>
      </c>
      <c r="AF319" s="49">
        <f>_xll.qlTenorBasisValue($V$13,AD319,trigger)</f>
        <v>3.385903353429356E-4</v>
      </c>
      <c r="AG319" s="49">
        <f>_xll.qlTenorBasisForwardRate($V$13,AD319,_xll.ohTrigger($AA$9:$AA$12))</f>
        <v>1.4953286936264484E-2</v>
      </c>
      <c r="AH319" s="49">
        <f>_xll.qlTenorBasisForwardRate2($V$13,AD319,AE319,_xll.ohTrigger($AA$9:$AA$12))</f>
        <v>1.4953286936264484E-2</v>
      </c>
      <c r="AI319" s="49">
        <f>_xll.qlIndexFixing($V$5,_xll.qlInterestRateIndexFixingDate($V$5,AD319,trigger),,trigger)</f>
        <v>1.5030018670314213E-2</v>
      </c>
      <c r="AJ319" s="49">
        <f t="shared" si="19"/>
        <v>-7.6731734049729008E-5</v>
      </c>
      <c r="AK319" s="52">
        <f t="shared" si="20"/>
        <v>1.0051314292554394</v>
      </c>
    </row>
    <row r="320" spans="29:37" x14ac:dyDescent="0.2">
      <c r="AC320" s="44" t="s">
        <v>74</v>
      </c>
      <c r="AD320" s="45">
        <f>_xll.qlCalendarAdvance(calendar,AD319,AC320,,,trigger)</f>
        <v>52152</v>
      </c>
      <c r="AE320" s="45">
        <f>_xll.qlInterestRateIndexMaturity($V$5,AD320,trigger)</f>
        <v>52244</v>
      </c>
      <c r="AF320" s="49">
        <f>_xll.qlTenorBasisValue($V$13,AD320,trigger)</f>
        <v>3.3638977404812874E-4</v>
      </c>
      <c r="AG320" s="49">
        <f>_xll.qlTenorBasisForwardRate($V$13,AD320,_xll.ohTrigger($AA$9:$AA$12))</f>
        <v>1.4947824196670078E-2</v>
      </c>
      <c r="AH320" s="49">
        <f>_xll.qlTenorBasisForwardRate2($V$13,AD320,AE320,_xll.ohTrigger($AA$9:$AA$12))</f>
        <v>1.4947824196670078E-2</v>
      </c>
      <c r="AI320" s="49">
        <f>_xll.qlIndexFixing($V$5,_xll.qlInterestRateIndexFixingDate($V$5,AD320,trigger),,trigger)</f>
        <v>1.5026786343843097E-2</v>
      </c>
      <c r="AJ320" s="49">
        <f t="shared" si="19"/>
        <v>-7.8962147173018693E-5</v>
      </c>
      <c r="AK320" s="52">
        <f t="shared" si="20"/>
        <v>1.0052825177854721</v>
      </c>
    </row>
    <row r="321" spans="29:37" x14ac:dyDescent="0.2">
      <c r="AC321" s="44" t="s">
        <v>74</v>
      </c>
      <c r="AD321" s="45">
        <f>_xll.qlCalendarAdvance(calendar,AD320,AC321,,,trigger)</f>
        <v>52183</v>
      </c>
      <c r="AE321" s="45">
        <f>_xll.qlInterestRateIndexMaturity($V$5,AD321,trigger)</f>
        <v>52275</v>
      </c>
      <c r="AF321" s="49">
        <f>_xll.qlTenorBasisValue($V$13,AD321,trigger)</f>
        <v>3.3427860026652998E-4</v>
      </c>
      <c r="AG321" s="49">
        <f>_xll.qlTenorBasisForwardRate($V$13,AD321,_xll.ohTrigger($AA$9:$AA$12))</f>
        <v>1.4943136122187547E-2</v>
      </c>
      <c r="AH321" s="49">
        <f>_xll.qlTenorBasisForwardRate2($V$13,AD321,AE321,_xll.ohTrigger($AA$9:$AA$12))</f>
        <v>1.4943136122187547E-2</v>
      </c>
      <c r="AI321" s="49">
        <f>_xll.qlIndexFixing($V$5,_xll.qlInterestRateIndexFixingDate($V$5,AD321,trigger),,trigger)</f>
        <v>1.5024126349457472E-2</v>
      </c>
      <c r="AJ321" s="49">
        <f t="shared" si="19"/>
        <v>-8.0990227269924636E-5</v>
      </c>
      <c r="AK321" s="52">
        <f t="shared" si="20"/>
        <v>1.0054198949007545</v>
      </c>
    </row>
    <row r="322" spans="29:37" x14ac:dyDescent="0.2">
      <c r="AC322" s="44" t="s">
        <v>74</v>
      </c>
      <c r="AD322" s="45">
        <f>_xll.qlCalendarAdvance(calendar,AD321,AC322,,,trigger)</f>
        <v>52215</v>
      </c>
      <c r="AE322" s="45">
        <f>_xll.qlInterestRateIndexMaturity($V$5,AD322,trigger)</f>
        <v>52306</v>
      </c>
      <c r="AF322" s="49">
        <f>_xll.qlTenorBasisValue($V$13,AD322,trigger)</f>
        <v>3.3212043374147328E-4</v>
      </c>
      <c r="AG322" s="49">
        <f>_xll.qlTenorBasisForwardRate($V$13,AD322,_xll.ohTrigger($AA$9:$AA$12))</f>
        <v>1.4938880893032309E-2</v>
      </c>
      <c r="AH322" s="49">
        <f>_xll.qlTenorBasisForwardRate2($V$13,AD322,AE322,_xll.ohTrigger($AA$9:$AA$12))</f>
        <v>1.4938880893032309E-2</v>
      </c>
      <c r="AI322" s="49">
        <f>_xll.qlIndexFixing($V$5,_xll.qlInterestRateIndexFixingDate($V$5,AD322,trigger),,trigger)</f>
        <v>1.5021832308802021E-2</v>
      </c>
      <c r="AJ322" s="49">
        <f t="shared" si="19"/>
        <v>-8.2951415769711573E-5</v>
      </c>
      <c r="AK322" s="52">
        <f t="shared" si="20"/>
        <v>1.0055527195352632</v>
      </c>
    </row>
    <row r="323" spans="29:37" x14ac:dyDescent="0.2">
      <c r="AC323" s="44" t="s">
        <v>74</v>
      </c>
      <c r="AD323" s="45">
        <f>_xll.qlCalendarAdvance(calendar,AD322,AC323,,,trigger)</f>
        <v>52246</v>
      </c>
      <c r="AE323" s="45">
        <f>_xll.qlInterestRateIndexMaturity($V$5,AD323,trigger)</f>
        <v>52336</v>
      </c>
      <c r="AF323" s="49">
        <f>_xll.qlTenorBasisValue($V$13,AD323,trigger)</f>
        <v>3.300499924741967E-4</v>
      </c>
      <c r="AG323" s="49">
        <f>_xll.qlTenorBasisForwardRate($V$13,AD323,_xll.ohTrigger($AA$9:$AA$12))</f>
        <v>1.4935542748618857E-2</v>
      </c>
      <c r="AH323" s="49">
        <f>_xll.qlTenorBasisForwardRate2($V$13,AD323,AE323,_xll.ohTrigger($AA$9:$AA$12))</f>
        <v>1.4935542748618857E-2</v>
      </c>
      <c r="AI323" s="49">
        <f>_xll.qlIndexFixing($V$5,_xll.qlInterestRateIndexFixingDate($V$5,AD323,trigger),,trigger)</f>
        <v>1.5020299929660474E-2</v>
      </c>
      <c r="AJ323" s="49">
        <f t="shared" si="19"/>
        <v>-8.4757181041617002E-5</v>
      </c>
      <c r="AK323" s="52">
        <f t="shared" si="20"/>
        <v>1.0056748644805329</v>
      </c>
    </row>
    <row r="324" spans="29:37" x14ac:dyDescent="0.2">
      <c r="AC324" s="44" t="s">
        <v>74</v>
      </c>
      <c r="AD324" s="45">
        <f>_xll.qlCalendarAdvance(calendar,AD323,AC324,,,trigger)</f>
        <v>52278</v>
      </c>
      <c r="AE324" s="45">
        <f>_xll.qlInterestRateIndexMaturity($V$5,AD324,trigger)</f>
        <v>52369</v>
      </c>
      <c r="AF324" s="49">
        <f>_xll.qlTenorBasisValue($V$13,AD324,trigger)</f>
        <v>3.27933525823843E-4</v>
      </c>
      <c r="AG324" s="49">
        <f>_xll.qlTenorBasisForwardRate($V$13,AD324,_xll.ohTrigger($AA$9:$AA$12))</f>
        <v>1.4933494925044222E-2</v>
      </c>
      <c r="AH324" s="49">
        <f>_xll.qlTenorBasisForwardRate2($V$13,AD324,AE324,_xll.ohTrigger($AA$9:$AA$12))</f>
        <v>1.4933494925044222E-2</v>
      </c>
      <c r="AI324" s="49">
        <f>_xll.qlIndexFixing($V$5,_xll.qlInterestRateIndexFixingDate($V$5,AD324,trigger),,trigger)</f>
        <v>1.502008159754869E-2</v>
      </c>
      <c r="AJ324" s="49">
        <f t="shared" ref="AJ324:AJ387" si="21">AG324-AI324</f>
        <v>-8.6586672504468387E-5</v>
      </c>
      <c r="AK324" s="52">
        <f t="shared" ref="AK324:AK387" si="22">AI324/AH324</f>
        <v>1.0057981519355699</v>
      </c>
    </row>
    <row r="325" spans="29:37" x14ac:dyDescent="0.2">
      <c r="AC325" s="44" t="s">
        <v>74</v>
      </c>
      <c r="AD325" s="45">
        <f>_xll.qlCalendarAdvance(calendar,AD324,AC325,,,trigger)</f>
        <v>52306</v>
      </c>
      <c r="AE325" s="45">
        <f>_xll.qlInterestRateIndexMaturity($V$5,AD325,trigger)</f>
        <v>52398</v>
      </c>
      <c r="AF325" s="49">
        <f>_xll.qlTenorBasisValue($V$13,AD325,trigger)</f>
        <v>3.2609878199594015E-4</v>
      </c>
      <c r="AG325" s="49">
        <f>_xll.qlTenorBasisForwardRate($V$13,AD325,_xll.ohTrigger($AA$9:$AA$12))</f>
        <v>1.4932465450663774E-2</v>
      </c>
      <c r="AH325" s="49">
        <f>_xll.qlTenorBasisForwardRate2($V$13,AD325,AE325,_xll.ohTrigger($AA$9:$AA$12))</f>
        <v>1.4932465450663774E-2</v>
      </c>
      <c r="AI325" s="49">
        <f>_xll.qlIndexFixing($V$5,_xll.qlInterestRateIndexFixingDate($V$5,AD325,trigger),,trigger)</f>
        <v>1.5020571794858984E-2</v>
      </c>
      <c r="AJ325" s="49">
        <f t="shared" si="21"/>
        <v>-8.8106344195209782E-5</v>
      </c>
      <c r="AK325" s="52">
        <f t="shared" si="22"/>
        <v>1.0059003213157471</v>
      </c>
    </row>
    <row r="326" spans="29:37" x14ac:dyDescent="0.2">
      <c r="AC326" s="44" t="s">
        <v>74</v>
      </c>
      <c r="AD326" s="45">
        <f>_xll.qlCalendarAdvance(calendar,AD325,AC326,,,trigger)</f>
        <v>52337</v>
      </c>
      <c r="AE326" s="45">
        <f>_xll.qlInterestRateIndexMaturity($V$5,AD326,trigger)</f>
        <v>52428</v>
      </c>
      <c r="AF326" s="49">
        <f>_xll.qlTenorBasisValue($V$13,AD326,trigger)</f>
        <v>3.2408599573804117E-4</v>
      </c>
      <c r="AG326" s="49">
        <f>_xll.qlTenorBasisForwardRate($V$13,AD326,_xll.ohTrigger($AA$9:$AA$12))</f>
        <v>1.4931463132247797E-2</v>
      </c>
      <c r="AH326" s="49">
        <f>_xll.qlTenorBasisForwardRate2($V$13,AD326,AE326,_xll.ohTrigger($AA$9:$AA$12))</f>
        <v>1.4931463132247797E-2</v>
      </c>
      <c r="AI326" s="49">
        <f>_xll.qlIndexFixing($V$5,_xll.qlInterestRateIndexFixingDate($V$5,AD326,trigger),,trigger)</f>
        <v>1.5021101796914557E-2</v>
      </c>
      <c r="AJ326" s="49">
        <f t="shared" si="21"/>
        <v>-8.963866466676039E-5</v>
      </c>
      <c r="AK326" s="52">
        <f t="shared" si="22"/>
        <v>1.0060033409902855</v>
      </c>
    </row>
    <row r="327" spans="29:37" x14ac:dyDescent="0.2">
      <c r="AC327" s="44" t="s">
        <v>74</v>
      </c>
      <c r="AD327" s="45">
        <f>_xll.qlCalendarAdvance(calendar,AD326,AC327,,,trigger)</f>
        <v>52369</v>
      </c>
      <c r="AE327" s="45">
        <f>_xll.qlInterestRateIndexMaturity($V$5,AD327,trigger)</f>
        <v>52461</v>
      </c>
      <c r="AF327" s="49">
        <f>_xll.qlTenorBasisValue($V$13,AD327,trigger)</f>
        <v>3.2202854942178099E-4</v>
      </c>
      <c r="AG327" s="49">
        <f>_xll.qlTenorBasisForwardRate($V$13,AD327,_xll.ohTrigger($AA$9:$AA$12))</f>
        <v>1.4931903611403442E-2</v>
      </c>
      <c r="AH327" s="49">
        <f>_xll.qlTenorBasisForwardRate2($V$13,AD327,AE327,_xll.ohTrigger($AA$9:$AA$12))</f>
        <v>1.4931903611403442E-2</v>
      </c>
      <c r="AI327" s="49">
        <f>_xll.qlIndexFixing($V$5,_xll.qlInterestRateIndexFixingDate($V$5,AD327,trigger),,trigger)</f>
        <v>1.5023081303636287E-2</v>
      </c>
      <c r="AJ327" s="49">
        <f t="shared" si="21"/>
        <v>-9.1177692232845275E-5</v>
      </c>
      <c r="AK327" s="52">
        <f t="shared" si="22"/>
        <v>1.0061062336461384</v>
      </c>
    </row>
    <row r="328" spans="29:37" x14ac:dyDescent="0.2">
      <c r="AC328" s="44" t="s">
        <v>74</v>
      </c>
      <c r="AD328" s="45">
        <f>_xll.qlCalendarAdvance(calendar,AD327,AC328,,,trigger)</f>
        <v>52400</v>
      </c>
      <c r="AE328" s="45">
        <f>_xll.qlInterestRateIndexMaturity($V$5,AD328,trigger)</f>
        <v>52492</v>
      </c>
      <c r="AF328" s="49">
        <f>_xll.qlTenorBasisValue($V$13,AD328,trigger)</f>
        <v>3.2005487014021071E-4</v>
      </c>
      <c r="AG328" s="49">
        <f>_xll.qlTenorBasisForwardRate($V$13,AD328,_xll.ohTrigger($AA$9:$AA$12))</f>
        <v>1.4932846004662522E-2</v>
      </c>
      <c r="AH328" s="49">
        <f>_xll.qlTenorBasisForwardRate2($V$13,AD328,AE328,_xll.ohTrigger($AA$9:$AA$12))</f>
        <v>1.4932846004662522E-2</v>
      </c>
      <c r="AI328" s="49">
        <f>_xll.qlIndexFixing($V$5,_xll.qlInterestRateIndexFixingDate($V$5,AD328,trigger),,trigger)</f>
        <v>1.5025392948533528E-2</v>
      </c>
      <c r="AJ328" s="49">
        <f t="shared" si="21"/>
        <v>-9.2546943871006301E-5</v>
      </c>
      <c r="AK328" s="52">
        <f t="shared" si="22"/>
        <v>1.0061975422395777</v>
      </c>
    </row>
    <row r="329" spans="29:37" x14ac:dyDescent="0.2">
      <c r="AC329" s="44" t="s">
        <v>74</v>
      </c>
      <c r="AD329" s="45">
        <f>_xll.qlCalendarAdvance(calendar,AD328,AC329,,,trigger)</f>
        <v>52432</v>
      </c>
      <c r="AE329" s="45">
        <f>_xll.qlInterestRateIndexMaturity($V$5,AD329,trigger)</f>
        <v>52524</v>
      </c>
      <c r="AF329" s="49">
        <f>_xll.qlTenorBasisValue($V$13,AD329,trigger)</f>
        <v>3.1803745428126372E-4</v>
      </c>
      <c r="AG329" s="49">
        <f>_xll.qlTenorBasisForwardRate($V$13,AD329,_xll.ohTrigger($AA$9:$AA$12))</f>
        <v>1.4934661816896139E-2</v>
      </c>
      <c r="AH329" s="49">
        <f>_xll.qlTenorBasisForwardRate2($V$13,AD329,AE329,_xll.ohTrigger($AA$9:$AA$12))</f>
        <v>1.4934661816896139E-2</v>
      </c>
      <c r="AI329" s="49">
        <f>_xll.qlIndexFixing($V$5,_xll.qlInterestRateIndexFixingDate($V$5,AD329,trigger),,trigger)</f>
        <v>1.5028524134547477E-2</v>
      </c>
      <c r="AJ329" s="49">
        <f t="shared" si="21"/>
        <v>-9.3862317651337637E-5</v>
      </c>
      <c r="AK329" s="52">
        <f t="shared" si="22"/>
        <v>1.0062848639495237</v>
      </c>
    </row>
    <row r="330" spans="29:37" x14ac:dyDescent="0.2">
      <c r="AC330" s="44" t="s">
        <v>74</v>
      </c>
      <c r="AD330" s="45">
        <f>_xll.qlCalendarAdvance(calendar,AD329,AC330,,,trigger)</f>
        <v>52463</v>
      </c>
      <c r="AE330" s="45">
        <f>_xll.qlInterestRateIndexMaturity($V$5,AD330,trigger)</f>
        <v>52555</v>
      </c>
      <c r="AF330" s="49">
        <f>_xll.qlTenorBasisValue($V$13,AD330,trigger)</f>
        <v>3.1610222876219974E-4</v>
      </c>
      <c r="AG330" s="49">
        <f>_xll.qlTenorBasisForwardRate($V$13,AD330,_xll.ohTrigger($AA$9:$AA$12))</f>
        <v>1.4937237400121966E-2</v>
      </c>
      <c r="AH330" s="49">
        <f>_xll.qlTenorBasisForwardRate2($V$13,AD330,AE330,_xll.ohTrigger($AA$9:$AA$12))</f>
        <v>1.4937237400121966E-2</v>
      </c>
      <c r="AI330" s="49">
        <f>_xll.qlIndexFixing($V$5,_xll.qlInterestRateIndexFixingDate($V$5,AD330,trigger),,trigger)</f>
        <v>1.5032279164245096E-2</v>
      </c>
      <c r="AJ330" s="49">
        <f t="shared" si="21"/>
        <v>-9.5041764123129924E-5</v>
      </c>
      <c r="AK330" s="52">
        <f t="shared" si="22"/>
        <v>1.0063627404169364</v>
      </c>
    </row>
    <row r="331" spans="29:37" x14ac:dyDescent="0.2">
      <c r="AC331" s="44" t="s">
        <v>74</v>
      </c>
      <c r="AD331" s="45">
        <f>_xll.qlCalendarAdvance(calendar,AD330,AC331,,,trigger)</f>
        <v>52495</v>
      </c>
      <c r="AE331" s="45">
        <f>_xll.qlInterestRateIndexMaturity($V$5,AD331,trigger)</f>
        <v>52586</v>
      </c>
      <c r="AF331" s="49">
        <f>_xll.qlTenorBasisValue($V$13,AD331,trigger)</f>
        <v>3.1412417267430822E-4</v>
      </c>
      <c r="AG331" s="49">
        <f>_xll.qlTenorBasisForwardRate($V$13,AD331,_xll.ohTrigger($AA$9:$AA$12))</f>
        <v>1.494036145657221E-2</v>
      </c>
      <c r="AH331" s="49">
        <f>_xll.qlTenorBasisForwardRate2($V$13,AD331,AE331,_xll.ohTrigger($AA$9:$AA$12))</f>
        <v>1.494036145657221E-2</v>
      </c>
      <c r="AI331" s="49">
        <f>_xll.qlIndexFixing($V$5,_xll.qlInterestRateIndexFixingDate($V$5,AD331,trigger),,trigger)</f>
        <v>1.5036503009009213E-2</v>
      </c>
      <c r="AJ331" s="49">
        <f t="shared" si="21"/>
        <v>-9.6141552437003369E-5</v>
      </c>
      <c r="AK331" s="52">
        <f t="shared" si="22"/>
        <v>1.0064350218511422</v>
      </c>
    </row>
    <row r="332" spans="29:37" x14ac:dyDescent="0.2">
      <c r="AC332" s="44" t="s">
        <v>74</v>
      </c>
      <c r="AD332" s="45">
        <f>_xll.qlCalendarAdvance(calendar,AD331,AC332,,,trigger)</f>
        <v>52525</v>
      </c>
      <c r="AE332" s="45">
        <f>_xll.qlInterestRateIndexMaturity($V$5,AD332,trigger)</f>
        <v>52617</v>
      </c>
      <c r="AF332" s="49">
        <f>_xll.qlTenorBasisValue($V$13,AD332,trigger)</f>
        <v>3.1228767419216982E-4</v>
      </c>
      <c r="AG332" s="49">
        <f>_xll.qlTenorBasisForwardRate($V$13,AD332,_xll.ohTrigger($AA$9:$AA$12))</f>
        <v>1.4944798610438091E-2</v>
      </c>
      <c r="AH332" s="49">
        <f>_xll.qlTenorBasisForwardRate2($V$13,AD332,AE332,_xll.ohTrigger($AA$9:$AA$12))</f>
        <v>1.4944798610438091E-2</v>
      </c>
      <c r="AI332" s="49">
        <f>_xll.qlIndexFixing($V$5,_xll.qlInterestRateIndexFixingDate($V$5,AD332,trigger),,trigger)</f>
        <v>1.5041919945616579E-2</v>
      </c>
      <c r="AJ332" s="49">
        <f t="shared" si="21"/>
        <v>-9.7121335178487755E-5</v>
      </c>
      <c r="AK332" s="52">
        <f t="shared" si="22"/>
        <v>1.0064986713913062</v>
      </c>
    </row>
    <row r="333" spans="29:37" x14ac:dyDescent="0.2">
      <c r="AC333" s="44" t="s">
        <v>74</v>
      </c>
      <c r="AD333" s="45">
        <f>_xll.qlCalendarAdvance(calendar,AD332,AC333,,,trigger)</f>
        <v>52558</v>
      </c>
      <c r="AE333" s="45">
        <f>_xll.qlInterestRateIndexMaturity($V$5,AD333,trigger)</f>
        <v>52650</v>
      </c>
      <c r="AF333" s="49">
        <f>_xll.qlTenorBasisValue($V$13,AD333,trigger)</f>
        <v>3.1028739496984168E-4</v>
      </c>
      <c r="AG333" s="49">
        <f>_xll.qlTenorBasisForwardRate($V$13,AD333,_xll.ohTrigger($AA$9:$AA$12))</f>
        <v>1.495013314155667E-2</v>
      </c>
      <c r="AH333" s="49">
        <f>_xll.qlTenorBasisForwardRate2($V$13,AD333,AE333,_xll.ohTrigger($AA$9:$AA$12))</f>
        <v>1.495013314155667E-2</v>
      </c>
      <c r="AI333" s="49">
        <f>_xll.qlIndexFixing($V$5,_xll.qlInterestRateIndexFixingDate($V$5,AD333,trigger),,trigger)</f>
        <v>1.5048209818115076E-2</v>
      </c>
      <c r="AJ333" s="49">
        <f t="shared" si="21"/>
        <v>-9.8076676558405546E-5</v>
      </c>
      <c r="AK333" s="52">
        <f t="shared" si="22"/>
        <v>1.0065602543890251</v>
      </c>
    </row>
    <row r="334" spans="29:37" x14ac:dyDescent="0.2">
      <c r="AC334" s="44" t="s">
        <v>74</v>
      </c>
      <c r="AD334" s="45">
        <f>_xll.qlCalendarAdvance(calendar,AD333,AC334,,,trigger)</f>
        <v>52588</v>
      </c>
      <c r="AE334" s="45">
        <f>_xll.qlInterestRateIndexMaturity($V$5,AD334,trigger)</f>
        <v>52679</v>
      </c>
      <c r="AF334" s="49">
        <f>_xll.qlTenorBasisValue($V$13,AD334,trigger)</f>
        <v>3.0848687080225427E-4</v>
      </c>
      <c r="AG334" s="49">
        <f>_xll.qlTenorBasisForwardRate($V$13,AD334,_xll.ohTrigger($AA$9:$AA$12))</f>
        <v>1.4955355514492754E-2</v>
      </c>
      <c r="AH334" s="49">
        <f>_xll.qlTenorBasisForwardRate2($V$13,AD334,AE334,_xll.ohTrigger($AA$9:$AA$12))</f>
        <v>1.4955355514492754E-2</v>
      </c>
      <c r="AI334" s="49">
        <f>_xll.qlIndexFixing($V$5,_xll.qlInterestRateIndexFixingDate($V$5,AD334,trigger),,trigger)</f>
        <v>1.5054193911705385E-2</v>
      </c>
      <c r="AJ334" s="49">
        <f t="shared" si="21"/>
        <v>-9.883839721263124E-5</v>
      </c>
      <c r="AK334" s="52">
        <f t="shared" si="22"/>
        <v>1.0066088965332085</v>
      </c>
    </row>
    <row r="335" spans="29:37" x14ac:dyDescent="0.2">
      <c r="AC335" s="44" t="s">
        <v>74</v>
      </c>
      <c r="AD335" s="45">
        <f>_xll.qlCalendarAdvance(calendar,AD334,AC335,,,trigger)</f>
        <v>52621</v>
      </c>
      <c r="AE335" s="45">
        <f>_xll.qlInterestRateIndexMaturity($V$5,AD335,trigger)</f>
        <v>52712</v>
      </c>
      <c r="AF335" s="49">
        <f>_xll.qlTenorBasisValue($V$13,AD335,trigger)</f>
        <v>3.0652582598792154E-4</v>
      </c>
      <c r="AG335" s="49">
        <f>_xll.qlTenorBasisForwardRate($V$13,AD335,_xll.ohTrigger($AA$9:$AA$12))</f>
        <v>1.4962412864709064E-2</v>
      </c>
      <c r="AH335" s="49">
        <f>_xll.qlTenorBasisForwardRate2($V$13,AD335,AE335,_xll.ohTrigger($AA$9:$AA$12))</f>
        <v>1.4962412864709064E-2</v>
      </c>
      <c r="AI335" s="49">
        <f>_xll.qlIndexFixing($V$5,_xll.qlInterestRateIndexFixingDate($V$5,AD335,trigger),,trigger)</f>
        <v>1.5062007798300733E-2</v>
      </c>
      <c r="AJ335" s="49">
        <f t="shared" si="21"/>
        <v>-9.9594933591668974E-5</v>
      </c>
      <c r="AK335" s="52">
        <f t="shared" si="22"/>
        <v>1.0066563417606647</v>
      </c>
    </row>
    <row r="336" spans="29:37" x14ac:dyDescent="0.2">
      <c r="AC336" s="44" t="s">
        <v>74</v>
      </c>
      <c r="AD336" s="45">
        <f>_xll.qlCalendarAdvance(calendar,AD335,AC336,,,trigger)</f>
        <v>52652</v>
      </c>
      <c r="AE336" s="45">
        <f>_xll.qlInterestRateIndexMaturity($V$5,AD336,trigger)</f>
        <v>52742</v>
      </c>
      <c r="AF336" s="49">
        <f>_xll.qlTenorBasisValue($V$13,AD336,trigger)</f>
        <v>3.0470211289644345E-4</v>
      </c>
      <c r="AG336" s="49">
        <f>_xll.qlTenorBasisForwardRate($V$13,AD336,_xll.ohTrigger($AA$9:$AA$12))</f>
        <v>1.4969427193731732E-2</v>
      </c>
      <c r="AH336" s="49">
        <f>_xll.qlTenorBasisForwardRate2($V$13,AD336,AE336,_xll.ohTrigger($AA$9:$AA$12))</f>
        <v>1.4969427193731732E-2</v>
      </c>
      <c r="AI336" s="49">
        <f>_xll.qlIndexFixing($V$5,_xll.qlInterestRateIndexFixingDate($V$5,AD336,trigger),,trigger)</f>
        <v>1.5069624810127635E-2</v>
      </c>
      <c r="AJ336" s="49">
        <f t="shared" si="21"/>
        <v>-1.0019761639590286E-4</v>
      </c>
      <c r="AK336" s="52">
        <f t="shared" si="22"/>
        <v>1.006693483665017</v>
      </c>
    </row>
    <row r="337" spans="29:37" x14ac:dyDescent="0.2">
      <c r="AC337" s="44" t="s">
        <v>74</v>
      </c>
      <c r="AD337" s="45">
        <f>_xll.qlCalendarAdvance(calendar,AD336,AC337,,,trigger)</f>
        <v>52681</v>
      </c>
      <c r="AE337" s="45">
        <f>_xll.qlInterestRateIndexMaturity($V$5,AD337,trigger)</f>
        <v>52775</v>
      </c>
      <c r="AF337" s="49">
        <f>_xll.qlTenorBasisValue($V$13,AD337,trigger)</f>
        <v>3.0301212946780591E-4</v>
      </c>
      <c r="AG337" s="49">
        <f>_xll.qlTenorBasisForwardRate($V$13,AD337,_xll.ohTrigger($AA$9:$AA$12))</f>
        <v>1.4978944904279081E-2</v>
      </c>
      <c r="AH337" s="49">
        <f>_xll.qlTenorBasisForwardRate2($V$13,AD337,AE337,_xll.ohTrigger($AA$9:$AA$12))</f>
        <v>1.4978944904279081E-2</v>
      </c>
      <c r="AI337" s="49">
        <f>_xll.qlIndexFixing($V$5,_xll.qlInterestRateIndexFixingDate($V$5,AD337,trigger),,trigger)</f>
        <v>1.5079680926352814E-2</v>
      </c>
      <c r="AJ337" s="49">
        <f t="shared" si="21"/>
        <v>-1.0073602207373231E-4</v>
      </c>
      <c r="AK337" s="52">
        <f t="shared" si="22"/>
        <v>1.0067251747514576</v>
      </c>
    </row>
    <row r="338" spans="29:37" x14ac:dyDescent="0.2">
      <c r="AC338" s="44" t="s">
        <v>74</v>
      </c>
      <c r="AD338" s="45">
        <f>_xll.qlCalendarAdvance(calendar,AD337,AC338,,,trigger)</f>
        <v>52712</v>
      </c>
      <c r="AE338" s="45">
        <f>_xll.qlInterestRateIndexMaturity($V$5,AD338,trigger)</f>
        <v>52803</v>
      </c>
      <c r="AF338" s="49">
        <f>_xll.qlTenorBasisValue($V$13,AD338,trigger)</f>
        <v>3.012226321029174E-4</v>
      </c>
      <c r="AG338" s="49">
        <f>_xll.qlTenorBasisForwardRate($V$13,AD338,_xll.ohTrigger($AA$9:$AA$12))</f>
        <v>1.4986585578171601E-2</v>
      </c>
      <c r="AH338" s="49">
        <f>_xll.qlTenorBasisForwardRate2($V$13,AD338,AE338,_xll.ohTrigger($AA$9:$AA$12))</f>
        <v>1.4986585578171601E-2</v>
      </c>
      <c r="AI338" s="49">
        <f>_xll.qlIndexFixing($V$5,_xll.qlInterestRateIndexFixingDate($V$5,AD338,trigger),,trigger)</f>
        <v>1.5087724914607123E-2</v>
      </c>
      <c r="AJ338" s="49">
        <f t="shared" si="21"/>
        <v>-1.0113933643552189E-4</v>
      </c>
      <c r="AK338" s="52">
        <f t="shared" si="22"/>
        <v>1.0067486577184621</v>
      </c>
    </row>
    <row r="339" spans="29:37" x14ac:dyDescent="0.2">
      <c r="AC339" s="44" t="s">
        <v>74</v>
      </c>
      <c r="AD339" s="45">
        <f>_xll.qlCalendarAdvance(calendar,AD338,AC339,,,trigger)</f>
        <v>52742</v>
      </c>
      <c r="AE339" s="45">
        <f>_xll.qlInterestRateIndexMaturity($V$5,AD339,trigger)</f>
        <v>52834</v>
      </c>
      <c r="AF339" s="49">
        <f>_xll.qlTenorBasisValue($V$13,AD339,trigger)</f>
        <v>2.9950748450507014E-4</v>
      </c>
      <c r="AG339" s="49">
        <f>_xll.qlTenorBasisForwardRate($V$13,AD339,_xll.ohTrigger($AA$9:$AA$12))</f>
        <v>1.4996552581231372E-2</v>
      </c>
      <c r="AH339" s="49">
        <f>_xll.qlTenorBasisForwardRate2($V$13,AD339,AE339,_xll.ohTrigger($AA$9:$AA$12))</f>
        <v>1.4996552581231372E-2</v>
      </c>
      <c r="AI339" s="49">
        <f>_xll.qlIndexFixing($V$5,_xll.qlInterestRateIndexFixingDate($V$5,AD339,trigger),,trigger)</f>
        <v>1.5098035596414858E-2</v>
      </c>
      <c r="AJ339" s="49">
        <f t="shared" si="21"/>
        <v>-1.0148301518348585E-4</v>
      </c>
      <c r="AK339" s="52">
        <f t="shared" si="22"/>
        <v>1.0067670896116814</v>
      </c>
    </row>
    <row r="340" spans="29:37" x14ac:dyDescent="0.2">
      <c r="AC340" s="44" t="s">
        <v>74</v>
      </c>
      <c r="AD340" s="45">
        <f>_xll.qlCalendarAdvance(calendar,AD339,AC340,,,trigger)</f>
        <v>52775</v>
      </c>
      <c r="AE340" s="45">
        <f>_xll.qlInterestRateIndexMaturity($V$5,AD340,trigger)</f>
        <v>52867</v>
      </c>
      <c r="AF340" s="49">
        <f>_xll.qlTenorBasisValue($V$13,AD340,trigger)</f>
        <v>2.9763954557764419E-4</v>
      </c>
      <c r="AG340" s="49">
        <f>_xll.qlTenorBasisForwardRate($V$13,AD340,_xll.ohTrigger($AA$9:$AA$12))</f>
        <v>1.5007867052124613E-2</v>
      </c>
      <c r="AH340" s="49">
        <f>_xll.qlTenorBasisForwardRate2($V$13,AD340,AE340,_xll.ohTrigger($AA$9:$AA$12))</f>
        <v>1.5007867052124613E-2</v>
      </c>
      <c r="AI340" s="49">
        <f>_xll.qlIndexFixing($V$5,_xll.qlInterestRateIndexFixingDate($V$5,AD340,trigger),,trigger)</f>
        <v>1.510961805956605E-2</v>
      </c>
      <c r="AJ340" s="49">
        <f t="shared" si="21"/>
        <v>-1.0175100744143697E-4</v>
      </c>
      <c r="AK340" s="52">
        <f t="shared" si="22"/>
        <v>1.0067798446700014</v>
      </c>
    </row>
    <row r="341" spans="29:37" x14ac:dyDescent="0.2">
      <c r="AC341" s="44" t="s">
        <v>74</v>
      </c>
      <c r="AD341" s="45">
        <f>_xll.qlCalendarAdvance(calendar,AD340,AC341,,,trigger)</f>
        <v>52805</v>
      </c>
      <c r="AE341" s="45">
        <f>_xll.qlInterestRateIndexMaturity($V$5,AD341,trigger)</f>
        <v>52897</v>
      </c>
      <c r="AF341" s="49">
        <f>_xll.qlTenorBasisValue($V$13,AD341,trigger)</f>
        <v>2.9595829522028705E-4</v>
      </c>
      <c r="AG341" s="49">
        <f>_xll.qlTenorBasisForwardRate($V$13,AD341,_xll.ohTrigger($AA$9:$AA$12))</f>
        <v>1.5018941515745537E-2</v>
      </c>
      <c r="AH341" s="49">
        <f>_xll.qlTenorBasisForwardRate2($V$13,AD341,AE341,_xll.ohTrigger($AA$9:$AA$12))</f>
        <v>1.5018941515745537E-2</v>
      </c>
      <c r="AI341" s="49">
        <f>_xll.qlIndexFixing($V$5,_xll.qlInterestRateIndexFixingDate($V$5,AD341,trigger),,trigger)</f>
        <v>1.5120846027418908E-2</v>
      </c>
      <c r="AJ341" s="49">
        <f t="shared" si="21"/>
        <v>-1.0190451167337022E-4</v>
      </c>
      <c r="AK341" s="52">
        <f t="shared" si="22"/>
        <v>1.0067850661490716</v>
      </c>
    </row>
    <row r="342" spans="29:37" x14ac:dyDescent="0.2">
      <c r="AC342" s="44" t="s">
        <v>74</v>
      </c>
      <c r="AD342" s="45">
        <f>_xll.qlCalendarAdvance(calendar,AD341,AC342,,,trigger)</f>
        <v>52838</v>
      </c>
      <c r="AE342" s="45">
        <f>_xll.qlInterestRateIndexMaturity($V$5,AD342,trigger)</f>
        <v>52930</v>
      </c>
      <c r="AF342" s="49">
        <f>_xll.qlTenorBasisValue($V$13,AD342,trigger)</f>
        <v>2.9412731930768585E-4</v>
      </c>
      <c r="AG342" s="49">
        <f>_xll.qlTenorBasisForwardRate($V$13,AD342,_xll.ohTrigger($AA$9:$AA$12))</f>
        <v>1.5031990710539827E-2</v>
      </c>
      <c r="AH342" s="49">
        <f>_xll.qlTenorBasisForwardRate2($V$13,AD342,AE342,_xll.ohTrigger($AA$9:$AA$12))</f>
        <v>1.5031990710539827E-2</v>
      </c>
      <c r="AI342" s="49">
        <f>_xll.qlIndexFixing($V$5,_xll.qlInterestRateIndexFixingDate($V$5,AD342,trigger),,trigger)</f>
        <v>1.5133965100574555E-2</v>
      </c>
      <c r="AJ342" s="49">
        <f t="shared" si="21"/>
        <v>-1.0197439003472794E-4</v>
      </c>
      <c r="AK342" s="52">
        <f t="shared" si="22"/>
        <v>1.0067838247108034</v>
      </c>
    </row>
    <row r="343" spans="29:37" x14ac:dyDescent="0.2">
      <c r="AC343" s="44" t="s">
        <v>74</v>
      </c>
      <c r="AD343" s="45">
        <f>_xll.qlCalendarAdvance(calendar,AD342,AC343,,,trigger)</f>
        <v>52869</v>
      </c>
      <c r="AE343" s="45">
        <f>_xll.qlInterestRateIndexMaturity($V$5,AD343,trigger)</f>
        <v>52960</v>
      </c>
      <c r="AF343" s="49">
        <f>_xll.qlTenorBasisValue($V$13,AD343,trigger)</f>
        <v>2.9242471799638718E-4</v>
      </c>
      <c r="AG343" s="49">
        <f>_xll.qlTenorBasisForwardRate($V$13,AD343,_xll.ohTrigger($AA$9:$AA$12))</f>
        <v>1.5044538810281963E-2</v>
      </c>
      <c r="AH343" s="49">
        <f>_xll.qlTenorBasisForwardRate2($V$13,AD343,AE343,_xll.ohTrigger($AA$9:$AA$12))</f>
        <v>1.5044538810281963E-2</v>
      </c>
      <c r="AI343" s="49">
        <f>_xll.qlIndexFixing($V$5,_xll.qlInterestRateIndexFixingDate($V$5,AD343,trigger),,trigger)</f>
        <v>1.5146482183095182E-2</v>
      </c>
      <c r="AJ343" s="49">
        <f t="shared" si="21"/>
        <v>-1.019433728132197E-4</v>
      </c>
      <c r="AK343" s="52">
        <f t="shared" si="22"/>
        <v>1.0067761048775752</v>
      </c>
    </row>
    <row r="344" spans="29:37" x14ac:dyDescent="0.2">
      <c r="AC344" s="44" t="s">
        <v>74</v>
      </c>
      <c r="AD344" s="45">
        <f>_xll.qlCalendarAdvance(calendar,AD343,AC344,,,trigger)</f>
        <v>52901</v>
      </c>
      <c r="AE344" s="45">
        <f>_xll.qlInterestRateIndexMaturity($V$5,AD344,trigger)</f>
        <v>52993</v>
      </c>
      <c r="AF344" s="49">
        <f>_xll.qlTenorBasisValue($V$13,AD344,trigger)</f>
        <v>2.9068472404697194E-4</v>
      </c>
      <c r="AG344" s="49">
        <f>_xll.qlTenorBasisForwardRate($V$13,AD344,_xll.ohTrigger($AA$9:$AA$12))</f>
        <v>1.5059425238908021E-2</v>
      </c>
      <c r="AH344" s="49">
        <f>_xll.qlTenorBasisForwardRate2($V$13,AD344,AE344,_xll.ohTrigger($AA$9:$AA$12))</f>
        <v>1.5059425238908021E-2</v>
      </c>
      <c r="AI344" s="49">
        <f>_xll.qlIndexFixing($V$5,_xll.qlInterestRateIndexFixingDate($V$5,AD344,trigger),,trigger)</f>
        <v>1.5161245712129541E-2</v>
      </c>
      <c r="AJ344" s="49">
        <f t="shared" si="21"/>
        <v>-1.0182047322151999E-4</v>
      </c>
      <c r="AK344" s="52">
        <f t="shared" si="22"/>
        <v>1.0067612456389408</v>
      </c>
    </row>
    <row r="345" spans="29:37" x14ac:dyDescent="0.2">
      <c r="AC345" s="44" t="s">
        <v>74</v>
      </c>
      <c r="AD345" s="45">
        <f>_xll.qlCalendarAdvance(calendar,AD344,AC345,,,trigger)</f>
        <v>52931</v>
      </c>
      <c r="AE345" s="45">
        <f>_xll.qlInterestRateIndexMaturity($V$5,AD345,trigger)</f>
        <v>53021</v>
      </c>
      <c r="AF345" s="49">
        <f>_xll.qlTenorBasisValue($V$13,AD345,trigger)</f>
        <v>2.8906951365270851E-4</v>
      </c>
      <c r="AG345" s="49">
        <f>_xll.qlTenorBasisForwardRate($V$13,AD345,_xll.ohTrigger($AA$9:$AA$12))</f>
        <v>1.5072523389437542E-2</v>
      </c>
      <c r="AH345" s="49">
        <f>_xll.qlTenorBasisForwardRate2($V$13,AD345,AE345,_xll.ohTrigger($AA$9:$AA$12))</f>
        <v>1.5072523389437542E-2</v>
      </c>
      <c r="AI345" s="49">
        <f>_xll.qlIndexFixing($V$5,_xll.qlInterestRateIndexFixingDate($V$5,AD345,trigger),,trigger)</f>
        <v>1.5174139441739065E-2</v>
      </c>
      <c r="AJ345" s="49">
        <f t="shared" si="21"/>
        <v>-1.0161605230152304E-4</v>
      </c>
      <c r="AK345" s="52">
        <f t="shared" si="22"/>
        <v>1.0067418075710357</v>
      </c>
    </row>
    <row r="346" spans="29:37" x14ac:dyDescent="0.2">
      <c r="AC346" s="44" t="s">
        <v>74</v>
      </c>
      <c r="AD346" s="45">
        <f>_xll.qlCalendarAdvance(calendar,AD345,AC346,,,trigger)</f>
        <v>52961</v>
      </c>
      <c r="AE346" s="45">
        <f>_xll.qlInterestRateIndexMaturity($V$5,AD346,trigger)</f>
        <v>53052</v>
      </c>
      <c r="AF346" s="49">
        <f>_xll.qlTenorBasisValue($V$13,AD346,trigger)</f>
        <v>2.874696871760932E-4</v>
      </c>
      <c r="AG346" s="49">
        <f>_xll.qlTenorBasisForwardRate($V$13,AD346,_xll.ohTrigger($AA$9:$AA$12))</f>
        <v>1.5088052544144689E-2</v>
      </c>
      <c r="AH346" s="49">
        <f>_xll.qlTenorBasisForwardRate2($V$13,AD346,AE346,_xll.ohTrigger($AA$9:$AA$12))</f>
        <v>1.5088052544144689E-2</v>
      </c>
      <c r="AI346" s="49">
        <f>_xll.qlIndexFixing($V$5,_xll.qlInterestRateIndexFixingDate($V$5,AD346,trigger),,trigger)</f>
        <v>1.5189378751290766E-2</v>
      </c>
      <c r="AJ346" s="49">
        <f t="shared" si="21"/>
        <v>-1.0132620714607687E-4</v>
      </c>
      <c r="AK346" s="52">
        <f t="shared" si="22"/>
        <v>1.0067156584224251</v>
      </c>
    </row>
    <row r="347" spans="29:37" x14ac:dyDescent="0.2">
      <c r="AC347" s="44" t="s">
        <v>74</v>
      </c>
      <c r="AD347" s="45">
        <f>_xll.qlCalendarAdvance(calendar,AD346,AC347,,,trigger)</f>
        <v>52992</v>
      </c>
      <c r="AE347" s="45">
        <f>_xll.qlInterestRateIndexMaturity($V$5,AD347,trigger)</f>
        <v>53080</v>
      </c>
      <c r="AF347" s="49">
        <f>_xll.qlTenorBasisValue($V$13,AD347,trigger)</f>
        <v>2.8583255767322972E-4</v>
      </c>
      <c r="AG347" s="49">
        <f>_xll.qlTenorBasisForwardRate($V$13,AD347,_xll.ohTrigger($AA$9:$AA$12))</f>
        <v>1.5102531516198397E-2</v>
      </c>
      <c r="AH347" s="49">
        <f>_xll.qlTenorBasisForwardRate2($V$13,AD347,AE347,_xll.ohTrigger($AA$9:$AA$12))</f>
        <v>1.5102531516198397E-2</v>
      </c>
      <c r="AI347" s="49">
        <f>_xll.qlIndexFixing($V$5,_xll.qlInterestRateIndexFixingDate($V$5,AD347,trigger),,trigger)</f>
        <v>1.5203479721506052E-2</v>
      </c>
      <c r="AJ347" s="49">
        <f t="shared" si="21"/>
        <v>-1.0094820530765457E-4</v>
      </c>
      <c r="AK347" s="52">
        <f t="shared" si="22"/>
        <v>1.006684191004626</v>
      </c>
    </row>
    <row r="348" spans="29:37" x14ac:dyDescent="0.2">
      <c r="AC348" s="44" t="s">
        <v>74</v>
      </c>
      <c r="AD348" s="45">
        <f>_xll.qlCalendarAdvance(calendar,AD347,AC348,,,trigger)</f>
        <v>53021</v>
      </c>
      <c r="AE348" s="45">
        <f>_xll.qlInterestRateIndexMaturity($V$5,AD348,trigger)</f>
        <v>53113</v>
      </c>
      <c r="AF348" s="49">
        <f>_xll.qlTenorBasisValue($V$13,AD348,trigger)</f>
        <v>2.8431567032019154E-4</v>
      </c>
      <c r="AG348" s="49">
        <f>_xll.qlTenorBasisForwardRate($V$13,AD348,_xll.ohTrigger($AA$9:$AA$12))</f>
        <v>1.5120836762644743E-2</v>
      </c>
      <c r="AH348" s="49">
        <f>_xll.qlTenorBasisForwardRate2($V$13,AD348,AE348,_xll.ohTrigger($AA$9:$AA$12))</f>
        <v>1.5120836762644743E-2</v>
      </c>
      <c r="AI348" s="49">
        <f>_xll.qlIndexFixing($V$5,_xll.qlInterestRateIndexFixingDate($V$5,AD348,trigger),,trigger)</f>
        <v>1.5221324553812856E-2</v>
      </c>
      <c r="AJ348" s="49">
        <f t="shared" si="21"/>
        <v>-1.0048779116811346E-4</v>
      </c>
      <c r="AK348" s="52">
        <f t="shared" si="22"/>
        <v>1.0066456501545182</v>
      </c>
    </row>
    <row r="349" spans="29:37" x14ac:dyDescent="0.2">
      <c r="AC349" s="44" t="s">
        <v>74</v>
      </c>
      <c r="AD349" s="45">
        <f>_xll.qlCalendarAdvance(calendar,AD348,AC349,,,trigger)</f>
        <v>53049</v>
      </c>
      <c r="AE349" s="45">
        <f>_xll.qlInterestRateIndexMaturity($V$5,AD349,trigger)</f>
        <v>53141</v>
      </c>
      <c r="AF349" s="49">
        <f>_xll.qlTenorBasisValue($V$13,AD349,trigger)</f>
        <v>2.8286438973500872E-4</v>
      </c>
      <c r="AG349" s="49">
        <f>_xll.qlTenorBasisForwardRate($V$13,AD349,_xll.ohTrigger($AA$9:$AA$12))</f>
        <v>1.5136893142242812E-2</v>
      </c>
      <c r="AH349" s="49">
        <f>_xll.qlTenorBasisForwardRate2($V$13,AD349,AE349,_xll.ohTrigger($AA$9:$AA$12))</f>
        <v>1.5136893142242812E-2</v>
      </c>
      <c r="AI349" s="49">
        <f>_xll.qlIndexFixing($V$5,_xll.qlInterestRateIndexFixingDate($V$5,AD349,trigger),,trigger)</f>
        <v>1.5236874491741454E-2</v>
      </c>
      <c r="AJ349" s="49">
        <f t="shared" si="21"/>
        <v>-9.9981349498642555E-5</v>
      </c>
      <c r="AK349" s="52">
        <f t="shared" si="22"/>
        <v>1.0066051433777796</v>
      </c>
    </row>
    <row r="350" spans="29:37" x14ac:dyDescent="0.2">
      <c r="AC350" s="44" t="s">
        <v>74</v>
      </c>
      <c r="AD350" s="45">
        <f>_xll.qlCalendarAdvance(calendar,AD349,AC350,,,trigger)</f>
        <v>53080</v>
      </c>
      <c r="AE350" s="45">
        <f>_xll.qlInterestRateIndexMaturity($V$5,AD350,trigger)</f>
        <v>53174</v>
      </c>
      <c r="AF350" s="49">
        <f>_xll.qlTenorBasisValue($V$13,AD350,trigger)</f>
        <v>2.8127273087164603E-4</v>
      </c>
      <c r="AG350" s="49">
        <f>_xll.qlTenorBasisForwardRate($V$13,AD350,_xll.ohTrigger($AA$9:$AA$12))</f>
        <v>1.5156693388776182E-2</v>
      </c>
      <c r="AH350" s="49">
        <f>_xll.qlTenorBasisForwardRate2($V$13,AD350,AE350,_xll.ohTrigger($AA$9:$AA$12))</f>
        <v>1.5156693388776182E-2</v>
      </c>
      <c r="AI350" s="49">
        <f>_xll.qlIndexFixing($V$5,_xll.qlInterestRateIndexFixingDate($V$5,AD350,trigger),,trigger)</f>
        <v>1.5256012558965585E-2</v>
      </c>
      <c r="AJ350" s="49">
        <f t="shared" si="21"/>
        <v>-9.9319170189402992E-5</v>
      </c>
      <c r="AK350" s="52">
        <f t="shared" si="22"/>
        <v>1.006552825714806</v>
      </c>
    </row>
    <row r="351" spans="29:37" x14ac:dyDescent="0.2">
      <c r="AC351" s="44" t="s">
        <v>74</v>
      </c>
      <c r="AD351" s="45">
        <f>_xll.qlCalendarAdvance(calendar,AD350,AC351,,,trigger)</f>
        <v>53111</v>
      </c>
      <c r="AE351" s="45">
        <f>_xll.qlInterestRateIndexMaturity($V$5,AD351,trigger)</f>
        <v>53203</v>
      </c>
      <c r="AF351" s="49">
        <f>_xll.qlTenorBasisValue($V$13,AD351,trigger)</f>
        <v>2.7969682216414949E-4</v>
      </c>
      <c r="AG351" s="49">
        <f>_xll.qlTenorBasisForwardRate($V$13,AD351,_xll.ohTrigger($AA$9:$AA$12))</f>
        <v>1.5174771200206905E-2</v>
      </c>
      <c r="AH351" s="49">
        <f>_xll.qlTenorBasisForwardRate2($V$13,AD351,AE351,_xll.ohTrigger($AA$9:$AA$12))</f>
        <v>1.5174771200206905E-2</v>
      </c>
      <c r="AI351" s="49">
        <f>_xll.qlIndexFixing($V$5,_xll.qlInterestRateIndexFixingDate($V$5,AD351,trigger),,trigger)</f>
        <v>1.5273368816308119E-2</v>
      </c>
      <c r="AJ351" s="49">
        <f t="shared" si="21"/>
        <v>-9.8597616101214064E-5</v>
      </c>
      <c r="AK351" s="52">
        <f t="shared" si="22"/>
        <v>1.0064974697015445</v>
      </c>
    </row>
    <row r="352" spans="29:37" x14ac:dyDescent="0.2">
      <c r="AC352" s="44" t="s">
        <v>74</v>
      </c>
      <c r="AD352" s="45">
        <f>_xll.qlCalendarAdvance(calendar,AD351,AC352,,,trigger)</f>
        <v>53142</v>
      </c>
      <c r="AE352" s="45">
        <f>_xll.qlInterestRateIndexMaturity($V$5,AD352,trigger)</f>
        <v>53234</v>
      </c>
      <c r="AF352" s="49">
        <f>_xll.qlTenorBasisValue($V$13,AD352,trigger)</f>
        <v>2.7813652547588872E-4</v>
      </c>
      <c r="AG352" s="49">
        <f>_xll.qlTenorBasisForwardRate($V$13,AD352,_xll.ohTrigger($AA$9:$AA$12))</f>
        <v>1.5194911053120113E-2</v>
      </c>
      <c r="AH352" s="49">
        <f>_xll.qlTenorBasisForwardRate2($V$13,AD352,AE352,_xll.ohTrigger($AA$9:$AA$12))</f>
        <v>1.5194911053120113E-2</v>
      </c>
      <c r="AI352" s="49">
        <f>_xll.qlIndexFixing($V$5,_xll.qlInterestRateIndexFixingDate($V$5,AD352,trigger),,trigger)</f>
        <v>1.5292681529488967E-2</v>
      </c>
      <c r="AJ352" s="49">
        <f t="shared" si="21"/>
        <v>-9.7770476368854581E-5</v>
      </c>
      <c r="AK352" s="52">
        <f t="shared" si="22"/>
        <v>1.006434422421234</v>
      </c>
    </row>
    <row r="353" spans="29:37" x14ac:dyDescent="0.2">
      <c r="AC353" s="44" t="s">
        <v>74</v>
      </c>
      <c r="AD353" s="45">
        <f>_xll.qlCalendarAdvance(calendar,AD352,AC353,,,trigger)</f>
        <v>53174</v>
      </c>
      <c r="AE353" s="45">
        <f>_xll.qlInterestRateIndexMaturity($V$5,AD353,trigger)</f>
        <v>53266</v>
      </c>
      <c r="AF353" s="49">
        <f>_xll.qlTenorBasisValue($V$13,AD353,trigger)</f>
        <v>2.7654212670796466E-4</v>
      </c>
      <c r="AG353" s="49">
        <f>_xll.qlTenorBasisForwardRate($V$13,AD353,_xll.ohTrigger($AA$9:$AA$12))</f>
        <v>1.5216474180269179E-2</v>
      </c>
      <c r="AH353" s="49">
        <f>_xll.qlTenorBasisForwardRate2($V$13,AD353,AE353,_xll.ohTrigger($AA$9:$AA$12))</f>
        <v>1.5216474180269179E-2</v>
      </c>
      <c r="AI353" s="49">
        <f>_xll.qlIndexFixing($V$5,_xll.qlInterestRateIndexFixingDate($V$5,AD353,trigger),,trigger)</f>
        <v>1.5313300378378971E-2</v>
      </c>
      <c r="AJ353" s="49">
        <f t="shared" si="21"/>
        <v>-9.6826198109791969E-5</v>
      </c>
      <c r="AK353" s="52">
        <f t="shared" si="22"/>
        <v>1.0063632479484206</v>
      </c>
    </row>
    <row r="354" spans="29:37" x14ac:dyDescent="0.2">
      <c r="AC354" s="44" t="s">
        <v>74</v>
      </c>
      <c r="AD354" s="45">
        <f>_xll.qlCalendarAdvance(calendar,AD353,AC354,,,trigger)</f>
        <v>53205</v>
      </c>
      <c r="AE354" s="45">
        <f>_xll.qlInterestRateIndexMaturity($V$5,AD354,trigger)</f>
        <v>53296</v>
      </c>
      <c r="AF354" s="49">
        <f>_xll.qlTenorBasisValue($V$13,AD354,trigger)</f>
        <v>2.7501313576942029E-4</v>
      </c>
      <c r="AG354" s="49">
        <f>_xll.qlTenorBasisForwardRate($V$13,AD354,_xll.ohTrigger($AA$9:$AA$12))</f>
        <v>1.523705933436378E-2</v>
      </c>
      <c r="AH354" s="49">
        <f>_xll.qlTenorBasisForwardRate2($V$13,AD354,AE354,_xll.ohTrigger($AA$9:$AA$12))</f>
        <v>1.523705933436378E-2</v>
      </c>
      <c r="AI354" s="49">
        <f>_xll.qlIndexFixing($V$5,_xll.qlInterestRateIndexFixingDate($V$5,AD354,trigger),,trigger)</f>
        <v>1.5332918935005246E-2</v>
      </c>
      <c r="AJ354" s="49">
        <f t="shared" si="21"/>
        <v>-9.5859600641465606E-5</v>
      </c>
      <c r="AK354" s="52">
        <f t="shared" si="22"/>
        <v>1.006291213976261</v>
      </c>
    </row>
    <row r="355" spans="29:37" x14ac:dyDescent="0.2">
      <c r="AC355" s="44" t="s">
        <v>74</v>
      </c>
      <c r="AD355" s="45">
        <f>_xll.qlCalendarAdvance(calendar,AD354,AC355,,,trigger)</f>
        <v>53237</v>
      </c>
      <c r="AE355" s="45">
        <f>_xll.qlInterestRateIndexMaturity($V$5,AD355,trigger)</f>
        <v>53329</v>
      </c>
      <c r="AF355" s="49">
        <f>_xll.qlTenorBasisValue($V$13,AD355,trigger)</f>
        <v>2.7345076299395454E-4</v>
      </c>
      <c r="AG355" s="49">
        <f>_xll.qlTenorBasisForwardRate($V$13,AD355,_xll.ohTrigger($AA$9:$AA$12))</f>
        <v>1.5259509209767425E-2</v>
      </c>
      <c r="AH355" s="49">
        <f>_xll.qlTenorBasisForwardRate2($V$13,AD355,AE355,_xll.ohTrigger($AA$9:$AA$12))</f>
        <v>1.5259509209767425E-2</v>
      </c>
      <c r="AI355" s="49">
        <f>_xll.qlIndexFixing($V$5,_xll.qlInterestRateIndexFixingDate($V$5,AD355,trigger),,trigger)</f>
        <v>1.5354310989865729E-2</v>
      </c>
      <c r="AJ355" s="49">
        <f t="shared" si="21"/>
        <v>-9.4801780098303923E-5</v>
      </c>
      <c r="AK355" s="52">
        <f t="shared" si="22"/>
        <v>1.0062126362516051</v>
      </c>
    </row>
    <row r="356" spans="29:37" x14ac:dyDescent="0.2">
      <c r="AC356" s="44" t="s">
        <v>74</v>
      </c>
      <c r="AD356" s="45">
        <f>_xll.qlCalendarAdvance(calendar,AD355,AC356,,,trigger)</f>
        <v>53268</v>
      </c>
      <c r="AE356" s="45">
        <f>_xll.qlInterestRateIndexMaturity($V$5,AD356,trigger)</f>
        <v>53360</v>
      </c>
      <c r="AF356" s="49">
        <f>_xll.qlTenorBasisValue($V$13,AD356,trigger)</f>
        <v>2.7195251854199775E-4</v>
      </c>
      <c r="AG356" s="49">
        <f>_xll.qlTenorBasisForwardRate($V$13,AD356,_xll.ohTrigger($AA$9:$AA$12))</f>
        <v>1.5280056662790817E-2</v>
      </c>
      <c r="AH356" s="49">
        <f>_xll.qlTenorBasisForwardRate2($V$13,AD356,AE356,_xll.ohTrigger($AA$9:$AA$12))</f>
        <v>1.5280056662790817E-2</v>
      </c>
      <c r="AI356" s="49">
        <f>_xll.qlIndexFixing($V$5,_xll.qlInterestRateIndexFixingDate($V$5,AD356,trigger),,trigger)</f>
        <v>1.537383666739621E-2</v>
      </c>
      <c r="AJ356" s="49">
        <f t="shared" si="21"/>
        <v>-9.3780004605392361E-5</v>
      </c>
      <c r="AK356" s="52">
        <f t="shared" si="22"/>
        <v>1.0061374120970219</v>
      </c>
    </row>
    <row r="357" spans="29:37" x14ac:dyDescent="0.2">
      <c r="AC357" s="44" t="s">
        <v>74</v>
      </c>
      <c r="AD357" s="45">
        <f>_xll.qlCalendarAdvance(calendar,AD356,AC357,,,trigger)</f>
        <v>53300</v>
      </c>
      <c r="AE357" s="45">
        <f>_xll.qlInterestRateIndexMaturity($V$5,AD357,trigger)</f>
        <v>53391</v>
      </c>
      <c r="AF357" s="49">
        <f>_xll.qlTenorBasisValue($V$13,AD357,trigger)</f>
        <v>2.7042159834857741E-4</v>
      </c>
      <c r="AG357" s="49">
        <f>_xll.qlTenorBasisForwardRate($V$13,AD357,_xll.ohTrigger($AA$9:$AA$12))</f>
        <v>1.5299966313099354E-2</v>
      </c>
      <c r="AH357" s="49">
        <f>_xll.qlTenorBasisForwardRate2($V$13,AD357,AE357,_xll.ohTrigger($AA$9:$AA$12))</f>
        <v>1.5299966313099354E-2</v>
      </c>
      <c r="AI357" s="49">
        <f>_xll.qlIndexFixing($V$5,_xll.qlInterestRateIndexFixingDate($V$5,AD357,trigger),,trigger)</f>
        <v>1.5392700464378644E-2</v>
      </c>
      <c r="AJ357" s="49">
        <f t="shared" si="21"/>
        <v>-9.2734151279290009E-5</v>
      </c>
      <c r="AK357" s="52">
        <f t="shared" si="22"/>
        <v>1.0060610689841778</v>
      </c>
    </row>
    <row r="358" spans="29:37" x14ac:dyDescent="0.2">
      <c r="AC358" s="44" t="s">
        <v>74</v>
      </c>
      <c r="AD358" s="45">
        <f>_xll.qlCalendarAdvance(calendar,AD357,AC358,,,trigger)</f>
        <v>53331</v>
      </c>
      <c r="AE358" s="45">
        <f>_xll.qlInterestRateIndexMaturity($V$5,AD358,trigger)</f>
        <v>53421</v>
      </c>
      <c r="AF358" s="49">
        <f>_xll.qlTenorBasisValue($V$13,AD358,trigger)</f>
        <v>2.6895354866332858E-4</v>
      </c>
      <c r="AG358" s="49">
        <f>_xll.qlTenorBasisForwardRate($V$13,AD358,_xll.ohTrigger($AA$9:$AA$12))</f>
        <v>1.5318608086241525E-2</v>
      </c>
      <c r="AH358" s="49">
        <f>_xll.qlTenorBasisForwardRate2($V$13,AD358,AE358,_xll.ohTrigger($AA$9:$AA$12))</f>
        <v>1.5318608086241525E-2</v>
      </c>
      <c r="AI358" s="49">
        <f>_xll.qlIndexFixing($V$5,_xll.qlInterestRateIndexFixingDate($V$5,AD358,trigger),,trigger)</f>
        <v>1.541032613033444E-2</v>
      </c>
      <c r="AJ358" s="49">
        <f t="shared" si="21"/>
        <v>-9.1718044092914397E-5</v>
      </c>
      <c r="AK358" s="52">
        <f t="shared" si="22"/>
        <v>1.0059873614871897</v>
      </c>
    </row>
    <row r="359" spans="29:37" x14ac:dyDescent="0.2">
      <c r="AC359" s="44" t="s">
        <v>74</v>
      </c>
      <c r="AD359" s="45">
        <f>_xll.qlCalendarAdvance(calendar,AD358,AC359,,,trigger)</f>
        <v>53363</v>
      </c>
      <c r="AE359" s="45">
        <f>_xll.qlInterestRateIndexMaturity($V$5,AD359,trigger)</f>
        <v>53454</v>
      </c>
      <c r="AF359" s="49">
        <f>_xll.qlTenorBasisValue($V$13,AD359,trigger)</f>
        <v>2.6745351542673001E-4</v>
      </c>
      <c r="AG359" s="49">
        <f>_xll.qlTenorBasisForwardRate($V$13,AD359,_xll.ohTrigger($AA$9:$AA$12))</f>
        <v>1.5338458553272646E-2</v>
      </c>
      <c r="AH359" s="49">
        <f>_xll.qlTenorBasisForwardRate2($V$13,AD359,AE359,_xll.ohTrigger($AA$9:$AA$12))</f>
        <v>1.5338458553272646E-2</v>
      </c>
      <c r="AI359" s="49">
        <f>_xll.qlIndexFixing($V$5,_xll.qlInterestRateIndexFixingDate($V$5,AD359,trigger),,trigger)</f>
        <v>1.5429098329490866E-2</v>
      </c>
      <c r="AJ359" s="49">
        <f t="shared" si="21"/>
        <v>-9.0639776218219906E-5</v>
      </c>
      <c r="AK359" s="52">
        <f t="shared" si="22"/>
        <v>1.0059093145444449</v>
      </c>
    </row>
    <row r="360" spans="29:37" x14ac:dyDescent="0.2">
      <c r="AC360" s="44" t="s">
        <v>74</v>
      </c>
      <c r="AD360" s="45">
        <f>_xll.qlCalendarAdvance(calendar,AD359,AC360,,,trigger)</f>
        <v>53391</v>
      </c>
      <c r="AE360" s="45">
        <f>_xll.qlInterestRateIndexMaturity($V$5,AD360,trigger)</f>
        <v>53483</v>
      </c>
      <c r="AF360" s="49">
        <f>_xll.qlTenorBasisValue($V$13,AD360,trigger)</f>
        <v>2.6615368515432969E-4</v>
      </c>
      <c r="AG360" s="49">
        <f>_xll.qlTenorBasisForwardRate($V$13,AD360,_xll.ohTrigger($AA$9:$AA$12))</f>
        <v>1.5355332897718848E-2</v>
      </c>
      <c r="AH360" s="49">
        <f>_xll.qlTenorBasisForwardRate2($V$13,AD360,AE360,_xll.ohTrigger($AA$9:$AA$12))</f>
        <v>1.5355332897718848E-2</v>
      </c>
      <c r="AI360" s="49">
        <f>_xll.qlIndexFixing($V$5,_xll.qlInterestRateIndexFixingDate($V$5,AD360,trigger),,trigger)</f>
        <v>1.5445024620100181E-2</v>
      </c>
      <c r="AJ360" s="49">
        <f t="shared" si="21"/>
        <v>-8.9691722381332953E-5</v>
      </c>
      <c r="AK360" s="52">
        <f t="shared" si="22"/>
        <v>1.0058410796417614</v>
      </c>
    </row>
    <row r="361" spans="29:37" x14ac:dyDescent="0.2">
      <c r="AC361" s="44" t="s">
        <v>74</v>
      </c>
      <c r="AD361" s="45">
        <f>_xll.qlCalendarAdvance(calendar,AD360,AC361,,,trigger)</f>
        <v>53422</v>
      </c>
      <c r="AE361" s="45">
        <f>_xll.qlInterestRateIndexMaturity($V$5,AD361,trigger)</f>
        <v>53513</v>
      </c>
      <c r="AF361" s="49">
        <f>_xll.qlTenorBasisValue($V$13,AD361,trigger)</f>
        <v>2.6472829138803533E-4</v>
      </c>
      <c r="AG361" s="49">
        <f>_xll.qlTenorBasisForwardRate($V$13,AD361,_xll.ohTrigger($AA$9:$AA$12))</f>
        <v>1.5372130597668473E-2</v>
      </c>
      <c r="AH361" s="49">
        <f>_xll.qlTenorBasisForwardRate2($V$13,AD361,AE361,_xll.ohTrigger($AA$9:$AA$12))</f>
        <v>1.5372130597668473E-2</v>
      </c>
      <c r="AI361" s="49">
        <f>_xll.qlIndexFixing($V$5,_xll.qlInterestRateIndexFixingDate($V$5,AD361,trigger),,trigger)</f>
        <v>1.5460796977771163E-2</v>
      </c>
      <c r="AJ361" s="49">
        <f t="shared" si="21"/>
        <v>-8.866638010269004E-5</v>
      </c>
      <c r="AK361" s="52">
        <f t="shared" si="22"/>
        <v>1.0057679954993446</v>
      </c>
    </row>
    <row r="362" spans="29:37" x14ac:dyDescent="0.2">
      <c r="AC362" s="44" t="s">
        <v>74</v>
      </c>
      <c r="AD362" s="45">
        <f>_xll.qlCalendarAdvance(calendar,AD361,AC362,,,trigger)</f>
        <v>53454</v>
      </c>
      <c r="AE362" s="45">
        <f>_xll.qlInterestRateIndexMaturity($V$5,AD362,trigger)</f>
        <v>53546</v>
      </c>
      <c r="AF362" s="49">
        <f>_xll.qlTenorBasisValue($V$13,AD362,trigger)</f>
        <v>2.632718898356401E-4</v>
      </c>
      <c r="AG362" s="49">
        <f>_xll.qlTenorBasisForwardRate($V$13,AD362,_xll.ohTrigger($AA$9:$AA$12))</f>
        <v>1.5390020187505443E-2</v>
      </c>
      <c r="AH362" s="49">
        <f>_xll.qlTenorBasisForwardRate2($V$13,AD362,AE362,_xll.ohTrigger($AA$9:$AA$12))</f>
        <v>1.5390020187505443E-2</v>
      </c>
      <c r="AI362" s="49">
        <f>_xll.qlIndexFixing($V$5,_xll.qlInterestRateIndexFixingDate($V$5,AD362,trigger),,trigger)</f>
        <v>1.5477598622985648E-2</v>
      </c>
      <c r="AJ362" s="49">
        <f t="shared" si="21"/>
        <v>-8.757843548020533E-5</v>
      </c>
      <c r="AK362" s="52">
        <f t="shared" si="22"/>
        <v>1.005690599129383</v>
      </c>
    </row>
    <row r="363" spans="29:37" x14ac:dyDescent="0.2">
      <c r="AC363" s="44" t="s">
        <v>74</v>
      </c>
      <c r="AD363" s="45">
        <f>_xll.qlCalendarAdvance(calendar,AD362,AC363,,,trigger)</f>
        <v>53485</v>
      </c>
      <c r="AE363" s="45">
        <f>_xll.qlInterestRateIndexMaturity($V$5,AD363,trigger)</f>
        <v>53577</v>
      </c>
      <c r="AF363" s="49">
        <f>_xll.qlTenorBasisValue($V$13,AD363,trigger)</f>
        <v>2.618753739069937E-4</v>
      </c>
      <c r="AG363" s="49">
        <f>_xll.qlTenorBasisForwardRate($V$13,AD363,_xll.ohTrigger($AA$9:$AA$12))</f>
        <v>1.5406125969037359E-2</v>
      </c>
      <c r="AH363" s="49">
        <f>_xll.qlTenorBasisForwardRate2($V$13,AD363,AE363,_xll.ohTrigger($AA$9:$AA$12))</f>
        <v>1.5406125969037359E-2</v>
      </c>
      <c r="AI363" s="49">
        <f>_xll.qlIndexFixing($V$5,_xll.qlInterestRateIndexFixingDate($V$5,AD363,trigger),,trigger)</f>
        <v>1.5492660185371631E-2</v>
      </c>
      <c r="AJ363" s="49">
        <f t="shared" si="21"/>
        <v>-8.6534216334272634E-5</v>
      </c>
      <c r="AK363" s="52">
        <f t="shared" si="22"/>
        <v>1.0056168706206989</v>
      </c>
    </row>
    <row r="364" spans="29:37" x14ac:dyDescent="0.2">
      <c r="AC364" s="44" t="s">
        <v>74</v>
      </c>
      <c r="AD364" s="45">
        <f>_xll.qlCalendarAdvance(calendar,AD363,AC364,,,trigger)</f>
        <v>53517</v>
      </c>
      <c r="AE364" s="45">
        <f>_xll.qlInterestRateIndexMaturity($V$5,AD364,trigger)</f>
        <v>53609</v>
      </c>
      <c r="AF364" s="49">
        <f>_xll.qlTenorBasisValue($V$13,AD364,trigger)</f>
        <v>2.6044850939234735E-4</v>
      </c>
      <c r="AG364" s="49">
        <f>_xll.qlTenorBasisForwardRate($V$13,AD364,_xll.ohTrigger($AA$9:$AA$12))</f>
        <v>1.5422085168290786E-2</v>
      </c>
      <c r="AH364" s="49">
        <f>_xll.qlTenorBasisForwardRate2($V$13,AD364,AE364,_xll.ohTrigger($AA$9:$AA$12))</f>
        <v>1.5422085168290786E-2</v>
      </c>
      <c r="AI364" s="49">
        <f>_xll.qlIndexFixing($V$5,_xll.qlInterestRateIndexFixingDate($V$5,AD364,trigger),,trigger)</f>
        <v>1.5507538650662737E-2</v>
      </c>
      <c r="AJ364" s="49">
        <f t="shared" si="21"/>
        <v>-8.5453482371950634E-5</v>
      </c>
      <c r="AK364" s="52">
        <f t="shared" si="22"/>
        <v>1.0055409810955818</v>
      </c>
    </row>
    <row r="365" spans="29:37" x14ac:dyDescent="0.2">
      <c r="AC365" s="44" t="s">
        <v>74</v>
      </c>
      <c r="AD365" s="45">
        <f>_xll.qlCalendarAdvance(calendar,AD364,AC365,,,trigger)</f>
        <v>53548</v>
      </c>
      <c r="AE365" s="45">
        <f>_xll.qlInterestRateIndexMaturity($V$5,AD365,trigger)</f>
        <v>53640</v>
      </c>
      <c r="AF365" s="49">
        <f>_xll.qlTenorBasisValue($V$13,AD365,trigger)</f>
        <v>2.5908034550145526E-4</v>
      </c>
      <c r="AG365" s="49">
        <f>_xll.qlTenorBasisForwardRate($V$13,AD365,_xll.ohTrigger($AA$9:$AA$12))</f>
        <v>1.5436900200933194E-2</v>
      </c>
      <c r="AH365" s="49">
        <f>_xll.qlTenorBasisForwardRate2($V$13,AD365,AE365,_xll.ohTrigger($AA$9:$AA$12))</f>
        <v>1.5436900200933194E-2</v>
      </c>
      <c r="AI365" s="49">
        <f>_xll.qlIndexFixing($V$5,_xll.qlInterestRateIndexFixingDate($V$5,AD365,trigger),,trigger)</f>
        <v>1.5521304107571863E-2</v>
      </c>
      <c r="AJ365" s="49">
        <f t="shared" si="21"/>
        <v>-8.440390663866891E-5</v>
      </c>
      <c r="AK365" s="52">
        <f t="shared" si="22"/>
        <v>1.0054676719768887</v>
      </c>
    </row>
    <row r="366" spans="29:37" x14ac:dyDescent="0.2">
      <c r="AC366" s="44" t="s">
        <v>74</v>
      </c>
      <c r="AD366" s="45">
        <f>_xll.qlCalendarAdvance(calendar,AD365,AC366,,,trigger)</f>
        <v>53580</v>
      </c>
      <c r="AE366" s="45">
        <f>_xll.qlInterestRateIndexMaturity($V$5,AD366,trigger)</f>
        <v>53671</v>
      </c>
      <c r="AF366" s="49">
        <f>_xll.qlTenorBasisValue($V$13,AD366,trigger)</f>
        <v>2.5768247913086613E-4</v>
      </c>
      <c r="AG366" s="49">
        <f>_xll.qlTenorBasisForwardRate($V$13,AD366,_xll.ohTrigger($AA$9:$AA$12))</f>
        <v>1.5450977299335504E-2</v>
      </c>
      <c r="AH366" s="49">
        <f>_xll.qlTenorBasisForwardRate2($V$13,AD366,AE366,_xll.ohTrigger($AA$9:$AA$12))</f>
        <v>1.5450977299335504E-2</v>
      </c>
      <c r="AI366" s="49">
        <f>_xll.qlIndexFixing($V$5,_xll.qlInterestRateIndexFixingDate($V$5,AD366,trigger),,trigger)</f>
        <v>1.5534308632838532E-2</v>
      </c>
      <c r="AJ366" s="49">
        <f t="shared" si="21"/>
        <v>-8.3331333503028002E-5</v>
      </c>
      <c r="AK366" s="52">
        <f t="shared" si="22"/>
        <v>1.0053932726641577</v>
      </c>
    </row>
    <row r="367" spans="29:37" x14ac:dyDescent="0.2">
      <c r="AC367" s="44" t="s">
        <v>74</v>
      </c>
      <c r="AD367" s="45">
        <f>_xll.qlCalendarAdvance(calendar,AD366,AC367,,,trigger)</f>
        <v>53610</v>
      </c>
      <c r="AE367" s="45">
        <f>_xll.qlInterestRateIndexMaturity($V$5,AD367,trigger)</f>
        <v>53702</v>
      </c>
      <c r="AF367" s="49">
        <f>_xll.qlTenorBasisValue($V$13,AD367,trigger)</f>
        <v>2.563851739180471E-4</v>
      </c>
      <c r="AG367" s="49">
        <f>_xll.qlTenorBasisForwardRate($V$13,AD367,_xll.ohTrigger($AA$9:$AA$12))</f>
        <v>1.5464624155358422E-2</v>
      </c>
      <c r="AH367" s="49">
        <f>_xll.qlTenorBasisForwardRate2($V$13,AD367,AE367,_xll.ohTrigger($AA$9:$AA$12))</f>
        <v>1.5464624155358422E-2</v>
      </c>
      <c r="AI367" s="49">
        <f>_xll.qlIndexFixing($V$5,_xll.qlInterestRateIndexFixingDate($V$5,AD367,trigger),,trigger)</f>
        <v>1.5546921685452601E-2</v>
      </c>
      <c r="AJ367" s="49">
        <f t="shared" si="21"/>
        <v>-8.2297530094178895E-5</v>
      </c>
      <c r="AK367" s="52">
        <f t="shared" si="22"/>
        <v>1.0053216637706428</v>
      </c>
    </row>
    <row r="368" spans="29:37" x14ac:dyDescent="0.2">
      <c r="AC368" s="44" t="s">
        <v>74</v>
      </c>
      <c r="AD368" s="45">
        <f>_xll.qlCalendarAdvance(calendar,AD367,AC368,,,trigger)</f>
        <v>53643</v>
      </c>
      <c r="AE368" s="45">
        <f>_xll.qlInterestRateIndexMaturity($V$5,AD368,trigger)</f>
        <v>53735</v>
      </c>
      <c r="AF368" s="49">
        <f>_xll.qlTenorBasisValue($V$13,AD368,trigger)</f>
        <v>2.5497274956198476E-4</v>
      </c>
      <c r="AG368" s="49">
        <f>_xll.qlTenorBasisForwardRate($V$13,AD368,_xll.ohTrigger($AA$9:$AA$12))</f>
        <v>1.5478343810465197E-2</v>
      </c>
      <c r="AH368" s="49">
        <f>_xll.qlTenorBasisForwardRate2($V$13,AD368,AE368,_xll.ohTrigger($AA$9:$AA$12))</f>
        <v>1.5478343810465197E-2</v>
      </c>
      <c r="AI368" s="49">
        <f>_xll.qlIndexFixing($V$5,_xll.qlInterestRateIndexFixingDate($V$5,AD368,trigger),,trigger)</f>
        <v>1.5559516544788069E-2</v>
      </c>
      <c r="AJ368" s="49">
        <f t="shared" si="21"/>
        <v>-8.1172734322872489E-5</v>
      </c>
      <c r="AK368" s="52">
        <f t="shared" si="22"/>
        <v>1.0052442777674955</v>
      </c>
    </row>
    <row r="369" spans="29:37" x14ac:dyDescent="0.2">
      <c r="AC369" s="44" t="s">
        <v>74</v>
      </c>
      <c r="AD369" s="45">
        <f>_xll.qlCalendarAdvance(calendar,AD368,AC369,,,trigger)</f>
        <v>53673</v>
      </c>
      <c r="AE369" s="45">
        <f>_xll.qlInterestRateIndexMaturity($V$5,AD369,trigger)</f>
        <v>53763</v>
      </c>
      <c r="AF369" s="49">
        <f>_xll.qlTenorBasisValue($V$13,AD369,trigger)</f>
        <v>2.5370188973249011E-4</v>
      </c>
      <c r="AG369" s="49">
        <f>_xll.qlTenorBasisForwardRate($V$13,AD369,_xll.ohTrigger($AA$9:$AA$12))</f>
        <v>1.5489150226942527E-2</v>
      </c>
      <c r="AH369" s="49">
        <f>_xll.qlTenorBasisForwardRate2($V$13,AD369,AE369,_xll.ohTrigger($AA$9:$AA$12))</f>
        <v>1.5489150226942527E-2</v>
      </c>
      <c r="AI369" s="49">
        <f>_xll.qlIndexFixing($V$5,_xll.qlInterestRateIndexFixingDate($V$5,AD369,trigger),,trigger)</f>
        <v>1.5569325682428747E-2</v>
      </c>
      <c r="AJ369" s="49">
        <f t="shared" si="21"/>
        <v>-8.017545548621996E-5</v>
      </c>
      <c r="AK369" s="52">
        <f t="shared" si="22"/>
        <v>1.0051762333189047</v>
      </c>
    </row>
    <row r="370" spans="29:37" x14ac:dyDescent="0.2">
      <c r="AC370" s="44" t="s">
        <v>74</v>
      </c>
      <c r="AD370" s="45">
        <f>_xll.qlCalendarAdvance(calendar,AD369,AC370,,,trigger)</f>
        <v>53706</v>
      </c>
      <c r="AE370" s="45">
        <f>_xll.qlInterestRateIndexMaturity($V$5,AD370,trigger)</f>
        <v>53798</v>
      </c>
      <c r="AF370" s="49">
        <f>_xll.qlTenorBasisValue($V$13,AD370,trigger)</f>
        <v>2.5231828634814541E-4</v>
      </c>
      <c r="AG370" s="49">
        <f>_xll.qlTenorBasisForwardRate($V$13,AD370,_xll.ohTrigger($AA$9:$AA$12))</f>
        <v>1.550253532845663E-2</v>
      </c>
      <c r="AH370" s="49">
        <f>_xll.qlTenorBasisForwardRate2($V$13,AD370,AE370,_xll.ohTrigger($AA$9:$AA$12))</f>
        <v>1.550253532845663E-2</v>
      </c>
      <c r="AI370" s="49">
        <f>_xll.qlIndexFixing($V$5,_xll.qlInterestRateIndexFixingDate($V$5,AD370,trigger),,trigger)</f>
        <v>1.558155430667821E-2</v>
      </c>
      <c r="AJ370" s="49">
        <f t="shared" si="21"/>
        <v>-7.9018978221580272E-5</v>
      </c>
      <c r="AK370" s="52">
        <f t="shared" si="22"/>
        <v>1.0050971648538374</v>
      </c>
    </row>
    <row r="371" spans="29:37" x14ac:dyDescent="0.2">
      <c r="AC371" s="44" t="s">
        <v>74</v>
      </c>
      <c r="AD371" s="45">
        <f>_xll.qlCalendarAdvance(calendar,AD370,AC371,,,trigger)</f>
        <v>53737</v>
      </c>
      <c r="AE371" s="45">
        <f>_xll.qlInterestRateIndexMaturity($V$5,AD371,trigger)</f>
        <v>53826</v>
      </c>
      <c r="AF371" s="49">
        <f>_xll.qlTenorBasisValue($V$13,AD371,trigger)</f>
        <v>2.5103209851842713E-4</v>
      </c>
      <c r="AG371" s="49">
        <f>_xll.qlTenorBasisForwardRate($V$13,AD371,_xll.ohTrigger($AA$9:$AA$12))</f>
        <v>1.5511973875641615E-2</v>
      </c>
      <c r="AH371" s="49">
        <f>_xll.qlTenorBasisForwardRate2($V$13,AD371,AE371,_xll.ohTrigger($AA$9:$AA$12))</f>
        <v>1.5511973875641615E-2</v>
      </c>
      <c r="AI371" s="49">
        <f>_xll.qlIndexFixing($V$5,_xll.qlInterestRateIndexFixingDate($V$5,AD371,trigger),,trigger)</f>
        <v>1.5589971631753428E-2</v>
      </c>
      <c r="AJ371" s="49">
        <f t="shared" si="21"/>
        <v>-7.7997756111813574E-5</v>
      </c>
      <c r="AK371" s="52">
        <f t="shared" si="22"/>
        <v>1.0050282289499142</v>
      </c>
    </row>
    <row r="372" spans="29:37" x14ac:dyDescent="0.2">
      <c r="AC372" s="44" t="s">
        <v>74</v>
      </c>
      <c r="AD372" s="45">
        <f>_xll.qlCalendarAdvance(calendar,AD371,AC372,,,trigger)</f>
        <v>53765</v>
      </c>
      <c r="AE372" s="45">
        <f>_xll.qlInterestRateIndexMaturity($V$5,AD372,trigger)</f>
        <v>53857</v>
      </c>
      <c r="AF372" s="49">
        <f>_xll.qlTenorBasisValue($V$13,AD372,trigger)</f>
        <v>2.4988156988849916E-4</v>
      </c>
      <c r="AG372" s="49">
        <f>_xll.qlTenorBasisForwardRate($V$13,AD372,_xll.ohTrigger($AA$9:$AA$12))</f>
        <v>1.5522809158513128E-2</v>
      </c>
      <c r="AH372" s="49">
        <f>_xll.qlTenorBasisForwardRate2($V$13,AD372,AE372,_xll.ohTrigger($AA$9:$AA$12))</f>
        <v>1.5522809158513128E-2</v>
      </c>
      <c r="AI372" s="49">
        <f>_xll.qlIndexFixing($V$5,_xll.qlInterestRateIndexFixingDate($V$5,AD372,trigger),,trigger)</f>
        <v>1.5599804227226028E-2</v>
      </c>
      <c r="AJ372" s="49">
        <f t="shared" si="21"/>
        <v>-7.6995068712899795E-5</v>
      </c>
      <c r="AK372" s="52">
        <f t="shared" si="22"/>
        <v>1.0049601246737401</v>
      </c>
    </row>
    <row r="373" spans="29:37" x14ac:dyDescent="0.2">
      <c r="AC373" s="44" t="s">
        <v>74</v>
      </c>
      <c r="AD373" s="45">
        <f>_xll.qlCalendarAdvance(calendar,AD372,AC373,,,trigger)</f>
        <v>53798</v>
      </c>
      <c r="AE373" s="45">
        <f>_xll.qlInterestRateIndexMaturity($V$5,AD373,trigger)</f>
        <v>53889</v>
      </c>
      <c r="AF373" s="49">
        <f>_xll.qlTenorBasisValue($V$13,AD373,trigger)</f>
        <v>2.4853910072031001E-4</v>
      </c>
      <c r="AG373" s="49">
        <f>_xll.qlTenorBasisForwardRate($V$13,AD373,_xll.ohTrigger($AA$9:$AA$12))</f>
        <v>1.5532663054018949E-2</v>
      </c>
      <c r="AH373" s="49">
        <f>_xll.qlTenorBasisForwardRate2($V$13,AD373,AE373,_xll.ohTrigger($AA$9:$AA$12))</f>
        <v>1.5532663054018949E-2</v>
      </c>
      <c r="AI373" s="49">
        <f>_xll.qlIndexFixing($V$5,_xll.qlInterestRateIndexFixingDate($V$5,AD373,trigger),,trigger)</f>
        <v>1.5608537444176094E-2</v>
      </c>
      <c r="AJ373" s="49">
        <f t="shared" si="21"/>
        <v>-7.587439015714452E-5</v>
      </c>
      <c r="AK373" s="52">
        <f t="shared" si="22"/>
        <v>1.0048848281774523</v>
      </c>
    </row>
    <row r="374" spans="29:37" x14ac:dyDescent="0.2">
      <c r="AC374" s="44" t="s">
        <v>74</v>
      </c>
      <c r="AD374" s="45">
        <f>_xll.qlCalendarAdvance(calendar,AD373,AC374,,,trigger)</f>
        <v>53828</v>
      </c>
      <c r="AE374" s="45">
        <f>_xll.qlInterestRateIndexMaturity($V$5,AD374,trigger)</f>
        <v>53920</v>
      </c>
      <c r="AF374" s="49">
        <f>_xll.qlTenorBasisValue($V$13,AD374,trigger)</f>
        <v>2.4733124573552031E-4</v>
      </c>
      <c r="AG374" s="49">
        <f>_xll.qlTenorBasisForwardRate($V$13,AD374,_xll.ohTrigger($AA$9:$AA$12))</f>
        <v>1.5541913327837012E-2</v>
      </c>
      <c r="AH374" s="49">
        <f>_xll.qlTenorBasisForwardRate2($V$13,AD374,AE374,_xll.ohTrigger($AA$9:$AA$12))</f>
        <v>1.5541913327837012E-2</v>
      </c>
      <c r="AI374" s="49">
        <f>_xll.qlIndexFixing($V$5,_xll.qlInterestRateIndexFixingDate($V$5,AD374,trigger),,trigger)</f>
        <v>1.5616740834773758E-2</v>
      </c>
      <c r="AJ374" s="49">
        <f t="shared" si="21"/>
        <v>-7.4827506936745586E-5</v>
      </c>
      <c r="AK374" s="52">
        <f t="shared" si="22"/>
        <v>1.0048145621043145</v>
      </c>
    </row>
    <row r="375" spans="29:37" x14ac:dyDescent="0.2">
      <c r="AC375" s="44" t="s">
        <v>74</v>
      </c>
      <c r="AD375" s="45">
        <f>_xll.qlCalendarAdvance(calendar,AD374,AC375,,,trigger)</f>
        <v>53860</v>
      </c>
      <c r="AE375" s="45">
        <f>_xll.qlInterestRateIndexMaturity($V$5,AD375,trigger)</f>
        <v>53952</v>
      </c>
      <c r="AF375" s="49">
        <f>_xll.qlTenorBasisValue($V$13,AD375,trigger)</f>
        <v>2.4605593994997431E-4</v>
      </c>
      <c r="AG375" s="49">
        <f>_xll.qlTenorBasisForwardRate($V$13,AD375,_xll.ohTrigger($AA$9:$AA$12))</f>
        <v>1.5550610443929533E-2</v>
      </c>
      <c r="AH375" s="49">
        <f>_xll.qlTenorBasisForwardRate2($V$13,AD375,AE375,_xll.ohTrigger($AA$9:$AA$12))</f>
        <v>1.5550610443929533E-2</v>
      </c>
      <c r="AI375" s="49">
        <f>_xll.qlIndexFixing($V$5,_xll.qlInterestRateIndexFixingDate($V$5,AD375,trigger),,trigger)</f>
        <v>1.5624334722586244E-2</v>
      </c>
      <c r="AJ375" s="49">
        <f t="shared" si="21"/>
        <v>-7.3724278656711259E-5</v>
      </c>
      <c r="AK375" s="52">
        <f t="shared" si="22"/>
        <v>1.0047409250538772</v>
      </c>
    </row>
    <row r="376" spans="29:37" x14ac:dyDescent="0.2">
      <c r="AC376" s="44" t="s">
        <v>74</v>
      </c>
      <c r="AD376" s="45">
        <f>_xll.qlCalendarAdvance(calendar,AD375,AC376,,,trigger)</f>
        <v>53890</v>
      </c>
      <c r="AE376" s="45">
        <f>_xll.qlInterestRateIndexMaturity($V$5,AD376,trigger)</f>
        <v>53982</v>
      </c>
      <c r="AF376" s="49">
        <f>_xll.qlTenorBasisValue($V$13,AD376,trigger)</f>
        <v>2.448724849240473E-4</v>
      </c>
      <c r="AG376" s="49">
        <f>_xll.qlTenorBasisForwardRate($V$13,AD376,_xll.ohTrigger($AA$9:$AA$12))</f>
        <v>1.5558147963802138E-2</v>
      </c>
      <c r="AH376" s="49">
        <f>_xll.qlTenorBasisForwardRate2($V$13,AD376,AE376,_xll.ohTrigger($AA$9:$AA$12))</f>
        <v>1.5558147963802138E-2</v>
      </c>
      <c r="AI376" s="49">
        <f>_xll.qlIndexFixing($V$5,_xll.qlInterestRateIndexFixingDate($V$5,AD376,trigger),,trigger)</f>
        <v>1.5630836740840485E-2</v>
      </c>
      <c r="AJ376" s="49">
        <f t="shared" si="21"/>
        <v>-7.2688777038346433E-5</v>
      </c>
      <c r="AK376" s="52">
        <f t="shared" si="22"/>
        <v>1.004672071329278</v>
      </c>
    </row>
    <row r="377" spans="29:37" x14ac:dyDescent="0.2">
      <c r="AC377" s="44" t="s">
        <v>74</v>
      </c>
      <c r="AD377" s="45">
        <f>_xll.qlCalendarAdvance(calendar,AD376,AC377,,,trigger)</f>
        <v>53923</v>
      </c>
      <c r="AE377" s="45">
        <f>_xll.qlInterestRateIndexMaturity($V$5,AD377,trigger)</f>
        <v>54015</v>
      </c>
      <c r="AF377" s="49">
        <f>_xll.qlTenorBasisValue($V$13,AD377,trigger)</f>
        <v>2.4358413050717368E-4</v>
      </c>
      <c r="AG377" s="49">
        <f>_xll.qlTenorBasisForwardRate($V$13,AD377,_xll.ohTrigger($AA$9:$AA$12))</f>
        <v>1.5565750548826272E-2</v>
      </c>
      <c r="AH377" s="49">
        <f>_xll.qlTenorBasisForwardRate2($V$13,AD377,AE377,_xll.ohTrigger($AA$9:$AA$12))</f>
        <v>1.5565750548826272E-2</v>
      </c>
      <c r="AI377" s="49">
        <f>_xll.qlIndexFixing($V$5,_xll.qlInterestRateIndexFixingDate($V$5,AD377,trigger),,trigger)</f>
        <v>1.5637299029343063E-2</v>
      </c>
      <c r="AJ377" s="49">
        <f t="shared" si="21"/>
        <v>-7.1548480516790691E-5</v>
      </c>
      <c r="AK377" s="52">
        <f t="shared" si="22"/>
        <v>1.0045965326434056</v>
      </c>
    </row>
    <row r="378" spans="29:37" x14ac:dyDescent="0.2">
      <c r="AC378" s="44" t="s">
        <v>74</v>
      </c>
      <c r="AD378" s="45">
        <f>_xll.qlCalendarAdvance(calendar,AD377,AC378,,,trigger)</f>
        <v>53954</v>
      </c>
      <c r="AE378" s="45">
        <f>_xll.qlInterestRateIndexMaturity($V$5,AD378,trigger)</f>
        <v>54045</v>
      </c>
      <c r="AF378" s="49">
        <f>_xll.qlTenorBasisValue($V$13,AD378,trigger)</f>
        <v>2.423865700039455E-4</v>
      </c>
      <c r="AG378" s="49">
        <f>_xll.qlTenorBasisForwardRate($V$13,AD378,_xll.ohTrigger($AA$9:$AA$12))</f>
        <v>1.55718042093029E-2</v>
      </c>
      <c r="AH378" s="49">
        <f>_xll.qlTenorBasisForwardRate2($V$13,AD378,AE378,_xll.ohTrigger($AA$9:$AA$12))</f>
        <v>1.55718042093029E-2</v>
      </c>
      <c r="AI378" s="49">
        <f>_xll.qlIndexFixing($V$5,_xll.qlInterestRateIndexFixingDate($V$5,AD378,trigger),,trigger)</f>
        <v>1.5642294690464055E-2</v>
      </c>
      <c r="AJ378" s="49">
        <f t="shared" si="21"/>
        <v>-7.0490481161155499E-5</v>
      </c>
      <c r="AK378" s="52">
        <f t="shared" si="22"/>
        <v>1.0045268024317338</v>
      </c>
    </row>
    <row r="379" spans="29:37" x14ac:dyDescent="0.2">
      <c r="AC379" s="44" t="s">
        <v>74</v>
      </c>
      <c r="AD379" s="45">
        <f>_xll.qlCalendarAdvance(calendar,AD378,AC379,,,trigger)</f>
        <v>53986</v>
      </c>
      <c r="AE379" s="45">
        <f>_xll.qlInterestRateIndexMaturity($V$5,AD379,trigger)</f>
        <v>54078</v>
      </c>
      <c r="AF379" s="49">
        <f>_xll.qlTenorBasisValue($V$13,AD379,trigger)</f>
        <v>2.4116317193664021E-4</v>
      </c>
      <c r="AG379" s="49">
        <f>_xll.qlTenorBasisForwardRate($V$13,AD379,_xll.ohTrigger($AA$9:$AA$12))</f>
        <v>1.5578260633953218E-2</v>
      </c>
      <c r="AH379" s="49">
        <f>_xll.qlTenorBasisForwardRate2($V$13,AD379,AE379,_xll.ohTrigger($AA$9:$AA$12))</f>
        <v>1.5578260633953218E-2</v>
      </c>
      <c r="AI379" s="49">
        <f>_xll.qlIndexFixing($V$5,_xll.qlInterestRateIndexFixingDate($V$5,AD379,trigger),,trigger)</f>
        <v>1.5647629039641522E-2</v>
      </c>
      <c r="AJ379" s="49">
        <f t="shared" si="21"/>
        <v>-6.9368405688304338E-5</v>
      </c>
      <c r="AK379" s="52">
        <f t="shared" si="22"/>
        <v>1.0044528980043583</v>
      </c>
    </row>
    <row r="380" spans="29:37" x14ac:dyDescent="0.2">
      <c r="AC380" s="44" t="s">
        <v>74</v>
      </c>
      <c r="AD380" s="45">
        <f>_xll.qlCalendarAdvance(calendar,AD379,AC380,,,trigger)</f>
        <v>54017</v>
      </c>
      <c r="AE380" s="45">
        <f>_xll.qlInterestRateIndexMaturity($V$5,AD380,trigger)</f>
        <v>54109</v>
      </c>
      <c r="AF380" s="49">
        <f>_xll.qlTenorBasisValue($V$13,AD380,trigger)</f>
        <v>2.3999028250163104E-4</v>
      </c>
      <c r="AG380" s="49">
        <f>_xll.qlTenorBasisForwardRate($V$13,AD380,_xll.ohTrigger($AA$9:$AA$12))</f>
        <v>1.5583450633097582E-2</v>
      </c>
      <c r="AH380" s="49">
        <f>_xll.qlTenorBasisForwardRate2($V$13,AD380,AE380,_xll.ohTrigger($AA$9:$AA$12))</f>
        <v>1.5583450633097582E-2</v>
      </c>
      <c r="AI380" s="49">
        <f>_xll.qlIndexFixing($V$5,_xll.qlInterestRateIndexFixingDate($V$5,AD380,trigger),,trigger)</f>
        <v>1.5651745017018711E-2</v>
      </c>
      <c r="AJ380" s="49">
        <f t="shared" si="21"/>
        <v>-6.8294383921129256E-5</v>
      </c>
      <c r="AK380" s="52">
        <f t="shared" si="22"/>
        <v>1.0043824943222832</v>
      </c>
    </row>
    <row r="381" spans="29:37" x14ac:dyDescent="0.2">
      <c r="AC381" s="44" t="s">
        <v>74</v>
      </c>
      <c r="AD381" s="45">
        <f>_xll.qlCalendarAdvance(calendar,AD380,AC381,,,trigger)</f>
        <v>54049</v>
      </c>
      <c r="AE381" s="45">
        <f>_xll.qlInterestRateIndexMaturity($V$5,AD381,trigger)</f>
        <v>54140</v>
      </c>
      <c r="AF381" s="49">
        <f>_xll.qlTenorBasisValue($V$13,AD381,trigger)</f>
        <v>2.3879211114068589E-4</v>
      </c>
      <c r="AG381" s="49">
        <f>_xll.qlTenorBasisForwardRate($V$13,AD381,_xll.ohTrigger($AA$9:$AA$12))</f>
        <v>1.5587739730120537E-2</v>
      </c>
      <c r="AH381" s="49">
        <f>_xll.qlTenorBasisForwardRate2($V$13,AD381,AE381,_xll.ohTrigger($AA$9:$AA$12))</f>
        <v>1.5587739730120537E-2</v>
      </c>
      <c r="AI381" s="49">
        <f>_xll.qlIndexFixing($V$5,_xll.qlInterestRateIndexFixingDate($V$5,AD381,trigger),,trigger)</f>
        <v>1.5654939145730622E-2</v>
      </c>
      <c r="AJ381" s="49">
        <f t="shared" si="21"/>
        <v>-6.7199415610084967E-5</v>
      </c>
      <c r="AK381" s="52">
        <f t="shared" si="22"/>
        <v>1.0043110429589888</v>
      </c>
    </row>
    <row r="382" spans="29:37" x14ac:dyDescent="0.2">
      <c r="AC382" s="44" t="s">
        <v>74</v>
      </c>
      <c r="AD382" s="45">
        <f>_xll.qlCalendarAdvance(calendar,AD381,AC382,,,trigger)</f>
        <v>54080</v>
      </c>
      <c r="AE382" s="45">
        <f>_xll.qlInterestRateIndexMaturity($V$5,AD382,trigger)</f>
        <v>54171</v>
      </c>
      <c r="AF382" s="49">
        <f>_xll.qlTenorBasisValue($V$13,AD382,trigger)</f>
        <v>2.3764342916934183E-4</v>
      </c>
      <c r="AG382" s="49">
        <f>_xll.qlTenorBasisForwardRate($V$13,AD382,_xll.ohTrigger($AA$9:$AA$12))</f>
        <v>1.559164489525422E-2</v>
      </c>
      <c r="AH382" s="49">
        <f>_xll.qlTenorBasisForwardRate2($V$13,AD382,AE382,_xll.ohTrigger($AA$9:$AA$12))</f>
        <v>1.559164489525422E-2</v>
      </c>
      <c r="AI382" s="49">
        <f>_xll.qlIndexFixing($V$5,_xll.qlInterestRateIndexFixingDate($V$5,AD382,trigger),,trigger)</f>
        <v>1.5657769030710159E-2</v>
      </c>
      <c r="AJ382" s="49">
        <f t="shared" si="21"/>
        <v>-6.6124135455938871E-5</v>
      </c>
      <c r="AK382" s="52">
        <f t="shared" si="22"/>
        <v>1.0042409980409486</v>
      </c>
    </row>
    <row r="383" spans="29:37" x14ac:dyDescent="0.2">
      <c r="AC383" s="44" t="s">
        <v>74</v>
      </c>
      <c r="AD383" s="45">
        <f>_xll.qlCalendarAdvance(calendar,AD382,AC383,,,trigger)</f>
        <v>54112</v>
      </c>
      <c r="AE383" s="45">
        <f>_xll.qlInterestRateIndexMaturity($V$5,AD383,trigger)</f>
        <v>54203</v>
      </c>
      <c r="AF383" s="49">
        <f>_xll.qlTenorBasisValue($V$13,AD383,trigger)</f>
        <v>2.364700096603344E-4</v>
      </c>
      <c r="AG383" s="49">
        <f>_xll.qlTenorBasisForwardRate($V$13,AD383,_xll.ohTrigger($AA$9:$AA$12))</f>
        <v>1.5595007530511936E-2</v>
      </c>
      <c r="AH383" s="49">
        <f>_xll.qlTenorBasisForwardRate2($V$13,AD383,AE383,_xll.ohTrigger($AA$9:$AA$12))</f>
        <v>1.5595007530511936E-2</v>
      </c>
      <c r="AI383" s="49">
        <f>_xll.qlIndexFixing($V$5,_xll.qlInterestRateIndexFixingDate($V$5,AD383,trigger),,trigger)</f>
        <v>1.5660021192926001E-2</v>
      </c>
      <c r="AJ383" s="49">
        <f t="shared" si="21"/>
        <v>-6.501366241406549E-5</v>
      </c>
      <c r="AK383" s="52">
        <f t="shared" si="22"/>
        <v>1.0041688766284251</v>
      </c>
    </row>
    <row r="384" spans="29:37" x14ac:dyDescent="0.2">
      <c r="AC384" s="44" t="s">
        <v>74</v>
      </c>
      <c r="AD384" s="45">
        <f>_xll.qlCalendarAdvance(calendar,AD383,AC384,,,trigger)</f>
        <v>54141</v>
      </c>
      <c r="AE384" s="45">
        <f>_xll.qlInterestRateIndexMaturity($V$5,AD384,trigger)</f>
        <v>54233</v>
      </c>
      <c r="AF384" s="49">
        <f>_xll.qlTenorBasisValue($V$13,AD384,trigger)</f>
        <v>2.3541730605663327E-4</v>
      </c>
      <c r="AG384" s="49">
        <f>_xll.qlTenorBasisForwardRate($V$13,AD384,_xll.ohTrigger($AA$9:$AA$12))</f>
        <v>1.5597838150807838E-2</v>
      </c>
      <c r="AH384" s="49">
        <f>_xll.qlTenorBasisForwardRate2($V$13,AD384,AE384,_xll.ohTrigger($AA$9:$AA$12))</f>
        <v>1.5597838150807838E-2</v>
      </c>
      <c r="AI384" s="49">
        <f>_xll.qlIndexFixing($V$5,_xll.qlInterestRateIndexFixingDate($V$5,AD384,trigger),,trigger)</f>
        <v>1.5661830510674584E-2</v>
      </c>
      <c r="AJ384" s="49">
        <f t="shared" si="21"/>
        <v>-6.399235986674634E-5</v>
      </c>
      <c r="AK384" s="52">
        <f t="shared" si="22"/>
        <v>1.0041026428949984</v>
      </c>
    </row>
    <row r="385" spans="29:37" x14ac:dyDescent="0.2">
      <c r="AC385" s="44" t="s">
        <v>74</v>
      </c>
      <c r="AD385" s="45">
        <f>_xll.qlCalendarAdvance(calendar,AD384,AC385,,,trigger)</f>
        <v>54172</v>
      </c>
      <c r="AE385" s="45">
        <f>_xll.qlInterestRateIndexMaturity($V$5,AD385,trigger)</f>
        <v>54263</v>
      </c>
      <c r="AF385" s="49">
        <f>_xll.qlTenorBasisValue($V$13,AD385,trigger)</f>
        <v>2.3430315667367636E-4</v>
      </c>
      <c r="AG385" s="49">
        <f>_xll.qlTenorBasisForwardRate($V$13,AD385,_xll.ohTrigger($AA$9:$AA$12))</f>
        <v>1.5599481639437918E-2</v>
      </c>
      <c r="AH385" s="49">
        <f>_xll.qlTenorBasisForwardRate2($V$13,AD385,AE385,_xll.ohTrigger($AA$9:$AA$12))</f>
        <v>1.5599481639437918E-2</v>
      </c>
      <c r="AI385" s="49">
        <f>_xll.qlIndexFixing($V$5,_xll.qlInterestRateIndexFixingDate($V$5,AD385,trigger),,trigger)</f>
        <v>1.5662412181970557E-2</v>
      </c>
      <c r="AJ385" s="49">
        <f t="shared" si="21"/>
        <v>-6.2930542532639577E-5</v>
      </c>
      <c r="AK385" s="52">
        <f t="shared" si="22"/>
        <v>1.0040341431841902</v>
      </c>
    </row>
    <row r="386" spans="29:37" x14ac:dyDescent="0.2">
      <c r="AC386" s="44" t="s">
        <v>74</v>
      </c>
      <c r="AD386" s="45">
        <f>_xll.qlCalendarAdvance(calendar,AD385,AC386,,,trigger)</f>
        <v>54203</v>
      </c>
      <c r="AE386" s="45">
        <f>_xll.qlInterestRateIndexMaturity($V$5,AD386,trigger)</f>
        <v>54295</v>
      </c>
      <c r="AF386" s="49">
        <f>_xll.qlTenorBasisValue($V$13,AD386,trigger)</f>
        <v>2.3320042790754265E-4</v>
      </c>
      <c r="AG386" s="49">
        <f>_xll.qlTenorBasisForwardRate($V$13,AD386,_xll.ohTrigger($AA$9:$AA$12))</f>
        <v>1.5601206911701556E-2</v>
      </c>
      <c r="AH386" s="49">
        <f>_xll.qlTenorBasisForwardRate2($V$13,AD386,AE386,_xll.ohTrigger($AA$9:$AA$12))</f>
        <v>1.5601206911701556E-2</v>
      </c>
      <c r="AI386" s="49">
        <f>_xll.qlIndexFixing($V$5,_xll.qlInterestRateIndexFixingDate($V$5,AD386,trigger),,trigger)</f>
        <v>1.5663046191885934E-2</v>
      </c>
      <c r="AJ386" s="49">
        <f t="shared" si="21"/>
        <v>-6.1839280184378467E-5</v>
      </c>
      <c r="AK386" s="52">
        <f t="shared" si="22"/>
        <v>1.0039637497620775</v>
      </c>
    </row>
    <row r="387" spans="29:37" x14ac:dyDescent="0.2">
      <c r="AC387" s="44" t="s">
        <v>74</v>
      </c>
      <c r="AD387" s="45">
        <f>_xll.qlCalendarAdvance(calendar,AD386,AC387,,,trigger)</f>
        <v>54234</v>
      </c>
      <c r="AE387" s="45">
        <f>_xll.qlInterestRateIndexMaturity($V$5,AD387,trigger)</f>
        <v>54326</v>
      </c>
      <c r="AF387" s="49">
        <f>_xll.qlTenorBasisValue($V$13,AD387,trigger)</f>
        <v>2.3210901259390989E-4</v>
      </c>
      <c r="AG387" s="49">
        <f>_xll.qlTenorBasisForwardRate($V$13,AD387,_xll.ohTrigger($AA$9:$AA$12))</f>
        <v>1.5601934673245627E-2</v>
      </c>
      <c r="AH387" s="49">
        <f>_xll.qlTenorBasisForwardRate2($V$13,AD387,AE387,_xll.ohTrigger($AA$9:$AA$12))</f>
        <v>1.5601934673245627E-2</v>
      </c>
      <c r="AI387" s="49">
        <f>_xll.qlIndexFixing($V$5,_xll.qlInterestRateIndexFixingDate($V$5,AD387,trigger),,trigger)</f>
        <v>1.566269726423742E-2</v>
      </c>
      <c r="AJ387" s="49">
        <f t="shared" si="21"/>
        <v>-6.0762590991792625E-5</v>
      </c>
      <c r="AK387" s="52">
        <f t="shared" si="22"/>
        <v>1.0038945548910667</v>
      </c>
    </row>
    <row r="388" spans="29:37" x14ac:dyDescent="0.2">
      <c r="AC388" s="44" t="s">
        <v>74</v>
      </c>
      <c r="AD388" s="45">
        <f>_xll.qlCalendarAdvance(calendar,AD387,AC388,,,trigger)</f>
        <v>54266</v>
      </c>
      <c r="AE388" s="45">
        <f>_xll.qlInterestRateIndexMaturity($V$5,AD388,trigger)</f>
        <v>54358</v>
      </c>
      <c r="AF388" s="49">
        <f>_xll.qlTenorBasisValue($V$13,AD388,trigger)</f>
        <v>2.3099414437836808E-4</v>
      </c>
      <c r="AG388" s="49">
        <f>_xll.qlTenorBasisForwardRate($V$13,AD388,_xll.ohTrigger($AA$9:$AA$12))</f>
        <v>1.5602016829058216E-2</v>
      </c>
      <c r="AH388" s="49">
        <f>_xll.qlTenorBasisForwardRate2($V$13,AD388,AE388,_xll.ohTrigger($AA$9:$AA$12))</f>
        <v>1.5602016829058216E-2</v>
      </c>
      <c r="AI388" s="49">
        <f>_xll.qlIndexFixing($V$5,_xll.qlInterestRateIndexFixingDate($V$5,AD388,trigger),,trigger)</f>
        <v>1.5661668040128002E-2</v>
      </c>
      <c r="AJ388" s="49">
        <f t="shared" ref="AJ388:AJ451" si="23">AG388-AI388</f>
        <v>-5.9651211069785756E-5</v>
      </c>
      <c r="AK388" s="52">
        <f t="shared" ref="AK388:AK451" si="24">AI388/AH388</f>
        <v>1.0038233012900415</v>
      </c>
    </row>
    <row r="389" spans="29:37" x14ac:dyDescent="0.2">
      <c r="AC389" s="44" t="s">
        <v>74</v>
      </c>
      <c r="AD389" s="45">
        <f>_xll.qlCalendarAdvance(calendar,AD388,AC389,,,trigger)</f>
        <v>54297</v>
      </c>
      <c r="AE389" s="45">
        <f>_xll.qlInterestRateIndexMaturity($V$5,AD389,trigger)</f>
        <v>54389</v>
      </c>
      <c r="AF389" s="49">
        <f>_xll.qlTenorBasisValue($V$13,AD389,trigger)</f>
        <v>2.2992539418911483E-4</v>
      </c>
      <c r="AG389" s="49">
        <f>_xll.qlTenorBasisForwardRate($V$13,AD389,_xll.ohTrigger($AA$9:$AA$12))</f>
        <v>1.5601448139919826E-2</v>
      </c>
      <c r="AH389" s="49">
        <f>_xll.qlTenorBasisForwardRate2($V$13,AD389,AE389,_xll.ohTrigger($AA$9:$AA$12))</f>
        <v>1.5601448139919826E-2</v>
      </c>
      <c r="AI389" s="49">
        <f>_xll.qlIndexFixing($V$5,_xll.qlInterestRateIndexFixingDate($V$5,AD389,trigger),,trigger)</f>
        <v>1.5660022846565751E-2</v>
      </c>
      <c r="AJ389" s="49">
        <f t="shared" si="23"/>
        <v>-5.857470664592454E-5</v>
      </c>
      <c r="AK389" s="52">
        <f t="shared" si="24"/>
        <v>1.0037544403648049</v>
      </c>
    </row>
    <row r="390" spans="29:37" x14ac:dyDescent="0.2">
      <c r="AC390" s="44" t="s">
        <v>74</v>
      </c>
      <c r="AD390" s="45">
        <f>_xll.qlCalendarAdvance(calendar,AD389,AC390,,,trigger)</f>
        <v>54329</v>
      </c>
      <c r="AE390" s="45">
        <f>_xll.qlInterestRateIndexMaturity($V$5,AD390,trigger)</f>
        <v>54420</v>
      </c>
      <c r="AF390" s="49">
        <f>_xll.qlTenorBasisValue($V$13,AD390,trigger)</f>
        <v>2.2883369828454294E-4</v>
      </c>
      <c r="AG390" s="49">
        <f>_xll.qlTenorBasisForwardRate($V$13,AD390,_xll.ohTrigger($AA$9:$AA$12))</f>
        <v>1.5599884175322102E-2</v>
      </c>
      <c r="AH390" s="49">
        <f>_xll.qlTenorBasisForwardRate2($V$13,AD390,AE390,_xll.ohTrigger($AA$9:$AA$12))</f>
        <v>1.5599884175322102E-2</v>
      </c>
      <c r="AI390" s="49">
        <f>_xll.qlIndexFixing($V$5,_xll.qlInterestRateIndexFixingDate($V$5,AD390,trigger),,trigger)</f>
        <v>1.5657362772920552E-2</v>
      </c>
      <c r="AJ390" s="49">
        <f t="shared" si="23"/>
        <v>-5.7478597598449588E-5</v>
      </c>
      <c r="AK390" s="52">
        <f t="shared" si="24"/>
        <v>1.003684552843628</v>
      </c>
    </row>
    <row r="391" spans="29:37" x14ac:dyDescent="0.2">
      <c r="AC391" s="44" t="s">
        <v>74</v>
      </c>
      <c r="AD391" s="45">
        <f>_xll.qlCalendarAdvance(calendar,AD390,AC391,,,trigger)</f>
        <v>54359</v>
      </c>
      <c r="AE391" s="45">
        <f>_xll.qlInterestRateIndexMaturity($V$5,AD391,trigger)</f>
        <v>54451</v>
      </c>
      <c r="AF391" s="49">
        <f>_xll.qlTenorBasisValue($V$13,AD391,trigger)</f>
        <v>2.2782077080404887E-4</v>
      </c>
      <c r="AG391" s="49">
        <f>_xll.qlTenorBasisForwardRate($V$13,AD391,_xll.ohTrigger($AA$9:$AA$12))</f>
        <v>1.5598396394926595E-2</v>
      </c>
      <c r="AH391" s="49">
        <f>_xll.qlTenorBasisForwardRate2($V$13,AD391,AE391,_xll.ohTrigger($AA$9:$AA$12))</f>
        <v>1.5598396394926595E-2</v>
      </c>
      <c r="AI391" s="49">
        <f>_xll.qlIndexFixing($V$5,_xll.qlInterestRateIndexFixingDate($V$5,AD391,trigger),,trigger)</f>
        <v>1.5654818928322468E-2</v>
      </c>
      <c r="AJ391" s="49">
        <f t="shared" si="23"/>
        <v>-5.6422533395873026E-5</v>
      </c>
      <c r="AK391" s="52">
        <f t="shared" si="24"/>
        <v>1.0036172008947166</v>
      </c>
    </row>
    <row r="392" spans="29:37" x14ac:dyDescent="0.2">
      <c r="AC392" s="44" t="s">
        <v>74</v>
      </c>
      <c r="AD392" s="45">
        <f>_xll.qlCalendarAdvance(calendar,AD391,AC392,,,trigger)</f>
        <v>54392</v>
      </c>
      <c r="AE392" s="45">
        <f>_xll.qlInterestRateIndexMaturity($V$5,AD392,trigger)</f>
        <v>54480</v>
      </c>
      <c r="AF392" s="49">
        <f>_xll.qlTenorBasisValue($V$13,AD392,trigger)</f>
        <v>2.267182149262707E-4</v>
      </c>
      <c r="AG392" s="49">
        <f>_xll.qlTenorBasisForwardRate($V$13,AD392,_xll.ohTrigger($AA$9:$AA$12))</f>
        <v>1.5594583644577201E-2</v>
      </c>
      <c r="AH392" s="49">
        <f>_xll.qlTenorBasisForwardRate2($V$13,AD392,AE392,_xll.ohTrigger($AA$9:$AA$12))</f>
        <v>1.5594583644577201E-2</v>
      </c>
      <c r="AI392" s="49">
        <f>_xll.qlIndexFixing($V$5,_xll.qlInterestRateIndexFixingDate($V$5,AD392,trigger),,trigger)</f>
        <v>1.5649921104344419E-2</v>
      </c>
      <c r="AJ392" s="49">
        <f t="shared" si="23"/>
        <v>-5.5337459767218142E-5</v>
      </c>
      <c r="AK392" s="52">
        <f t="shared" si="24"/>
        <v>1.0035485051110333</v>
      </c>
    </row>
    <row r="393" spans="29:37" x14ac:dyDescent="0.2">
      <c r="AC393" s="44" t="s">
        <v>74</v>
      </c>
      <c r="AD393" s="45">
        <f>_xll.qlCalendarAdvance(calendar,AD392,AC393,,,trigger)</f>
        <v>54422</v>
      </c>
      <c r="AE393" s="45">
        <f>_xll.qlInterestRateIndexMaturity($V$5,AD393,trigger)</f>
        <v>54512</v>
      </c>
      <c r="AF393" s="49">
        <f>_xll.qlTenorBasisValue($V$13,AD393,trigger)</f>
        <v>2.2572639491211214E-4</v>
      </c>
      <c r="AG393" s="49">
        <f>_xll.qlTenorBasisForwardRate($V$13,AD393,_xll.ohTrigger($AA$9:$AA$12))</f>
        <v>1.5592127119189669E-2</v>
      </c>
      <c r="AH393" s="49">
        <f>_xll.qlTenorBasisForwardRate2($V$13,AD393,AE393,_xll.ohTrigger($AA$9:$AA$12))</f>
        <v>1.5592127119189669E-2</v>
      </c>
      <c r="AI393" s="49">
        <f>_xll.qlIndexFixing($V$5,_xll.qlInterestRateIndexFixingDate($V$5,AD393,trigger),,trigger)</f>
        <v>1.5646394549207798E-2</v>
      </c>
      <c r="AJ393" s="49">
        <f t="shared" si="23"/>
        <v>-5.4267430018128948E-5</v>
      </c>
      <c r="AK393" s="52">
        <f t="shared" si="24"/>
        <v>1.0034804378904365</v>
      </c>
    </row>
    <row r="394" spans="29:37" x14ac:dyDescent="0.2">
      <c r="AC394" s="44" t="s">
        <v>74</v>
      </c>
      <c r="AD394" s="45">
        <f>_xll.qlCalendarAdvance(calendar,AD393,AC394,,,trigger)</f>
        <v>54455</v>
      </c>
      <c r="AE394" s="45">
        <f>_xll.qlInterestRateIndexMaturity($V$5,AD394,trigger)</f>
        <v>54546</v>
      </c>
      <c r="AF394" s="49">
        <f>_xll.qlTenorBasisValue($V$13,AD394,trigger)</f>
        <v>2.2464683363081976E-4</v>
      </c>
      <c r="AG394" s="49">
        <f>_xll.qlTenorBasisForwardRate($V$13,AD394,_xll.ohTrigger($AA$9:$AA$12))</f>
        <v>1.5588368335652121E-2</v>
      </c>
      <c r="AH394" s="49">
        <f>_xll.qlTenorBasisForwardRate2($V$13,AD394,AE394,_xll.ohTrigger($AA$9:$AA$12))</f>
        <v>1.5588368335652121E-2</v>
      </c>
      <c r="AI394" s="49">
        <f>_xll.qlIndexFixing($V$5,_xll.qlInterestRateIndexFixingDate($V$5,AD394,trigger),,trigger)</f>
        <v>1.5641477283439353E-2</v>
      </c>
      <c r="AJ394" s="49">
        <f t="shared" si="23"/>
        <v>-5.3108947787232005E-5</v>
      </c>
      <c r="AK394" s="52">
        <f t="shared" si="24"/>
        <v>1.003406960025814</v>
      </c>
    </row>
    <row r="395" spans="29:37" x14ac:dyDescent="0.2">
      <c r="AC395" s="44" t="s">
        <v>74</v>
      </c>
      <c r="AD395" s="45">
        <f>_xll.qlCalendarAdvance(calendar,AD394,AC395,,,trigger)</f>
        <v>54483</v>
      </c>
      <c r="AE395" s="45">
        <f>_xll.qlInterestRateIndexMaturity($V$5,AD395,trigger)</f>
        <v>54575</v>
      </c>
      <c r="AF395" s="49">
        <f>_xll.qlTenorBasisValue($V$13,AD395,trigger)</f>
        <v>2.2374015396848894E-4</v>
      </c>
      <c r="AG395" s="49">
        <f>_xll.qlTenorBasisForwardRate($V$13,AD395,_xll.ohTrigger($AA$9:$AA$12))</f>
        <v>1.5584632695118891E-2</v>
      </c>
      <c r="AH395" s="49">
        <f>_xll.qlTenorBasisForwardRate2($V$13,AD395,AE395,_xll.ohTrigger($AA$9:$AA$12))</f>
        <v>1.5584632695118891E-2</v>
      </c>
      <c r="AI395" s="49">
        <f>_xll.qlIndexFixing($V$5,_xll.qlInterestRateIndexFixingDate($V$5,AD395,trigger),,trigger)</f>
        <v>1.563675700934896E-2</v>
      </c>
      <c r="AJ395" s="49">
        <f t="shared" si="23"/>
        <v>-5.2124314230069663E-5</v>
      </c>
      <c r="AK395" s="52">
        <f t="shared" si="24"/>
        <v>1.0033445969019466</v>
      </c>
    </row>
    <row r="396" spans="29:37" x14ac:dyDescent="0.2">
      <c r="AC396" s="44" t="s">
        <v>74</v>
      </c>
      <c r="AD396" s="45">
        <f>_xll.qlCalendarAdvance(calendar,AD395,AC396,,,trigger)</f>
        <v>54514</v>
      </c>
      <c r="AE396" s="45">
        <f>_xll.qlInterestRateIndexMaturity($V$5,AD396,trigger)</f>
        <v>54605</v>
      </c>
      <c r="AF396" s="49">
        <f>_xll.qlTenorBasisValue($V$13,AD396,trigger)</f>
        <v>2.2274620759057219E-4</v>
      </c>
      <c r="AG396" s="49">
        <f>_xll.qlTenorBasisForwardRate($V$13,AD396,_xll.ohTrigger($AA$9:$AA$12))</f>
        <v>1.5579350050014736E-2</v>
      </c>
      <c r="AH396" s="49">
        <f>_xll.qlTenorBasisForwardRate2($V$13,AD396,AE396,_xll.ohTrigger($AA$9:$AA$12))</f>
        <v>1.5579350050014736E-2</v>
      </c>
      <c r="AI396" s="49">
        <f>_xll.qlIndexFixing($V$5,_xll.qlInterestRateIndexFixingDate($V$5,AD396,trigger),,trigger)</f>
        <v>1.5630416734452764E-2</v>
      </c>
      <c r="AJ396" s="49">
        <f t="shared" si="23"/>
        <v>-5.106668443802774E-5</v>
      </c>
      <c r="AK396" s="52">
        <f t="shared" si="24"/>
        <v>1.0032778443435757</v>
      </c>
    </row>
    <row r="397" spans="29:37" x14ac:dyDescent="0.2">
      <c r="AC397" s="44" t="s">
        <v>74</v>
      </c>
      <c r="AD397" s="45">
        <f>_xll.qlCalendarAdvance(calendar,AD396,AC397,,,trigger)</f>
        <v>54546</v>
      </c>
      <c r="AE397" s="45">
        <f>_xll.qlInterestRateIndexMaturity($V$5,AD397,trigger)</f>
        <v>54638</v>
      </c>
      <c r="AF397" s="49">
        <f>_xll.qlTenorBasisValue($V$13,AD397,trigger)</f>
        <v>2.217309843429637E-4</v>
      </c>
      <c r="AG397" s="49">
        <f>_xll.qlTenorBasisForwardRate($V$13,AD397,_xll.ohTrigger($AA$9:$AA$12))</f>
        <v>1.5573725477367293E-2</v>
      </c>
      <c r="AH397" s="49">
        <f>_xll.qlTenorBasisForwardRate2($V$13,AD397,AE397,_xll.ohTrigger($AA$9:$AA$12))</f>
        <v>1.5573725477367293E-2</v>
      </c>
      <c r="AI397" s="49">
        <f>_xll.qlIndexFixing($V$5,_xll.qlInterestRateIndexFixingDate($V$5,AD397,trigger),,trigger)</f>
        <v>1.5623670750294314E-2</v>
      </c>
      <c r="AJ397" s="49">
        <f t="shared" si="23"/>
        <v>-4.9945272927020418E-5</v>
      </c>
      <c r="AK397" s="52">
        <f t="shared" si="24"/>
        <v>1.0032070215312068</v>
      </c>
    </row>
    <row r="398" spans="29:37" x14ac:dyDescent="0.2">
      <c r="AC398" s="44" t="s">
        <v>74</v>
      </c>
      <c r="AD398" s="45">
        <f>_xll.qlCalendarAdvance(calendar,AD397,AC398,,,trigger)</f>
        <v>54577</v>
      </c>
      <c r="AE398" s="45">
        <f>_xll.qlInterestRateIndexMaturity($V$5,AD398,trigger)</f>
        <v>54669</v>
      </c>
      <c r="AF398" s="49">
        <f>_xll.qlTenorBasisValue($V$13,AD398,trigger)</f>
        <v>2.2075783490468648E-4</v>
      </c>
      <c r="AG398" s="49">
        <f>_xll.qlTenorBasisForwardRate($V$13,AD398,_xll.ohTrigger($AA$9:$AA$12))</f>
        <v>1.556738989441859E-2</v>
      </c>
      <c r="AH398" s="49">
        <f>_xll.qlTenorBasisForwardRate2($V$13,AD398,AE398,_xll.ohTrigger($AA$9:$AA$12))</f>
        <v>1.556738989441859E-2</v>
      </c>
      <c r="AI398" s="49">
        <f>_xll.qlIndexFixing($V$5,_xll.qlInterestRateIndexFixingDate($V$5,AD398,trigger),,trigger)</f>
        <v>1.5616264451166413E-2</v>
      </c>
      <c r="AJ398" s="49">
        <f t="shared" si="23"/>
        <v>-4.887455674782229E-5</v>
      </c>
      <c r="AK398" s="52">
        <f t="shared" si="24"/>
        <v>1.0031395472895135</v>
      </c>
    </row>
    <row r="399" spans="29:37" x14ac:dyDescent="0.2">
      <c r="AC399" s="44" t="s">
        <v>74</v>
      </c>
      <c r="AD399" s="45">
        <f>_xll.qlCalendarAdvance(calendar,AD398,AC399,,,trigger)</f>
        <v>54609</v>
      </c>
      <c r="AE399" s="45">
        <f>_xll.qlInterestRateIndexMaturity($V$5,AD399,trigger)</f>
        <v>54701</v>
      </c>
      <c r="AF399" s="49">
        <f>_xll.qlTenorBasisValue($V$13,AD399,trigger)</f>
        <v>2.1976387117659567E-4</v>
      </c>
      <c r="AG399" s="49">
        <f>_xll.qlTenorBasisForwardRate($V$13,AD399,_xll.ohTrigger($AA$9:$AA$12))</f>
        <v>1.5560179742144232E-2</v>
      </c>
      <c r="AH399" s="49">
        <f>_xll.qlTenorBasisForwardRate2($V$13,AD399,AE399,_xll.ohTrigger($AA$9:$AA$12))</f>
        <v>1.5560179742144232E-2</v>
      </c>
      <c r="AI399" s="49">
        <f>_xll.qlIndexFixing($V$5,_xll.qlInterestRateIndexFixingDate($V$5,AD399,trigger),,trigger)</f>
        <v>1.5607950222196769E-2</v>
      </c>
      <c r="AJ399" s="49">
        <f t="shared" si="23"/>
        <v>-4.7770480052536715E-5</v>
      </c>
      <c r="AK399" s="52">
        <f t="shared" si="24"/>
        <v>1.0030700468017828</v>
      </c>
    </row>
    <row r="400" spans="29:37" x14ac:dyDescent="0.2">
      <c r="AC400" s="44" t="s">
        <v>74</v>
      </c>
      <c r="AD400" s="45">
        <f>_xll.qlCalendarAdvance(calendar,AD399,AC400,,,trigger)</f>
        <v>54640</v>
      </c>
      <c r="AE400" s="45">
        <f>_xll.qlInterestRateIndexMaturity($V$5,AD400,trigger)</f>
        <v>54732</v>
      </c>
      <c r="AF400" s="49">
        <f>_xll.qlTenorBasisValue($V$13,AD400,trigger)</f>
        <v>2.1881111677566939E-4</v>
      </c>
      <c r="AG400" s="49">
        <f>_xll.qlTenorBasisForwardRate($V$13,AD400,_xll.ohTrigger($AA$9:$AA$12))</f>
        <v>1.5552545563503679E-2</v>
      </c>
      <c r="AH400" s="49">
        <f>_xll.qlTenorBasisForwardRate2($V$13,AD400,AE400,_xll.ohTrigger($AA$9:$AA$12))</f>
        <v>1.5552545563503679E-2</v>
      </c>
      <c r="AI400" s="49">
        <f>_xll.qlIndexFixing($V$5,_xll.qlInterestRateIndexFixingDate($V$5,AD400,trigger),,trigger)</f>
        <v>1.5599247706724172E-2</v>
      </c>
      <c r="AJ400" s="49">
        <f t="shared" si="23"/>
        <v>-4.6702143220493653E-5</v>
      </c>
      <c r="AK400" s="52">
        <f t="shared" si="24"/>
        <v>1.0030028616878055</v>
      </c>
    </row>
    <row r="401" spans="29:37" x14ac:dyDescent="0.2">
      <c r="AC401" s="44" t="s">
        <v>74</v>
      </c>
      <c r="AD401" s="45">
        <f>_xll.qlCalendarAdvance(calendar,AD400,AC401,,,trigger)</f>
        <v>54672</v>
      </c>
      <c r="AE401" s="45">
        <f>_xll.qlInterestRateIndexMaturity($V$5,AD401,trigger)</f>
        <v>54763</v>
      </c>
      <c r="AF401" s="49">
        <f>_xll.qlTenorBasisValue($V$13,AD401,trigger)</f>
        <v>2.1783800113257736E-4</v>
      </c>
      <c r="AG401" s="49">
        <f>_xll.qlTenorBasisForwardRate($V$13,AD401,_xll.ohTrigger($AA$9:$AA$12))</f>
        <v>1.5543803517645716E-2</v>
      </c>
      <c r="AH401" s="49">
        <f>_xll.qlTenorBasisForwardRate2($V$13,AD401,AE401,_xll.ohTrigger($AA$9:$AA$12))</f>
        <v>1.5543803517645716E-2</v>
      </c>
      <c r="AI401" s="49">
        <f>_xll.qlIndexFixing($V$5,_xll.qlInterestRateIndexFixingDate($V$5,AD401,trigger),,trigger)</f>
        <v>1.5589419456527734E-2</v>
      </c>
      <c r="AJ401" s="49">
        <f t="shared" si="23"/>
        <v>-4.5615938882017856E-5</v>
      </c>
      <c r="AK401" s="52">
        <f t="shared" si="24"/>
        <v>1.0029346703225008</v>
      </c>
    </row>
    <row r="402" spans="29:37" x14ac:dyDescent="0.2">
      <c r="AC402" s="44" t="s">
        <v>74</v>
      </c>
      <c r="AD402" s="45">
        <f>_xll.qlCalendarAdvance(calendar,AD401,AC402,,,trigger)</f>
        <v>54702</v>
      </c>
      <c r="AE402" s="45">
        <f>_xll.qlInterestRateIndexMaturity($V$5,AD402,trigger)</f>
        <v>54794</v>
      </c>
      <c r="AF402" s="49">
        <f>_xll.qlTenorBasisValue($V$13,AD402,trigger)</f>
        <v>2.1693518348143135E-4</v>
      </c>
      <c r="AG402" s="49">
        <f>_xll.qlTenorBasisForwardRate($V$13,AD402,_xll.ohTrigger($AA$9:$AA$12))</f>
        <v>1.5535359742665946E-2</v>
      </c>
      <c r="AH402" s="49">
        <f>_xll.qlTenorBasisForwardRate2($V$13,AD402,AE402,_xll.ohTrigger($AA$9:$AA$12))</f>
        <v>1.5535359742665946E-2</v>
      </c>
      <c r="AI402" s="49">
        <f>_xll.qlIndexFixing($V$5,_xll.qlInterestRateIndexFixingDate($V$5,AD402,trigger),,trigger)</f>
        <v>1.5579929236896861E-2</v>
      </c>
      <c r="AJ402" s="49">
        <f t="shared" si="23"/>
        <v>-4.4569494230914386E-5</v>
      </c>
      <c r="AK402" s="52">
        <f t="shared" si="24"/>
        <v>1.0028689064797456</v>
      </c>
    </row>
    <row r="403" spans="29:37" x14ac:dyDescent="0.2">
      <c r="AC403" s="44" t="s">
        <v>74</v>
      </c>
      <c r="AD403" s="45">
        <f>_xll.qlCalendarAdvance(calendar,AD402,AC403,,,trigger)</f>
        <v>54735</v>
      </c>
      <c r="AE403" s="45">
        <f>_xll.qlInterestRateIndexMaturity($V$5,AD403,trigger)</f>
        <v>54827</v>
      </c>
      <c r="AF403" s="49">
        <f>_xll.qlTenorBasisValue($V$13,AD403,trigger)</f>
        <v>2.1595257432035277E-4</v>
      </c>
      <c r="AG403" s="49">
        <f>_xll.qlTenorBasisForwardRate($V$13,AD403,_xll.ohTrigger($AA$9:$AA$12))</f>
        <v>1.5525169726616725E-2</v>
      </c>
      <c r="AH403" s="49">
        <f>_xll.qlTenorBasisForwardRate2($V$13,AD403,AE403,_xll.ohTrigger($AA$9:$AA$12))</f>
        <v>1.5525169726616725E-2</v>
      </c>
      <c r="AI403" s="49">
        <f>_xll.qlIndexFixing($V$5,_xll.qlInterestRateIndexFixingDate($V$5,AD403,trigger),,trigger)</f>
        <v>1.5568606490665812E-2</v>
      </c>
      <c r="AJ403" s="49">
        <f t="shared" si="23"/>
        <v>-4.3436764049087015E-5</v>
      </c>
      <c r="AK403" s="52">
        <f t="shared" si="24"/>
        <v>1.0027978286108279</v>
      </c>
    </row>
    <row r="404" spans="29:37" x14ac:dyDescent="0.2">
      <c r="AC404" s="44" t="s">
        <v>74</v>
      </c>
      <c r="AD404" s="45">
        <f>_xll.qlCalendarAdvance(calendar,AD403,AC404,,,trigger)</f>
        <v>54765</v>
      </c>
      <c r="AE404" s="45">
        <f>_xll.qlInterestRateIndexMaturity($V$5,AD404,trigger)</f>
        <v>54855</v>
      </c>
      <c r="AF404" s="49">
        <f>_xll.qlTenorBasisValue($V$13,AD404,trigger)</f>
        <v>2.1506873807641659E-4</v>
      </c>
      <c r="AG404" s="49">
        <f>_xll.qlTenorBasisForwardRate($V$13,AD404,_xll.ohTrigger($AA$9:$AA$12))</f>
        <v>1.5514959016305063E-2</v>
      </c>
      <c r="AH404" s="49">
        <f>_xll.qlTenorBasisForwardRate2($V$13,AD404,AE404,_xll.ohTrigger($AA$9:$AA$12))</f>
        <v>1.5514959016305063E-2</v>
      </c>
      <c r="AI404" s="49">
        <f>_xll.qlIndexFixing($V$5,_xll.qlInterestRateIndexFixingDate($V$5,AD404,trigger),,trigger)</f>
        <v>1.5557398151164747E-2</v>
      </c>
      <c r="AJ404" s="49">
        <f t="shared" si="23"/>
        <v>-4.2439134859684202E-5</v>
      </c>
      <c r="AK404" s="52">
        <f t="shared" si="24"/>
        <v>1.0027353688021401</v>
      </c>
    </row>
    <row r="405" spans="29:37" x14ac:dyDescent="0.2">
      <c r="AC405" s="44" t="s">
        <v>74</v>
      </c>
      <c r="AD405" s="45">
        <f>_xll.qlCalendarAdvance(calendar,AD404,AC405,,,trigger)</f>
        <v>54798</v>
      </c>
      <c r="AE405" s="45">
        <f>_xll.qlInterestRateIndexMaturity($V$5,AD405,trigger)</f>
        <v>54890</v>
      </c>
      <c r="AF405" s="49">
        <f>_xll.qlTenorBasisValue($V$13,AD405,trigger)</f>
        <v>2.141068041575217E-4</v>
      </c>
      <c r="AG405" s="49">
        <f>_xll.qlTenorBasisForwardRate($V$13,AD405,_xll.ohTrigger($AA$9:$AA$12))</f>
        <v>1.5503703997215786E-2</v>
      </c>
      <c r="AH405" s="49">
        <f>_xll.qlTenorBasisForwardRate2($V$13,AD405,AE405,_xll.ohTrigger($AA$9:$AA$12))</f>
        <v>1.5503703997215786E-2</v>
      </c>
      <c r="AI405" s="49">
        <f>_xll.qlIndexFixing($V$5,_xll.qlInterestRateIndexFixingDate($V$5,AD405,trigger),,trigger)</f>
        <v>1.5544983366372576E-2</v>
      </c>
      <c r="AJ405" s="49">
        <f t="shared" si="23"/>
        <v>-4.1279369156790174E-5</v>
      </c>
      <c r="AK405" s="52">
        <f t="shared" si="24"/>
        <v>1.0026625488440828</v>
      </c>
    </row>
    <row r="406" spans="29:37" x14ac:dyDescent="0.2">
      <c r="AC406" s="44" t="s">
        <v>74</v>
      </c>
      <c r="AD406" s="45">
        <f>_xll.qlCalendarAdvance(calendar,AD405,AC406,,,trigger)</f>
        <v>54829</v>
      </c>
      <c r="AE406" s="45">
        <f>_xll.qlInterestRateIndexMaturity($V$5,AD406,trigger)</f>
        <v>54918</v>
      </c>
      <c r="AF406" s="49">
        <f>_xll.qlTenorBasisValue($V$13,AD406,trigger)</f>
        <v>2.1321288945068471E-4</v>
      </c>
      <c r="AG406" s="49">
        <f>_xll.qlTenorBasisForwardRate($V$13,AD406,_xll.ohTrigger($AA$9:$AA$12))</f>
        <v>1.5491760931838398E-2</v>
      </c>
      <c r="AH406" s="49">
        <f>_xll.qlTenorBasisForwardRate2($V$13,AD406,AE406,_xll.ohTrigger($AA$9:$AA$12))</f>
        <v>1.5491760931838398E-2</v>
      </c>
      <c r="AI406" s="49">
        <f>_xll.qlIndexFixing($V$5,_xll.qlInterestRateIndexFixingDate($V$5,AD406,trigger),,trigger)</f>
        <v>1.5532027319768443E-2</v>
      </c>
      <c r="AJ406" s="49">
        <f t="shared" si="23"/>
        <v>-4.0266387930044598E-5</v>
      </c>
      <c r="AK406" s="52">
        <f t="shared" si="24"/>
        <v>1.0025992130983179</v>
      </c>
    </row>
    <row r="407" spans="29:37" x14ac:dyDescent="0.2">
      <c r="AC407" s="44" t="s">
        <v>74</v>
      </c>
      <c r="AD407" s="45">
        <f>_xll.qlCalendarAdvance(calendar,AD406,AC407,,,trigger)</f>
        <v>54857</v>
      </c>
      <c r="AE407" s="45">
        <f>_xll.qlInterestRateIndexMaturity($V$5,AD407,trigger)</f>
        <v>54949</v>
      </c>
      <c r="AF407" s="49">
        <f>_xll.qlTenorBasisValue($V$13,AD407,trigger)</f>
        <v>2.1241349885324669E-4</v>
      </c>
      <c r="AG407" s="49">
        <f>_xll.qlTenorBasisForwardRate($V$13,AD407,_xll.ohTrigger($AA$9:$AA$12))</f>
        <v>1.5481206007724398E-2</v>
      </c>
      <c r="AH407" s="49">
        <f>_xll.qlTenorBasisForwardRate2($V$13,AD407,AE407,_xll.ohTrigger($AA$9:$AA$12))</f>
        <v>1.5481206007724398E-2</v>
      </c>
      <c r="AI407" s="49">
        <f>_xll.qlIndexFixing($V$5,_xll.qlInterestRateIndexFixingDate($V$5,AD407,trigger),,trigger)</f>
        <v>1.552047156956724E-2</v>
      </c>
      <c r="AJ407" s="49">
        <f t="shared" si="23"/>
        <v>-3.9265561842841482E-5</v>
      </c>
      <c r="AK407" s="52">
        <f t="shared" si="24"/>
        <v>1.0025363374031229</v>
      </c>
    </row>
    <row r="408" spans="29:37" x14ac:dyDescent="0.2">
      <c r="AC408" s="44" t="s">
        <v>74</v>
      </c>
      <c r="AD408" s="45">
        <f>_xll.qlCalendarAdvance(calendar,AD407,AC408,,,trigger)</f>
        <v>54890</v>
      </c>
      <c r="AE408" s="45">
        <f>_xll.qlInterestRateIndexMaturity($V$5,AD408,trigger)</f>
        <v>54981</v>
      </c>
      <c r="AF408" s="49">
        <f>_xll.qlTenorBasisValue($V$13,AD408,trigger)</f>
        <v>2.1148103439460768E-4</v>
      </c>
      <c r="AG408" s="49">
        <f>_xll.qlTenorBasisForwardRate($V$13,AD408,_xll.ohTrigger($AA$9:$AA$12))</f>
        <v>1.5467496533260001E-2</v>
      </c>
      <c r="AH408" s="49">
        <f>_xll.qlTenorBasisForwardRate2($V$13,AD408,AE408,_xll.ohTrigger($AA$9:$AA$12))</f>
        <v>1.5467496533260001E-2</v>
      </c>
      <c r="AI408" s="49">
        <f>_xll.qlIndexFixing($V$5,_xll.qlInterestRateIndexFixingDate($V$5,AD408,trigger),,trigger)</f>
        <v>1.5505654095452142E-2</v>
      </c>
      <c r="AJ408" s="49">
        <f t="shared" si="23"/>
        <v>-3.8157562192140532E-5</v>
      </c>
      <c r="AK408" s="52">
        <f t="shared" si="24"/>
        <v>1.002466951397732</v>
      </c>
    </row>
    <row r="409" spans="29:37" x14ac:dyDescent="0.2">
      <c r="AC409" s="44" t="s">
        <v>74</v>
      </c>
      <c r="AD409" s="45">
        <f>_xll.qlCalendarAdvance(calendar,AD408,AC409,,,trigger)</f>
        <v>54920</v>
      </c>
      <c r="AE409" s="45">
        <f>_xll.qlInterestRateIndexMaturity($V$5,AD409,trigger)</f>
        <v>55012</v>
      </c>
      <c r="AF409" s="49">
        <f>_xll.qlTenorBasisValue($V$13,AD409,trigger)</f>
        <v>2.1064233663166252E-4</v>
      </c>
      <c r="AG409" s="49">
        <f>_xll.qlTenorBasisForwardRate($V$13,AD409,_xll.ohTrigger($AA$9:$AA$12))</f>
        <v>1.545462454013561E-2</v>
      </c>
      <c r="AH409" s="49">
        <f>_xll.qlTenorBasisForwardRate2($V$13,AD409,AE409,_xll.ohTrigger($AA$9:$AA$12))</f>
        <v>1.545462454013561E-2</v>
      </c>
      <c r="AI409" s="49">
        <f>_xll.qlIndexFixing($V$5,_xll.qlInterestRateIndexFixingDate($V$5,AD409,trigger),,trigger)</f>
        <v>1.5491747516682312E-2</v>
      </c>
      <c r="AJ409" s="49">
        <f t="shared" si="23"/>
        <v>-3.7122976546701686E-5</v>
      </c>
      <c r="AK409" s="52">
        <f t="shared" si="24"/>
        <v>1.0024020626609396</v>
      </c>
    </row>
    <row r="410" spans="29:37" x14ac:dyDescent="0.2">
      <c r="AC410" s="44" t="s">
        <v>74</v>
      </c>
      <c r="AD410" s="45">
        <f>_xll.qlCalendarAdvance(calendar,AD409,AC410,,,trigger)</f>
        <v>54952</v>
      </c>
      <c r="AE410" s="45">
        <f>_xll.qlInterestRateIndexMaturity($V$5,AD410,trigger)</f>
        <v>55044</v>
      </c>
      <c r="AF410" s="49">
        <f>_xll.qlTenorBasisValue($V$13,AD410,trigger)</f>
        <v>2.0975707676884045E-4</v>
      </c>
      <c r="AG410" s="49">
        <f>_xll.qlTenorBasisForwardRate($V$13,AD410,_xll.ohTrigger($AA$9:$AA$12))</f>
        <v>1.5440110808829259E-2</v>
      </c>
      <c r="AH410" s="49">
        <f>_xll.qlTenorBasisForwardRate2($V$13,AD410,AE410,_xll.ohTrigger($AA$9:$AA$12))</f>
        <v>1.5440110808829259E-2</v>
      </c>
      <c r="AI410" s="49">
        <f>_xll.qlIndexFixing($V$5,_xll.qlInterestRateIndexFixingDate($V$5,AD410,trigger),,trigger)</f>
        <v>1.5476148778606312E-2</v>
      </c>
      <c r="AJ410" s="49">
        <f t="shared" si="23"/>
        <v>-3.6037969777052981E-5</v>
      </c>
      <c r="AK410" s="52">
        <f t="shared" si="24"/>
        <v>1.0023340486492134</v>
      </c>
    </row>
    <row r="411" spans="29:37" x14ac:dyDescent="0.2">
      <c r="AC411" s="44" t="s">
        <v>74</v>
      </c>
      <c r="AD411" s="45">
        <f>_xll.qlCalendarAdvance(calendar,AD410,AC411,,,trigger)</f>
        <v>54982</v>
      </c>
      <c r="AE411" s="45">
        <f>_xll.qlInterestRateIndexMaturity($V$5,AD411,trigger)</f>
        <v>55074</v>
      </c>
      <c r="AF411" s="49">
        <f>_xll.qlTenorBasisValue($V$13,AD411,trigger)</f>
        <v>2.0893582803573668E-4</v>
      </c>
      <c r="AG411" s="49">
        <f>_xll.qlTenorBasisForwardRate($V$13,AD411,_xll.ohTrigger($AA$9:$AA$12))</f>
        <v>1.5425884880377497E-2</v>
      </c>
      <c r="AH411" s="49">
        <f>_xll.qlTenorBasisForwardRate2($V$13,AD411,AE411,_xll.ohTrigger($AA$9:$AA$12))</f>
        <v>1.5425884880377497E-2</v>
      </c>
      <c r="AI411" s="49">
        <f>_xll.qlIndexFixing($V$5,_xll.qlInterestRateIndexFixingDate($V$5,AD411,trigger),,trigger)</f>
        <v>1.5460907779707725E-2</v>
      </c>
      <c r="AJ411" s="49">
        <f t="shared" si="23"/>
        <v>-3.502289933022748E-5</v>
      </c>
      <c r="AK411" s="52">
        <f t="shared" si="24"/>
        <v>1.0022703980745233</v>
      </c>
    </row>
    <row r="412" spans="29:37" x14ac:dyDescent="0.2">
      <c r="AC412" s="44" t="s">
        <v>74</v>
      </c>
      <c r="AD412" s="45">
        <f>_xll.qlCalendarAdvance(calendar,AD411,AC412,,,trigger)</f>
        <v>55015</v>
      </c>
      <c r="AE412" s="45">
        <f>_xll.qlInterestRateIndexMaturity($V$5,AD412,trigger)</f>
        <v>55107</v>
      </c>
      <c r="AF412" s="49">
        <f>_xll.qlTenorBasisValue($V$13,AD412,trigger)</f>
        <v>2.0804206268197595E-4</v>
      </c>
      <c r="AG412" s="49">
        <f>_xll.qlTenorBasisForwardRate($V$13,AD412,_xll.ohTrigger($AA$9:$AA$12))</f>
        <v>1.5409544051503991E-2</v>
      </c>
      <c r="AH412" s="49">
        <f>_xll.qlTenorBasisForwardRate2($V$13,AD412,AE412,_xll.ohTrigger($AA$9:$AA$12))</f>
        <v>1.5409544051503991E-2</v>
      </c>
      <c r="AI412" s="49">
        <f>_xll.qlIndexFixing($V$5,_xll.qlInterestRateIndexFixingDate($V$5,AD412,trigger),,trigger)</f>
        <v>1.5443452839250358E-2</v>
      </c>
      <c r="AJ412" s="49">
        <f t="shared" si="23"/>
        <v>-3.3908787746367297E-5</v>
      </c>
      <c r="AK412" s="52">
        <f t="shared" si="24"/>
        <v>1.0022005055849175</v>
      </c>
    </row>
    <row r="413" spans="29:37" x14ac:dyDescent="0.2">
      <c r="AC413" s="44" t="s">
        <v>74</v>
      </c>
      <c r="AD413" s="45">
        <f>_xll.qlCalendarAdvance(calendar,AD412,AC413,,,trigger)</f>
        <v>55046</v>
      </c>
      <c r="AE413" s="45">
        <f>_xll.qlInterestRateIndexMaturity($V$5,AD413,trigger)</f>
        <v>55137</v>
      </c>
      <c r="AF413" s="49">
        <f>_xll.qlTenorBasisValue($V$13,AD413,trigger)</f>
        <v>2.072115438690142E-4</v>
      </c>
      <c r="AG413" s="49">
        <f>_xll.qlTenorBasisForwardRate($V$13,AD413,_xll.ohTrigger($AA$9:$AA$12))</f>
        <v>1.5393472541614195E-2</v>
      </c>
      <c r="AH413" s="49">
        <f>_xll.qlTenorBasisForwardRate2($V$13,AD413,AE413,_xll.ohTrigger($AA$9:$AA$12))</f>
        <v>1.5393472541614195E-2</v>
      </c>
      <c r="AI413" s="49">
        <f>_xll.qlIndexFixing($V$5,_xll.qlInterestRateIndexFixingDate($V$5,AD413,trigger),,trigger)</f>
        <v>1.542635257730964E-2</v>
      </c>
      <c r="AJ413" s="49">
        <f t="shared" si="23"/>
        <v>-3.288003569544562E-5</v>
      </c>
      <c r="AK413" s="52">
        <f t="shared" si="24"/>
        <v>1.0021359726082961</v>
      </c>
    </row>
    <row r="414" spans="29:37" x14ac:dyDescent="0.2">
      <c r="AC414" s="44" t="s">
        <v>74</v>
      </c>
      <c r="AD414" s="45">
        <f>_xll.qlCalendarAdvance(calendar,AD413,AC414,,,trigger)</f>
        <v>55078</v>
      </c>
      <c r="AE414" s="45">
        <f>_xll.qlInterestRateIndexMaturity($V$5,AD414,trigger)</f>
        <v>55170</v>
      </c>
      <c r="AF414" s="49">
        <f>_xll.qlTenorBasisValue($V$13,AD414,trigger)</f>
        <v>2.0636336664587489E-4</v>
      </c>
      <c r="AG414" s="49">
        <f>_xll.qlTenorBasisForwardRate($V$13,AD414,_xll.ohTrigger($AA$9:$AA$12))</f>
        <v>1.53763336195708E-2</v>
      </c>
      <c r="AH414" s="49">
        <f>_xll.qlTenorBasisForwardRate2($V$13,AD414,AE414,_xll.ohTrigger($AA$9:$AA$12))</f>
        <v>1.53763336195708E-2</v>
      </c>
      <c r="AI414" s="49">
        <f>_xll.qlIndexFixing($V$5,_xll.qlInterestRateIndexFixingDate($V$5,AD414,trigger),,trigger)</f>
        <v>1.5408122993371954E-2</v>
      </c>
      <c r="AJ414" s="49">
        <f t="shared" si="23"/>
        <v>-3.1789373801154042E-5</v>
      </c>
      <c r="AK414" s="52">
        <f t="shared" si="24"/>
        <v>1.0020674222209054</v>
      </c>
    </row>
    <row r="415" spans="29:37" x14ac:dyDescent="0.2">
      <c r="AC415" s="44" t="s">
        <v>74</v>
      </c>
      <c r="AD415" s="45">
        <f>_xll.qlCalendarAdvance(calendar,AD414,AC415,,,trigger)</f>
        <v>55109</v>
      </c>
      <c r="AE415" s="45">
        <f>_xll.qlInterestRateIndexMaturity($V$5,AD415,trigger)</f>
        <v>55201</v>
      </c>
      <c r="AF415" s="49">
        <f>_xll.qlTenorBasisValue($V$13,AD415,trigger)</f>
        <v>2.0555045477380987E-4</v>
      </c>
      <c r="AG415" s="49">
        <f>_xll.qlTenorBasisForwardRate($V$13,AD415,_xll.ohTrigger($AA$9:$AA$12))</f>
        <v>1.5359021310351559E-2</v>
      </c>
      <c r="AH415" s="49">
        <f>_xll.qlTenorBasisForwardRate2($V$13,AD415,AE415,_xll.ohTrigger($AA$9:$AA$12))</f>
        <v>1.5359021310351559E-2</v>
      </c>
      <c r="AI415" s="49">
        <f>_xll.qlIndexFixing($V$5,_xll.qlInterestRateIndexFixingDate($V$5,AD415,trigger),,trigger)</f>
        <v>1.538977159362344E-2</v>
      </c>
      <c r="AJ415" s="49">
        <f t="shared" si="23"/>
        <v>-3.0750283271881174E-5</v>
      </c>
      <c r="AK415" s="52">
        <f t="shared" si="24"/>
        <v>1.0020020991344778</v>
      </c>
    </row>
    <row r="416" spans="29:37" x14ac:dyDescent="0.2">
      <c r="AC416" s="44" t="s">
        <v>74</v>
      </c>
      <c r="AD416" s="45">
        <f>_xll.qlCalendarAdvance(calendar,AD415,AC416,,,trigger)</f>
        <v>55141</v>
      </c>
      <c r="AE416" s="45">
        <f>_xll.qlInterestRateIndexMaturity($V$5,AD416,trigger)</f>
        <v>55232</v>
      </c>
      <c r="AF416" s="49">
        <f>_xll.qlTenorBasisValue($V$13,AD416,trigger)</f>
        <v>2.0472027202477559E-4</v>
      </c>
      <c r="AG416" s="49">
        <f>_xll.qlTenorBasisForwardRate($V$13,AD416,_xll.ohTrigger($AA$9:$AA$12))</f>
        <v>1.5340452522610421E-2</v>
      </c>
      <c r="AH416" s="49">
        <f>_xll.qlTenorBasisForwardRate2($V$13,AD416,AE416,_xll.ohTrigger($AA$9:$AA$12))</f>
        <v>1.5340452522610421E-2</v>
      </c>
      <c r="AI416" s="49">
        <f>_xll.qlIndexFixing($V$5,_xll.qlInterestRateIndexFixingDate($V$5,AD416,trigger),,trigger)</f>
        <v>1.5370148346564114E-2</v>
      </c>
      <c r="AJ416" s="49">
        <f t="shared" si="23"/>
        <v>-2.969582395369319E-5</v>
      </c>
      <c r="AK416" s="52">
        <f t="shared" si="24"/>
        <v>1.001935785395504</v>
      </c>
    </row>
    <row r="417" spans="29:37" x14ac:dyDescent="0.2">
      <c r="AC417" s="44" t="s">
        <v>74</v>
      </c>
      <c r="AD417" s="45">
        <f>_xll.qlCalendarAdvance(calendar,AD416,AC417,,,trigger)</f>
        <v>55172</v>
      </c>
      <c r="AE417" s="45">
        <f>_xll.qlInterestRateIndexMaturity($V$5,AD417,trigger)</f>
        <v>55262</v>
      </c>
      <c r="AF417" s="49">
        <f>_xll.qlTenorBasisValue($V$13,AD417,trigger)</f>
        <v>2.0392461901505484E-4</v>
      </c>
      <c r="AG417" s="49">
        <f>_xll.qlTenorBasisForwardRate($V$13,AD417,_xll.ohTrigger($AA$9:$AA$12))</f>
        <v>1.5321834461748729E-2</v>
      </c>
      <c r="AH417" s="49">
        <f>_xll.qlTenorBasisForwardRate2($V$13,AD417,AE417,_xll.ohTrigger($AA$9:$AA$12))</f>
        <v>1.5321834461748729E-2</v>
      </c>
      <c r="AI417" s="49">
        <f>_xll.qlIndexFixing($V$5,_xll.qlInterestRateIndexFixingDate($V$5,AD417,trigger),,trigger)</f>
        <v>1.5350511998351912E-2</v>
      </c>
      <c r="AJ417" s="49">
        <f t="shared" si="23"/>
        <v>-2.8677536603183285E-5</v>
      </c>
      <c r="AK417" s="52">
        <f t="shared" si="24"/>
        <v>1.0018716777468637</v>
      </c>
    </row>
    <row r="418" spans="29:37" x14ac:dyDescent="0.2">
      <c r="AC418" s="44" t="s">
        <v>74</v>
      </c>
      <c r="AD418" s="45">
        <f>_xll.qlCalendarAdvance(calendar,AD417,AC418,,,trigger)</f>
        <v>55204</v>
      </c>
      <c r="AE418" s="45">
        <f>_xll.qlInterestRateIndexMaturity($V$5,AD418,trigger)</f>
        <v>55295</v>
      </c>
      <c r="AF418" s="49">
        <f>_xll.qlTenorBasisValue($V$13,AD418,trigger)</f>
        <v>2.0311207455697147E-4</v>
      </c>
      <c r="AG418" s="49">
        <f>_xll.qlTenorBasisForwardRate($V$13,AD418,_xll.ohTrigger($AA$9:$AA$12))</f>
        <v>1.5301975541519039E-2</v>
      </c>
      <c r="AH418" s="49">
        <f>_xll.qlTenorBasisForwardRate2($V$13,AD418,AE418,_xll.ohTrigger($AA$9:$AA$12))</f>
        <v>1.5301975541519039E-2</v>
      </c>
      <c r="AI418" s="49">
        <f>_xll.qlIndexFixing($V$5,_xll.qlInterestRateIndexFixingDate($V$5,AD418,trigger),,trigger)</f>
        <v>1.5329573535362665E-2</v>
      </c>
      <c r="AJ418" s="49">
        <f t="shared" si="23"/>
        <v>-2.7597993843626184E-5</v>
      </c>
      <c r="AK418" s="52">
        <f t="shared" si="24"/>
        <v>1.0018035575712916</v>
      </c>
    </row>
    <row r="419" spans="29:37" x14ac:dyDescent="0.2">
      <c r="AC419" s="44" t="s">
        <v>74</v>
      </c>
      <c r="AD419" s="45">
        <f>_xll.qlCalendarAdvance(calendar,AD418,AC419,,,trigger)</f>
        <v>55232</v>
      </c>
      <c r="AE419" s="45">
        <f>_xll.qlInterestRateIndexMaturity($V$5,AD419,trigger)</f>
        <v>55324</v>
      </c>
      <c r="AF419" s="49">
        <f>_xll.qlTenorBasisValue($V$13,AD419,trigger)</f>
        <v>2.0240834024264605E-4</v>
      </c>
      <c r="AG419" s="49">
        <f>_xll.qlTenorBasisForwardRate($V$13,AD419,_xll.ohTrigger($AA$9:$AA$12))</f>
        <v>1.5284019220553603E-2</v>
      </c>
      <c r="AH419" s="49">
        <f>_xll.qlTenorBasisForwardRate2($V$13,AD419,AE419,_xll.ohTrigger($AA$9:$AA$12))</f>
        <v>1.5284019220553603E-2</v>
      </c>
      <c r="AI419" s="49">
        <f>_xll.qlIndexFixing($V$5,_xll.qlInterestRateIndexFixingDate($V$5,AD419,trigger),,trigger)</f>
        <v>1.5310673181773487E-2</v>
      </c>
      <c r="AJ419" s="49">
        <f t="shared" si="23"/>
        <v>-2.6653961219884684E-5</v>
      </c>
      <c r="AK419" s="52">
        <f t="shared" si="24"/>
        <v>1.0017439104750694</v>
      </c>
    </row>
    <row r="420" spans="29:37" x14ac:dyDescent="0.2">
      <c r="AC420" s="44" t="s">
        <v>74</v>
      </c>
      <c r="AD420" s="45">
        <f>_xll.qlCalendarAdvance(calendar,AD419,AC420,,,trigger)</f>
        <v>55263</v>
      </c>
      <c r="AE420" s="45">
        <f>_xll.qlInterestRateIndexMaturity($V$5,AD420,trigger)</f>
        <v>55354</v>
      </c>
      <c r="AF420" s="49">
        <f>_xll.qlTenorBasisValue($V$13,AD420,trigger)</f>
        <v>2.016370144055953E-4</v>
      </c>
      <c r="AG420" s="49">
        <f>_xll.qlTenorBasisForwardRate($V$13,AD420,_xll.ohTrigger($AA$9:$AA$12))</f>
        <v>1.526354280494779E-2</v>
      </c>
      <c r="AH420" s="49">
        <f>_xll.qlTenorBasisForwardRate2($V$13,AD420,AE420,_xll.ohTrigger($AA$9:$AA$12))</f>
        <v>1.526354280494779E-2</v>
      </c>
      <c r="AI420" s="49">
        <f>_xll.qlIndexFixing($V$5,_xll.qlInterestRateIndexFixingDate($V$5,AD420,trigger),,trigger)</f>
        <v>1.5289186838000447E-2</v>
      </c>
      <c r="AJ420" s="49">
        <f t="shared" si="23"/>
        <v>-2.5644033052656112E-5</v>
      </c>
      <c r="AK420" s="52">
        <f t="shared" si="24"/>
        <v>1.0016800839346645</v>
      </c>
    </row>
    <row r="421" spans="29:37" x14ac:dyDescent="0.2">
      <c r="AC421" s="44" t="s">
        <v>74</v>
      </c>
      <c r="AD421" s="45">
        <f>_xll.qlCalendarAdvance(calendar,AD420,AC421,,,trigger)</f>
        <v>55295</v>
      </c>
      <c r="AE421" s="45">
        <f>_xll.qlInterestRateIndexMaturity($V$5,AD421,trigger)</f>
        <v>55387</v>
      </c>
      <c r="AF421" s="49">
        <f>_xll.qlTenorBasisValue($V$13,AD421,trigger)</f>
        <v>2.0084933119221345E-4</v>
      </c>
      <c r="AG421" s="49">
        <f>_xll.qlTenorBasisForwardRate($V$13,AD421,_xll.ohTrigger($AA$9:$AA$12))</f>
        <v>1.5241698196695188E-2</v>
      </c>
      <c r="AH421" s="49">
        <f>_xll.qlTenorBasisForwardRate2($V$13,AD421,AE421,_xll.ohTrigger($AA$9:$AA$12))</f>
        <v>1.5241698196695188E-2</v>
      </c>
      <c r="AI421" s="49">
        <f>_xll.qlIndexFixing($V$5,_xll.qlInterestRateIndexFixingDate($V$5,AD421,trigger),,trigger)</f>
        <v>1.5266271568218023E-2</v>
      </c>
      <c r="AJ421" s="49">
        <f t="shared" si="23"/>
        <v>-2.4573371522835022E-5</v>
      </c>
      <c r="AK421" s="52">
        <f t="shared" si="24"/>
        <v>1.001612246299967</v>
      </c>
    </row>
    <row r="422" spans="29:37" x14ac:dyDescent="0.2">
      <c r="AC422" s="44" t="s">
        <v>74</v>
      </c>
      <c r="AD422" s="45">
        <f>_xll.qlCalendarAdvance(calendar,AD421,AC422,,,trigger)</f>
        <v>55326</v>
      </c>
      <c r="AE422" s="45">
        <f>_xll.qlInterestRateIndexMaturity($V$5,AD422,trigger)</f>
        <v>55418</v>
      </c>
      <c r="AF422" s="49">
        <f>_xll.qlTenorBasisValue($V$13,AD422,trigger)</f>
        <v>2.0009443861061397E-4</v>
      </c>
      <c r="AG422" s="49">
        <f>_xll.qlTenorBasisForwardRate($V$13,AD422,_xll.ohTrigger($AA$9:$AA$12))</f>
        <v>1.5219902165208566E-2</v>
      </c>
      <c r="AH422" s="49">
        <f>_xll.qlTenorBasisForwardRate2($V$13,AD422,AE422,_xll.ohTrigger($AA$9:$AA$12))</f>
        <v>1.5219902165208566E-2</v>
      </c>
      <c r="AI422" s="49">
        <f>_xll.qlIndexFixing($V$5,_xll.qlInterestRateIndexFixingDate($V$5,AD422,trigger),,trigger)</f>
        <v>1.524345638639771E-2</v>
      </c>
      <c r="AJ422" s="49">
        <f t="shared" si="23"/>
        <v>-2.3554221189143673E-5</v>
      </c>
      <c r="AK422" s="52">
        <f t="shared" si="24"/>
        <v>1.0015475934689637</v>
      </c>
    </row>
    <row r="423" spans="29:37" x14ac:dyDescent="0.2">
      <c r="AC423" s="44" t="s">
        <v>74</v>
      </c>
      <c r="AD423" s="45">
        <f>_xll.qlCalendarAdvance(calendar,AD422,AC423,,,trigger)</f>
        <v>55358</v>
      </c>
      <c r="AE423" s="45">
        <f>_xll.qlInterestRateIndexMaturity($V$5,AD423,trigger)</f>
        <v>55450</v>
      </c>
      <c r="AF423" s="49">
        <f>_xll.qlTenorBasisValue($V$13,AD423,trigger)</f>
        <v>1.993235489236091E-4</v>
      </c>
      <c r="AG423" s="49">
        <f>_xll.qlTenorBasisForwardRate($V$13,AD423,_xll.ohTrigger($AA$9:$AA$12))</f>
        <v>1.5196730897161661E-2</v>
      </c>
      <c r="AH423" s="49">
        <f>_xll.qlTenorBasisForwardRate2($V$13,AD423,AE423,_xll.ohTrigger($AA$9:$AA$12))</f>
        <v>1.5196730897161661E-2</v>
      </c>
      <c r="AI423" s="49">
        <f>_xll.qlIndexFixing($V$5,_xll.qlInterestRateIndexFixingDate($V$5,AD423,trigger),,trigger)</f>
        <v>1.521923640454197E-2</v>
      </c>
      <c r="AJ423" s="49">
        <f t="shared" si="23"/>
        <v>-2.2505507380308695E-5</v>
      </c>
      <c r="AK423" s="52">
        <f t="shared" si="24"/>
        <v>1.0014809439959558</v>
      </c>
    </row>
    <row r="424" spans="29:37" x14ac:dyDescent="0.2">
      <c r="AC424" s="44" t="s">
        <v>74</v>
      </c>
      <c r="AD424" s="45">
        <f>_xll.qlCalendarAdvance(calendar,AD423,AC424,,,trigger)</f>
        <v>55389</v>
      </c>
      <c r="AE424" s="45">
        <f>_xll.qlInterestRateIndexMaturity($V$5,AD424,trigger)</f>
        <v>55481</v>
      </c>
      <c r="AF424" s="49">
        <f>_xll.qlTenorBasisValue($V$13,AD424,trigger)</f>
        <v>1.9858476198997366E-4</v>
      </c>
      <c r="AG424" s="49">
        <f>_xll.qlTenorBasisForwardRate($V$13,AD424,_xll.ohTrigger($AA$9:$AA$12))</f>
        <v>1.517363253149715E-2</v>
      </c>
      <c r="AH424" s="49">
        <f>_xll.qlTenorBasisForwardRate2($V$13,AD424,AE424,_xll.ohTrigger($AA$9:$AA$12))</f>
        <v>1.517363253149715E-2</v>
      </c>
      <c r="AI424" s="49">
        <f>_xll.qlIndexFixing($V$5,_xll.qlInterestRateIndexFixingDate($V$5,AD424,trigger),,trigger)</f>
        <v>1.5195125383255492E-2</v>
      </c>
      <c r="AJ424" s="49">
        <f t="shared" si="23"/>
        <v>-2.1492851758342368E-5</v>
      </c>
      <c r="AK424" s="52">
        <f t="shared" si="24"/>
        <v>1.0014164605419122</v>
      </c>
    </row>
    <row r="425" spans="29:37" x14ac:dyDescent="0.2">
      <c r="AC425" s="44" t="s">
        <v>74</v>
      </c>
      <c r="AD425" s="45">
        <f>_xll.qlCalendarAdvance(calendar,AD424,AC425,,,trigger)</f>
        <v>55421</v>
      </c>
      <c r="AE425" s="45">
        <f>_xll.qlInterestRateIndexMaturity($V$5,AD425,trigger)</f>
        <v>55514</v>
      </c>
      <c r="AF425" s="49">
        <f>_xll.qlTenorBasisValue($V$13,AD425,trigger)</f>
        <v>1.9783033064546497E-4</v>
      </c>
      <c r="AG425" s="49">
        <f>_xll.qlTenorBasisForwardRate($V$13,AD425,_xll.ohTrigger($AA$9:$AA$12))</f>
        <v>1.5149041485054065E-2</v>
      </c>
      <c r="AH425" s="49">
        <f>_xll.qlTenorBasisForwardRate2($V$13,AD425,AE425,_xll.ohTrigger($AA$9:$AA$12))</f>
        <v>1.5149041485054065E-2</v>
      </c>
      <c r="AI425" s="49">
        <f>_xll.qlIndexFixing($V$5,_xll.qlInterestRateIndexFixingDate($V$5,AD425,trigger),,trigger)</f>
        <v>1.5169477121750031E-2</v>
      </c>
      <c r="AJ425" s="49">
        <f t="shared" si="23"/>
        <v>-2.0435636695965986E-5</v>
      </c>
      <c r="AK425" s="52">
        <f t="shared" si="24"/>
        <v>1.0013489722578242</v>
      </c>
    </row>
    <row r="426" spans="29:37" x14ac:dyDescent="0.2">
      <c r="AC426" s="44" t="s">
        <v>74</v>
      </c>
      <c r="AD426" s="45">
        <f>_xll.qlCalendarAdvance(calendar,AD425,AC426,,,trigger)</f>
        <v>55451</v>
      </c>
      <c r="AE426" s="45">
        <f>_xll.qlInterestRateIndexMaturity($V$5,AD426,trigger)</f>
        <v>55543</v>
      </c>
      <c r="AF426" s="49">
        <f>_xll.qlTenorBasisValue($V$13,AD426,trigger)</f>
        <v>1.9713053039112046E-4</v>
      </c>
      <c r="AG426" s="49">
        <f>_xll.qlTenorBasisForwardRate($V$13,AD426,_xll.ohTrigger($AA$9:$AA$12))</f>
        <v>1.5125512959136509E-2</v>
      </c>
      <c r="AH426" s="49">
        <f>_xll.qlTenorBasisForwardRate2($V$13,AD426,AE426,_xll.ohTrigger($AA$9:$AA$12))</f>
        <v>1.5125512959136509E-2</v>
      </c>
      <c r="AI426" s="49">
        <f>_xll.qlIndexFixing($V$5,_xll.qlInterestRateIndexFixingDate($V$5,AD426,trigger),,trigger)</f>
        <v>1.5144990499776865E-2</v>
      </c>
      <c r="AJ426" s="49">
        <f t="shared" si="23"/>
        <v>-1.9477540640355784E-5</v>
      </c>
      <c r="AK426" s="52">
        <f t="shared" si="24"/>
        <v>1.0012877276091712</v>
      </c>
    </row>
    <row r="427" spans="29:37" x14ac:dyDescent="0.2">
      <c r="AC427" s="44" t="s">
        <v>74</v>
      </c>
      <c r="AD427" s="45">
        <f>_xll.qlCalendarAdvance(calendar,AD426,AC427,,,trigger)</f>
        <v>55484</v>
      </c>
      <c r="AE427" s="45">
        <f>_xll.qlInterestRateIndexMaturity($V$5,AD427,trigger)</f>
        <v>55576</v>
      </c>
      <c r="AF427" s="49">
        <f>_xll.qlTenorBasisValue($V$13,AD427,trigger)</f>
        <v>1.9636902526931087E-4</v>
      </c>
      <c r="AG427" s="49">
        <f>_xll.qlTenorBasisForwardRate($V$13,AD427,_xll.ohTrigger($AA$9:$AA$12))</f>
        <v>1.5098855336462005E-2</v>
      </c>
      <c r="AH427" s="49">
        <f>_xll.qlTenorBasisForwardRate2($V$13,AD427,AE427,_xll.ohTrigger($AA$9:$AA$12))</f>
        <v>1.5098855336462005E-2</v>
      </c>
      <c r="AI427" s="49">
        <f>_xll.qlIndexFixing($V$5,_xll.qlInterestRateIndexFixingDate($V$5,AD427,trigger),,trigger)</f>
        <v>1.5117265810565491E-2</v>
      </c>
      <c r="AJ427" s="49">
        <f t="shared" si="23"/>
        <v>-1.8410474103485591E-5</v>
      </c>
      <c r="AK427" s="52">
        <f t="shared" si="24"/>
        <v>1.0012193291274887</v>
      </c>
    </row>
    <row r="428" spans="29:37" x14ac:dyDescent="0.2">
      <c r="AC428" s="44" t="s">
        <v>74</v>
      </c>
      <c r="AD428" s="45">
        <f>_xll.qlCalendarAdvance(calendar,AD427,AC428,,,trigger)</f>
        <v>55514</v>
      </c>
      <c r="AE428" s="45">
        <f>_xll.qlInterestRateIndexMaturity($V$5,AD428,trigger)</f>
        <v>55605</v>
      </c>
      <c r="AF428" s="49">
        <f>_xll.qlTenorBasisValue($V$13,AD428,trigger)</f>
        <v>1.9568419615101327E-4</v>
      </c>
      <c r="AG428" s="49">
        <f>_xll.qlTenorBasisForwardRate($V$13,AD428,_xll.ohTrigger($AA$9:$AA$12))</f>
        <v>1.5074099918190743E-2</v>
      </c>
      <c r="AH428" s="49">
        <f>_xll.qlTenorBasisForwardRate2($V$13,AD428,AE428,_xll.ohTrigger($AA$9:$AA$12))</f>
        <v>1.5074099918190743E-2</v>
      </c>
      <c r="AI428" s="49">
        <f>_xll.qlIndexFixing($V$5,_xll.qlInterestRateIndexFixingDate($V$5,AD428,trigger),,trigger)</f>
        <v>1.5091559126830446E-2</v>
      </c>
      <c r="AJ428" s="49">
        <f t="shared" si="23"/>
        <v>-1.7459208639703655E-5</v>
      </c>
      <c r="AK428" s="52">
        <f t="shared" si="24"/>
        <v>1.0011582256144285</v>
      </c>
    </row>
    <row r="429" spans="29:37" x14ac:dyDescent="0.2">
      <c r="AC429" s="44" t="s">
        <v>74</v>
      </c>
      <c r="AD429" s="45">
        <f>_xll.qlCalendarAdvance(calendar,AD428,AC429,,,trigger)</f>
        <v>55547</v>
      </c>
      <c r="AE429" s="45">
        <f>_xll.qlInterestRateIndexMaturity($V$5,AD429,trigger)</f>
        <v>55638</v>
      </c>
      <c r="AF429" s="49">
        <f>_xll.qlTenorBasisValue($V$13,AD429,trigger)</f>
        <v>1.9493899325722123E-4</v>
      </c>
      <c r="AG429" s="49">
        <f>_xll.qlTenorBasisForwardRate($V$13,AD429,_xll.ohTrigger($AA$9:$AA$12))</f>
        <v>1.5046067450883317E-2</v>
      </c>
      <c r="AH429" s="49">
        <f>_xll.qlTenorBasisForwardRate2($V$13,AD429,AE429,_xll.ohTrigger($AA$9:$AA$12))</f>
        <v>1.5046067450883317E-2</v>
      </c>
      <c r="AI429" s="49">
        <f>_xll.qlIndexFixing($V$5,_xll.qlInterestRateIndexFixingDate($V$5,AD429,trigger),,trigger)</f>
        <v>1.5062467292143267E-2</v>
      </c>
      <c r="AJ429" s="49">
        <f t="shared" si="23"/>
        <v>-1.6399841259950865E-5</v>
      </c>
      <c r="AK429" s="52">
        <f t="shared" si="24"/>
        <v>1.0010899752585509</v>
      </c>
    </row>
    <row r="430" spans="29:37" x14ac:dyDescent="0.2">
      <c r="AC430" s="44" t="s">
        <v>74</v>
      </c>
      <c r="AD430" s="45">
        <f>_xll.qlCalendarAdvance(calendar,AD429,AC430,,,trigger)</f>
        <v>55578</v>
      </c>
      <c r="AE430" s="45">
        <f>_xll.qlInterestRateIndexMaturity($V$5,AD430,trigger)</f>
        <v>55670</v>
      </c>
      <c r="AF430" s="49">
        <f>_xll.qlTenorBasisValue($V$13,AD430,trigger)</f>
        <v>1.9424661502367014E-4</v>
      </c>
      <c r="AG430" s="49">
        <f>_xll.qlTenorBasisForwardRate($V$13,AD430,_xll.ohTrigger($AA$9:$AA$12))</f>
        <v>1.5018939164914704E-2</v>
      </c>
      <c r="AH430" s="49">
        <f>_xll.qlTenorBasisForwardRate2($V$13,AD430,AE430,_xll.ohTrigger($AA$9:$AA$12))</f>
        <v>1.5018939164914704E-2</v>
      </c>
      <c r="AI430" s="49">
        <f>_xll.qlIndexFixing($V$5,_xll.qlInterestRateIndexFixingDate($V$5,AD430,trigger),,trigger)</f>
        <v>1.5034332347096658E-2</v>
      </c>
      <c r="AJ430" s="49">
        <f t="shared" si="23"/>
        <v>-1.5393182181954249E-5</v>
      </c>
      <c r="AK430" s="52">
        <f t="shared" si="24"/>
        <v>1.0010249180726369</v>
      </c>
    </row>
    <row r="431" spans="29:37" x14ac:dyDescent="0.2">
      <c r="AC431" s="44" t="s">
        <v>74</v>
      </c>
      <c r="AD431" s="45">
        <f>_xll.qlCalendarAdvance(calendar,AD430,AC431,,,trigger)</f>
        <v>55607</v>
      </c>
      <c r="AE431" s="45">
        <f>_xll.qlInterestRateIndexMaturity($V$5,AD431,trigger)</f>
        <v>55698</v>
      </c>
      <c r="AF431" s="49">
        <f>_xll.qlTenorBasisValue($V$13,AD431,trigger)</f>
        <v>1.9360555817907117E-4</v>
      </c>
      <c r="AG431" s="49">
        <f>_xll.qlTenorBasisForwardRate($V$13,AD431,_xll.ohTrigger($AA$9:$AA$12))</f>
        <v>1.4993237719680004E-2</v>
      </c>
      <c r="AH431" s="49">
        <f>_xll.qlTenorBasisForwardRate2($V$13,AD431,AE431,_xll.ohTrigger($AA$9:$AA$12))</f>
        <v>1.4993237719680004E-2</v>
      </c>
      <c r="AI431" s="49">
        <f>_xll.qlIndexFixing($V$5,_xll.qlInterestRateIndexFixingDate($V$5,AD431,trigger),,trigger)</f>
        <v>1.5007722168879613E-2</v>
      </c>
      <c r="AJ431" s="49">
        <f t="shared" si="23"/>
        <v>-1.4484449199608437E-5</v>
      </c>
      <c r="AK431" s="52">
        <f t="shared" si="24"/>
        <v>1.0009660654670069</v>
      </c>
    </row>
    <row r="432" spans="29:37" x14ac:dyDescent="0.2">
      <c r="AC432" s="44" t="s">
        <v>74</v>
      </c>
      <c r="AD432" s="45">
        <f>_xll.qlCalendarAdvance(calendar,AD431,AC432,,,trigger)</f>
        <v>55638</v>
      </c>
      <c r="AE432" s="45">
        <f>_xll.qlInterestRateIndexMaturity($V$5,AD432,trigger)</f>
        <v>55729</v>
      </c>
      <c r="AF432" s="49">
        <f>_xll.qlTenorBasisValue($V$13,AD432,trigger)</f>
        <v>1.9292733177363088E-4</v>
      </c>
      <c r="AG432" s="49">
        <f>_xll.qlTenorBasisForwardRate($V$13,AD432,_xll.ohTrigger($AA$9:$AA$12))</f>
        <v>1.4965001101683258E-2</v>
      </c>
      <c r="AH432" s="49">
        <f>_xll.qlTenorBasisForwardRate2($V$13,AD432,AE432,_xll.ohTrigger($AA$9:$AA$12))</f>
        <v>1.4965001101683258E-2</v>
      </c>
      <c r="AI432" s="49">
        <f>_xll.qlIndexFixing($V$5,_xll.qlInterestRateIndexFixingDate($V$5,AD432,trigger),,trigger)</f>
        <v>1.4978501493337086E-2</v>
      </c>
      <c r="AJ432" s="49">
        <f t="shared" si="23"/>
        <v>-1.3500391653828783E-5</v>
      </c>
      <c r="AK432" s="52">
        <f t="shared" si="24"/>
        <v>1.0009021310163693</v>
      </c>
    </row>
    <row r="433" spans="29:37" x14ac:dyDescent="0.2">
      <c r="AC433" s="44" t="s">
        <v>74</v>
      </c>
      <c r="AD433" s="45">
        <f>_xll.qlCalendarAdvance(calendar,AD432,AC433,,,trigger)</f>
        <v>55668</v>
      </c>
      <c r="AE433" s="45">
        <f>_xll.qlInterestRateIndexMaturity($V$5,AD433,trigger)</f>
        <v>55760</v>
      </c>
      <c r="AF433" s="49">
        <f>_xll.qlTenorBasisValue($V$13,AD433,trigger)</f>
        <v>1.9227784446310884E-4</v>
      </c>
      <c r="AG433" s="49">
        <f>_xll.qlTenorBasisForwardRate($V$13,AD433,_xll.ohTrigger($AA$9:$AA$12))</f>
        <v>1.4936898366120223E-2</v>
      </c>
      <c r="AH433" s="49">
        <f>_xll.qlTenorBasisForwardRate2($V$13,AD433,AE433,_xll.ohTrigger($AA$9:$AA$12))</f>
        <v>1.4936898366120223E-2</v>
      </c>
      <c r="AI433" s="49">
        <f>_xll.qlIndexFixing($V$5,_xll.qlInterestRateIndexFixingDate($V$5,AD433,trigger),,trigger)</f>
        <v>1.4949434908916268E-2</v>
      </c>
      <c r="AJ433" s="49">
        <f t="shared" si="23"/>
        <v>-1.2536542796044714E-5</v>
      </c>
      <c r="AK433" s="52">
        <f t="shared" si="24"/>
        <v>1.0008393002676164</v>
      </c>
    </row>
    <row r="434" spans="29:37" x14ac:dyDescent="0.2">
      <c r="AC434" s="44" t="s">
        <v>74</v>
      </c>
      <c r="AD434" s="45">
        <f>_xll.qlCalendarAdvance(calendar,AD433,AC434,,,trigger)</f>
        <v>55701</v>
      </c>
      <c r="AE434" s="45">
        <f>_xll.qlInterestRateIndexMaturity($V$5,AD434,trigger)</f>
        <v>55793</v>
      </c>
      <c r="AF434" s="49">
        <f>_xll.qlTenorBasisValue($V$13,AD434,trigger)</f>
        <v>1.9157112413061648E-4</v>
      </c>
      <c r="AG434" s="49">
        <f>_xll.qlTenorBasisForwardRate($V$13,AD434,_xll.ohTrigger($AA$9:$AA$12))</f>
        <v>1.4905462165145704E-2</v>
      </c>
      <c r="AH434" s="49">
        <f>_xll.qlTenorBasisForwardRate2($V$13,AD434,AE434,_xll.ohTrigger($AA$9:$AA$12))</f>
        <v>1.4905462165145704E-2</v>
      </c>
      <c r="AI434" s="49">
        <f>_xll.qlIndexFixing($V$5,_xll.qlInterestRateIndexFixingDate($V$5,AD434,trigger),,trigger)</f>
        <v>1.4916959521328467E-2</v>
      </c>
      <c r="AJ434" s="49">
        <f t="shared" si="23"/>
        <v>-1.1497356182763041E-5</v>
      </c>
      <c r="AK434" s="52">
        <f t="shared" si="24"/>
        <v>1.0007713518745931</v>
      </c>
    </row>
    <row r="435" spans="29:37" x14ac:dyDescent="0.2">
      <c r="AC435" s="44" t="s">
        <v>74</v>
      </c>
      <c r="AD435" s="45">
        <f>_xll.qlCalendarAdvance(calendar,AD434,AC435,,,trigger)</f>
        <v>55732</v>
      </c>
      <c r="AE435" s="45">
        <f>_xll.qlInterestRateIndexMaturity($V$5,AD435,trigger)</f>
        <v>55824</v>
      </c>
      <c r="AF435" s="49">
        <f>_xll.qlTenorBasisValue($V$13,AD435,trigger)</f>
        <v>1.9091452410465869E-4</v>
      </c>
      <c r="AG435" s="49">
        <f>_xll.qlTenorBasisForwardRate($V$13,AD435,_xll.ohTrigger($AA$9:$AA$12))</f>
        <v>1.4875268994372566E-2</v>
      </c>
      <c r="AH435" s="49">
        <f>_xll.qlTenorBasisForwardRate2($V$13,AD435,AE435,_xll.ohTrigger($AA$9:$AA$12))</f>
        <v>1.4875268994372566E-2</v>
      </c>
      <c r="AI435" s="49">
        <f>_xll.qlIndexFixing($V$5,_xll.qlInterestRateIndexFixingDate($V$5,AD435,trigger),,trigger)</f>
        <v>1.4885794292594248E-2</v>
      </c>
      <c r="AJ435" s="49">
        <f t="shared" si="23"/>
        <v>-1.0525298221682536E-5</v>
      </c>
      <c r="AK435" s="52">
        <f t="shared" si="24"/>
        <v>1.0007075702782695</v>
      </c>
    </row>
    <row r="436" spans="29:37" x14ac:dyDescent="0.2">
      <c r="AC436" s="44" t="s">
        <v>74</v>
      </c>
      <c r="AD436" s="45">
        <f>_xll.qlCalendarAdvance(calendar,AD435,AC436,,,trigger)</f>
        <v>55764</v>
      </c>
      <c r="AE436" s="45">
        <f>_xll.qlInterestRateIndexMaturity($V$5,AD436,trigger)</f>
        <v>55855</v>
      </c>
      <c r="AF436" s="49">
        <f>_xll.qlTenorBasisValue($V$13,AD436,trigger)</f>
        <v>1.9024407329061512E-4</v>
      </c>
      <c r="AG436" s="49">
        <f>_xll.qlTenorBasisForwardRate($V$13,AD436,_xll.ohTrigger($AA$9:$AA$12))</f>
        <v>1.4843631130271257E-2</v>
      </c>
      <c r="AH436" s="49">
        <f>_xll.qlTenorBasisForwardRate2($V$13,AD436,AE436,_xll.ohTrigger($AA$9:$AA$12))</f>
        <v>1.4843631130271257E-2</v>
      </c>
      <c r="AI436" s="49">
        <f>_xll.qlIndexFixing($V$5,_xll.qlInterestRateIndexFixingDate($V$5,AD436,trigger),,trigger)</f>
        <v>1.4853172452794531E-2</v>
      </c>
      <c r="AJ436" s="49">
        <f t="shared" si="23"/>
        <v>-9.5413225232737764E-6</v>
      </c>
      <c r="AK436" s="52">
        <f t="shared" si="24"/>
        <v>1.0006427889806435</v>
      </c>
    </row>
    <row r="437" spans="29:37" x14ac:dyDescent="0.2">
      <c r="AC437" s="44" t="s">
        <v>74</v>
      </c>
      <c r="AD437" s="45">
        <f>_xll.qlCalendarAdvance(calendar,AD436,AC437,,,trigger)</f>
        <v>55794</v>
      </c>
      <c r="AE437" s="45">
        <f>_xll.qlInterestRateIndexMaturity($V$5,AD437,trigger)</f>
        <v>55886</v>
      </c>
      <c r="AF437" s="49">
        <f>_xll.qlTenorBasisValue($V$13,AD437,trigger)</f>
        <v>1.896222205898615E-4</v>
      </c>
      <c r="AG437" s="49">
        <f>_xll.qlTenorBasisForwardRate($V$13,AD437,_xll.ohTrigger($AA$9:$AA$12))</f>
        <v>1.4812957941435152E-2</v>
      </c>
      <c r="AH437" s="49">
        <f>_xll.qlTenorBasisForwardRate2($V$13,AD437,AE437,_xll.ohTrigger($AA$9:$AA$12))</f>
        <v>1.4812957941435152E-2</v>
      </c>
      <c r="AI437" s="49">
        <f>_xll.qlIndexFixing($V$5,_xll.qlInterestRateIndexFixingDate($V$5,AD437,trigger),,trigger)</f>
        <v>1.4821551449605432E-2</v>
      </c>
      <c r="AJ437" s="49">
        <f t="shared" si="23"/>
        <v>-8.5935081702796096E-6</v>
      </c>
      <c r="AK437" s="52">
        <f t="shared" si="24"/>
        <v>1.0005801345149465</v>
      </c>
    </row>
    <row r="438" spans="29:37" x14ac:dyDescent="0.2">
      <c r="AC438" s="44" t="s">
        <v>74</v>
      </c>
      <c r="AD438" s="45">
        <f>_xll.qlCalendarAdvance(calendar,AD437,AC438,,,trigger)</f>
        <v>55827</v>
      </c>
      <c r="AE438" s="45">
        <f>_xll.qlInterestRateIndexMaturity($V$5,AD438,trigger)</f>
        <v>55919</v>
      </c>
      <c r="AF438" s="49">
        <f>_xll.qlTenorBasisValue($V$13,AD438,trigger)</f>
        <v>1.8894558920532905E-4</v>
      </c>
      <c r="AG438" s="49">
        <f>_xll.qlTenorBasisForwardRate($V$13,AD438,_xll.ohTrigger($AA$9:$AA$12))</f>
        <v>1.4778745795412024E-2</v>
      </c>
      <c r="AH438" s="49">
        <f>_xll.qlTenorBasisForwardRate2($V$13,AD438,AE438,_xll.ohTrigger($AA$9:$AA$12))</f>
        <v>1.4778745795412024E-2</v>
      </c>
      <c r="AI438" s="49">
        <f>_xll.qlIndexFixing($V$5,_xll.qlInterestRateIndexFixingDate($V$5,AD438,trigger),,trigger)</f>
        <v>1.4786317940351791E-2</v>
      </c>
      <c r="AJ438" s="49">
        <f t="shared" si="23"/>
        <v>-7.5721449397676138E-6</v>
      </c>
      <c r="AK438" s="52">
        <f t="shared" si="24"/>
        <v>1.0005123672228071</v>
      </c>
    </row>
    <row r="439" spans="29:37" x14ac:dyDescent="0.2">
      <c r="AC439" s="44" t="s">
        <v>74</v>
      </c>
      <c r="AD439" s="45">
        <f>_xll.qlCalendarAdvance(calendar,AD438,AC439,,,trigger)</f>
        <v>55857</v>
      </c>
      <c r="AE439" s="45">
        <f>_xll.qlInterestRateIndexMaturity($V$5,AD439,trigger)</f>
        <v>55947</v>
      </c>
      <c r="AF439" s="49">
        <f>_xll.qlTenorBasisValue($V$13,AD439,trigger)</f>
        <v>1.8833713545032309E-4</v>
      </c>
      <c r="AG439" s="49">
        <f>_xll.qlTenorBasisForwardRate($V$13,AD439,_xll.ohTrigger($AA$9:$AA$12))</f>
        <v>1.4747486994951764E-2</v>
      </c>
      <c r="AH439" s="49">
        <f>_xll.qlTenorBasisForwardRate2($V$13,AD439,AE439,_xll.ohTrigger($AA$9:$AA$12))</f>
        <v>1.4747486994951764E-2</v>
      </c>
      <c r="AI439" s="49">
        <f>_xll.qlIndexFixing($V$5,_xll.qlInterestRateIndexFixingDate($V$5,AD439,trigger),,trigger)</f>
        <v>1.4754164972314854E-2</v>
      </c>
      <c r="AJ439" s="49">
        <f t="shared" si="23"/>
        <v>-6.6779773630898376E-6</v>
      </c>
      <c r="AK439" s="52">
        <f t="shared" si="24"/>
        <v>1.0004528213766437</v>
      </c>
    </row>
    <row r="440" spans="29:37" x14ac:dyDescent="0.2">
      <c r="AC440" s="44" t="s">
        <v>74</v>
      </c>
      <c r="AD440" s="45">
        <f>_xll.qlCalendarAdvance(calendar,AD439,AC440,,,trigger)</f>
        <v>55890</v>
      </c>
      <c r="AE440" s="45">
        <f>_xll.qlInterestRateIndexMaturity($V$5,AD440,trigger)</f>
        <v>55982</v>
      </c>
      <c r="AF440" s="49">
        <f>_xll.qlTenorBasisValue($V$13,AD440,trigger)</f>
        <v>1.8767509254682537E-4</v>
      </c>
      <c r="AG440" s="49">
        <f>_xll.qlTenorBasisForwardRate($V$13,AD440,_xll.ohTrigger($AA$9:$AA$12))</f>
        <v>1.471141237768534E-2</v>
      </c>
      <c r="AH440" s="49">
        <f>_xll.qlTenorBasisForwardRate2($V$13,AD440,AE440,_xll.ohTrigger($AA$9:$AA$12))</f>
        <v>1.471141237768534E-2</v>
      </c>
      <c r="AI440" s="49">
        <f>_xll.qlIndexFixing($V$5,_xll.qlInterestRateIndexFixingDate($V$5,AD440,trigger),,trigger)</f>
        <v>1.4717048205733932E-2</v>
      </c>
      <c r="AJ440" s="49">
        <f t="shared" si="23"/>
        <v>-5.6358280485918621E-6</v>
      </c>
      <c r="AK440" s="52">
        <f t="shared" si="24"/>
        <v>1.0003830922486505</v>
      </c>
    </row>
    <row r="441" spans="29:37" x14ac:dyDescent="0.2">
      <c r="AC441" s="44" t="s">
        <v>74</v>
      </c>
      <c r="AD441" s="45">
        <f>_xll.qlCalendarAdvance(calendar,AD440,AC441,,,trigger)</f>
        <v>55921</v>
      </c>
      <c r="AE441" s="45">
        <f>_xll.qlInterestRateIndexMaturity($V$5,AD441,trigger)</f>
        <v>56010</v>
      </c>
      <c r="AF441" s="49">
        <f>_xll.qlTenorBasisValue($V$13,AD441,trigger)</f>
        <v>1.870600277250545E-4</v>
      </c>
      <c r="AG441" s="49">
        <f>_xll.qlTenorBasisForwardRate($V$13,AD441,_xll.ohTrigger($AA$9:$AA$12))</f>
        <v>1.4678090537362803E-2</v>
      </c>
      <c r="AH441" s="49">
        <f>_xll.qlTenorBasisForwardRate2($V$13,AD441,AE441,_xll.ohTrigger($AA$9:$AA$12))</f>
        <v>1.4678090537362803E-2</v>
      </c>
      <c r="AI441" s="49">
        <f>_xll.qlIndexFixing($V$5,_xll.qlInterestRateIndexFixingDate($V$5,AD441,trigger),,trigger)</f>
        <v>1.4682825234323592E-2</v>
      </c>
      <c r="AJ441" s="49">
        <f t="shared" si="23"/>
        <v>-4.7346969607887229E-6</v>
      </c>
      <c r="AK441" s="52">
        <f t="shared" si="24"/>
        <v>1.0003225689982451</v>
      </c>
    </row>
    <row r="442" spans="29:37" x14ac:dyDescent="0.2">
      <c r="AC442" s="44" t="s">
        <v>74</v>
      </c>
      <c r="AD442" s="45">
        <f>_xll.qlCalendarAdvance(calendar,AD441,AC442,,,trigger)</f>
        <v>55949</v>
      </c>
      <c r="AE442" s="45">
        <f>_xll.qlInterestRateIndexMaturity($V$5,AD442,trigger)</f>
        <v>56041</v>
      </c>
      <c r="AF442" s="49">
        <f>_xll.qlTenorBasisValue($V$13,AD442,trigger)</f>
        <v>1.8651013574214303E-4</v>
      </c>
      <c r="AG442" s="49">
        <f>_xll.qlTenorBasisForwardRate($V$13,AD442,_xll.ohTrigger($AA$9:$AA$12))</f>
        <v>1.4645950516424111E-2</v>
      </c>
      <c r="AH442" s="49">
        <f>_xll.qlTenorBasisForwardRate2($V$13,AD442,AE442,_xll.ohTrigger($AA$9:$AA$12))</f>
        <v>1.4645950516424111E-2</v>
      </c>
      <c r="AI442" s="49">
        <f>_xll.qlIndexFixing($V$5,_xll.qlInterestRateIndexFixingDate($V$5,AD442,trigger),,trigger)</f>
        <v>1.4649789504412484E-2</v>
      </c>
      <c r="AJ442" s="49">
        <f t="shared" si="23"/>
        <v>-3.8389879883724692E-6</v>
      </c>
      <c r="AK442" s="52">
        <f t="shared" si="24"/>
        <v>1.0002621194154704</v>
      </c>
    </row>
    <row r="443" spans="29:37" x14ac:dyDescent="0.2">
      <c r="AC443" s="44" t="s">
        <v>74</v>
      </c>
      <c r="AD443" s="45">
        <f>_xll.qlCalendarAdvance(calendar,AD442,AC443,,,trigger)</f>
        <v>55982</v>
      </c>
      <c r="AE443" s="45">
        <f>_xll.qlInterestRateIndexMaturity($V$5,AD443,trigger)</f>
        <v>56073</v>
      </c>
      <c r="AF443" s="49">
        <f>_xll.qlTenorBasisValue($V$13,AD443,trigger)</f>
        <v>1.858688653122713E-4</v>
      </c>
      <c r="AG443" s="49">
        <f>_xll.qlTenorBasisForwardRate($V$13,AD443,_xll.ohTrigger($AA$9:$AA$12))</f>
        <v>1.4608606944918435E-2</v>
      </c>
      <c r="AH443" s="49">
        <f>_xll.qlTenorBasisForwardRate2($V$13,AD443,AE443,_xll.ohTrigger($AA$9:$AA$12))</f>
        <v>1.4608606944918435E-2</v>
      </c>
      <c r="AI443" s="49">
        <f>_xll.qlIndexFixing($V$5,_xll.qlInterestRateIndexFixingDate($V$5,AD443,trigger),,trigger)</f>
        <v>1.4611462989892582E-2</v>
      </c>
      <c r="AJ443" s="49">
        <f t="shared" si="23"/>
        <v>-2.8560449741466681E-6</v>
      </c>
      <c r="AK443" s="52">
        <f t="shared" si="24"/>
        <v>1.0001955042657329</v>
      </c>
    </row>
    <row r="444" spans="29:37" x14ac:dyDescent="0.2">
      <c r="AC444" s="44" t="s">
        <v>74</v>
      </c>
      <c r="AD444" s="45">
        <f>_xll.qlCalendarAdvance(calendar,AD443,AC444,,,trigger)</f>
        <v>56012</v>
      </c>
      <c r="AE444" s="45">
        <f>_xll.qlInterestRateIndexMaturity($V$5,AD444,trigger)</f>
        <v>56104</v>
      </c>
      <c r="AF444" s="49">
        <f>_xll.qlTenorBasisValue($V$13,AD444,trigger)</f>
        <v>1.852922290609919E-4</v>
      </c>
      <c r="AG444" s="49">
        <f>_xll.qlTenorBasisForwardRate($V$13,AD444,_xll.ohTrigger($AA$9:$AA$12))</f>
        <v>1.4573483663118199E-2</v>
      </c>
      <c r="AH444" s="49">
        <f>_xll.qlTenorBasisForwardRate2($V$13,AD444,AE444,_xll.ohTrigger($AA$9:$AA$12))</f>
        <v>1.4573483663118199E-2</v>
      </c>
      <c r="AI444" s="49">
        <f>_xll.qlIndexFixing($V$5,_xll.qlInterestRateIndexFixingDate($V$5,AD444,trigger),,trigger)</f>
        <v>1.4575422149377537E-2</v>
      </c>
      <c r="AJ444" s="49">
        <f t="shared" si="23"/>
        <v>-1.9384862593382901E-6</v>
      </c>
      <c r="AK444" s="52">
        <f t="shared" si="24"/>
        <v>1.0001330146109295</v>
      </c>
    </row>
    <row r="445" spans="29:37" x14ac:dyDescent="0.2">
      <c r="AC445" s="44" t="s">
        <v>74</v>
      </c>
      <c r="AD445" s="45">
        <f>_xll.qlCalendarAdvance(calendar,AD444,AC445,,,trigger)</f>
        <v>56044</v>
      </c>
      <c r="AE445" s="45">
        <f>_xll.qlInterestRateIndexMaturity($V$5,AD445,trigger)</f>
        <v>56136</v>
      </c>
      <c r="AF445" s="49">
        <f>_xll.qlTenorBasisValue($V$13,AD445,trigger)</f>
        <v>1.8468373382246676E-4</v>
      </c>
      <c r="AG445" s="49">
        <f>_xll.qlTenorBasisForwardRate($V$13,AD445,_xll.ohTrigger($AA$9:$AA$12))</f>
        <v>1.4535659715748373E-2</v>
      </c>
      <c r="AH445" s="49">
        <f>_xll.qlTenorBasisForwardRate2($V$13,AD445,AE445,_xll.ohTrigger($AA$9:$AA$12))</f>
        <v>1.4535659715748373E-2</v>
      </c>
      <c r="AI445" s="49">
        <f>_xll.qlIndexFixing($V$5,_xll.qlInterestRateIndexFixingDate($V$5,AD445,trigger),,trigger)</f>
        <v>1.4536640211878747E-2</v>
      </c>
      <c r="AJ445" s="49">
        <f t="shared" si="23"/>
        <v>-9.8049613037401451E-7</v>
      </c>
      <c r="AK445" s="52">
        <f t="shared" si="24"/>
        <v>1.0000674545324773</v>
      </c>
    </row>
    <row r="446" spans="29:37" x14ac:dyDescent="0.2">
      <c r="AC446" s="44" t="s">
        <v>74</v>
      </c>
      <c r="AD446" s="45">
        <f>_xll.qlCalendarAdvance(calendar,AD445,AC446,,,trigger)</f>
        <v>56074</v>
      </c>
      <c r="AE446" s="45">
        <f>_xll.qlInterestRateIndexMaturity($V$5,AD446,trigger)</f>
        <v>56166</v>
      </c>
      <c r="AF446" s="49">
        <f>_xll.qlTenorBasisValue($V$13,AD446,trigger)</f>
        <v>1.8411937978897992E-4</v>
      </c>
      <c r="AG446" s="49">
        <f>_xll.qlTenorBasisForwardRate($V$13,AD446,_xll.ohTrigger($AA$9:$AA$12))</f>
        <v>1.4499578452906533E-2</v>
      </c>
      <c r="AH446" s="49">
        <f>_xll.qlTenorBasisForwardRate2($V$13,AD446,AE446,_xll.ohTrigger($AA$9:$AA$12))</f>
        <v>1.4499578452906533E-2</v>
      </c>
      <c r="AI446" s="49">
        <f>_xll.qlIndexFixing($V$5,_xll.qlInterestRateIndexFixingDate($V$5,AD446,trigger),,trigger)</f>
        <v>1.4499665406085103E-2</v>
      </c>
      <c r="AJ446" s="49">
        <f t="shared" si="23"/>
        <v>-8.6953178570631229E-8</v>
      </c>
      <c r="AK446" s="52">
        <f t="shared" si="24"/>
        <v>1.0000059969452804</v>
      </c>
    </row>
    <row r="447" spans="29:37" x14ac:dyDescent="0.2">
      <c r="AC447" s="44" t="s">
        <v>74</v>
      </c>
      <c r="AD447" s="45">
        <f>_xll.qlCalendarAdvance(calendar,AD446,AC447,,,trigger)</f>
        <v>56107</v>
      </c>
      <c r="AE447" s="45">
        <f>_xll.qlInterestRateIndexMaturity($V$5,AD447,trigger)</f>
        <v>56199</v>
      </c>
      <c r="AF447" s="49">
        <f>_xll.qlTenorBasisValue($V$13,AD447,trigger)</f>
        <v>1.83505349466043E-4</v>
      </c>
      <c r="AG447" s="49">
        <f>_xll.qlTenorBasisForwardRate($V$13,AD447,_xll.ohTrigger($AA$9:$AA$12))</f>
        <v>1.4459194551046578E-2</v>
      </c>
      <c r="AH447" s="49">
        <f>_xll.qlTenorBasisForwardRate2($V$13,AD447,AE447,_xll.ohTrigger($AA$9:$AA$12))</f>
        <v>1.4459194551046578E-2</v>
      </c>
      <c r="AI447" s="49">
        <f>_xll.qlIndexFixing($V$5,_xll.qlInterestRateIndexFixingDate($V$5,AD447,trigger),,trigger)</f>
        <v>1.4458303784797989E-2</v>
      </c>
      <c r="AJ447" s="49">
        <f t="shared" si="23"/>
        <v>8.9076624858880349E-7</v>
      </c>
      <c r="AK447" s="52">
        <f t="shared" si="24"/>
        <v>0.99993839447657729</v>
      </c>
    </row>
    <row r="448" spans="29:37" x14ac:dyDescent="0.2">
      <c r="AC448" s="44" t="s">
        <v>74</v>
      </c>
      <c r="AD448" s="45">
        <f>_xll.qlCalendarAdvance(calendar,AD447,AC448,,,trigger)</f>
        <v>56138</v>
      </c>
      <c r="AE448" s="45">
        <f>_xll.qlInterestRateIndexMaturity($V$5,AD448,trigger)</f>
        <v>56229</v>
      </c>
      <c r="AF448" s="49">
        <f>_xll.qlTenorBasisValue($V$13,AD448,trigger)</f>
        <v>1.8293491734000839E-4</v>
      </c>
      <c r="AG448" s="49">
        <f>_xll.qlTenorBasisForwardRate($V$13,AD448,_xll.ohTrigger($AA$9:$AA$12))</f>
        <v>1.4420939608248126E-2</v>
      </c>
      <c r="AH448" s="49">
        <f>_xll.qlTenorBasisForwardRate2($V$13,AD448,AE448,_xll.ohTrigger($AA$9:$AA$12))</f>
        <v>1.4420939608248126E-2</v>
      </c>
      <c r="AI448" s="49">
        <f>_xll.qlIndexFixing($V$5,_xll.qlInterestRateIndexFixingDate($V$5,AD448,trigger),,trigger)</f>
        <v>1.4419150109003076E-2</v>
      </c>
      <c r="AJ448" s="49">
        <f t="shared" si="23"/>
        <v>1.789499245050119E-6</v>
      </c>
      <c r="AK448" s="52">
        <f t="shared" si="24"/>
        <v>0.99987590966374851</v>
      </c>
    </row>
    <row r="449" spans="29:37" x14ac:dyDescent="0.2">
      <c r="AC449" s="44" t="s">
        <v>74</v>
      </c>
      <c r="AD449" s="45">
        <f>_xll.qlCalendarAdvance(calendar,AD448,AC449,,,trigger)</f>
        <v>56170</v>
      </c>
      <c r="AE449" s="45">
        <f>_xll.qlInterestRateIndexMaturity($V$5,AD449,trigger)</f>
        <v>56262</v>
      </c>
      <c r="AF449" s="49">
        <f>_xll.qlTenorBasisValue($V$13,AD449,trigger)</f>
        <v>1.8235250351577968E-4</v>
      </c>
      <c r="AG449" s="49">
        <f>_xll.qlTenorBasisForwardRate($V$13,AD449,_xll.ohTrigger($AA$9:$AA$12))</f>
        <v>1.4380077437629374E-2</v>
      </c>
      <c r="AH449" s="49">
        <f>_xll.qlTenorBasisForwardRate2($V$13,AD449,AE449,_xll.ohTrigger($AA$9:$AA$12))</f>
        <v>1.4380077437629374E-2</v>
      </c>
      <c r="AI449" s="49">
        <f>_xll.qlIndexFixing($V$5,_xll.qlInterestRateIndexFixingDate($V$5,AD449,trigger),,trigger)</f>
        <v>1.4377335432694092E-2</v>
      </c>
      <c r="AJ449" s="49">
        <f t="shared" si="23"/>
        <v>2.7420049352813725E-6</v>
      </c>
      <c r="AK449" s="52">
        <f t="shared" si="24"/>
        <v>0.99980931918154303</v>
      </c>
    </row>
    <row r="450" spans="29:37" x14ac:dyDescent="0.2">
      <c r="AC450" s="44" t="s">
        <v>74</v>
      </c>
      <c r="AD450" s="45">
        <f>_xll.qlCalendarAdvance(calendar,AD449,AC450,,,trigger)</f>
        <v>56201</v>
      </c>
      <c r="AE450" s="45">
        <f>_xll.qlInterestRateIndexMaturity($V$5,AD450,trigger)</f>
        <v>56293</v>
      </c>
      <c r="AF450" s="49">
        <f>_xll.qlTenorBasisValue($V$13,AD450,trigger)</f>
        <v>1.8179444508281662E-4</v>
      </c>
      <c r="AG450" s="49">
        <f>_xll.qlTenorBasisForwardRate($V$13,AD450,_xll.ohTrigger($AA$9:$AA$12))</f>
        <v>1.4340173176009118E-2</v>
      </c>
      <c r="AH450" s="49">
        <f>_xll.qlTenorBasisForwardRate2($V$13,AD450,AE450,_xll.ohTrigger($AA$9:$AA$12))</f>
        <v>1.4340173176009118E-2</v>
      </c>
      <c r="AI450" s="49">
        <f>_xll.qlIndexFixing($V$5,_xll.qlInterestRateIndexFixingDate($V$5,AD450,trigger),,trigger)</f>
        <v>1.4336527745585505E-2</v>
      </c>
      <c r="AJ450" s="49">
        <f t="shared" si="23"/>
        <v>3.6454304236134549E-6</v>
      </c>
      <c r="AK450" s="52">
        <f t="shared" si="24"/>
        <v>0.99974578895394983</v>
      </c>
    </row>
    <row r="451" spans="29:37" x14ac:dyDescent="0.2">
      <c r="AC451" s="44" t="s">
        <v>74</v>
      </c>
      <c r="AD451" s="45">
        <f>_xll.qlCalendarAdvance(calendar,AD450,AC451,,,trigger)</f>
        <v>56233</v>
      </c>
      <c r="AE451" s="45">
        <f>_xll.qlInterestRateIndexMaturity($V$5,AD451,trigger)</f>
        <v>56324</v>
      </c>
      <c r="AF451" s="49">
        <f>_xll.qlTenorBasisValue($V$13,AD451,trigger)</f>
        <v>1.8122467236161965E-4</v>
      </c>
      <c r="AG451" s="49">
        <f>_xll.qlTenorBasisForwardRate($V$13,AD451,_xll.ohTrigger($AA$9:$AA$12))</f>
        <v>1.4298688925738228E-2</v>
      </c>
      <c r="AH451" s="49">
        <f>_xll.qlTenorBasisForwardRate2($V$13,AD451,AE451,_xll.ohTrigger($AA$9:$AA$12))</f>
        <v>1.4298688925738228E-2</v>
      </c>
      <c r="AI451" s="49">
        <f>_xll.qlIndexFixing($V$5,_xll.qlInterestRateIndexFixingDate($V$5,AD451,trigger),,trigger)</f>
        <v>1.4294130787379164E-2</v>
      </c>
      <c r="AJ451" s="49">
        <f t="shared" si="23"/>
        <v>4.558138359063782E-6</v>
      </c>
      <c r="AK451" s="52">
        <f t="shared" si="24"/>
        <v>0.99968121983891411</v>
      </c>
    </row>
    <row r="452" spans="29:37" x14ac:dyDescent="0.2">
      <c r="AC452" s="44" t="s">
        <v>74</v>
      </c>
      <c r="AD452" s="45">
        <f>_xll.qlCalendarAdvance(calendar,AD451,AC452,,,trigger)</f>
        <v>56264</v>
      </c>
      <c r="AE452" s="45">
        <f>_xll.qlInterestRateIndexMaturity($V$5,AD452,trigger)</f>
        <v>56354</v>
      </c>
      <c r="AF452" s="49">
        <f>_xll.qlTenorBasisValue($V$13,AD452,trigger)</f>
        <v>1.8067873356161459E-4</v>
      </c>
      <c r="AG452" s="49">
        <f>_xll.qlTenorBasisForwardRate($V$13,AD452,_xll.ohTrigger($AA$9:$AA$12))</f>
        <v>1.425788405125239E-2</v>
      </c>
      <c r="AH452" s="49">
        <f>_xll.qlTenorBasisForwardRate2($V$13,AD452,AE452,_xll.ohTrigger($AA$9:$AA$12))</f>
        <v>1.425788405125239E-2</v>
      </c>
      <c r="AI452" s="49">
        <f>_xll.qlIndexFixing($V$5,_xll.qlInterestRateIndexFixingDate($V$5,AD452,trigger),,trigger)</f>
        <v>1.4252447253825018E-2</v>
      </c>
      <c r="AJ452" s="49">
        <f t="shared" ref="AJ452:AJ515" si="25">AG452-AI452</f>
        <v>5.4367974273716868E-6</v>
      </c>
      <c r="AK452" s="52">
        <f t="shared" ref="AK452:AK515" si="26">AI452/AH452</f>
        <v>0.99961868132691867</v>
      </c>
    </row>
    <row r="453" spans="29:37" x14ac:dyDescent="0.2">
      <c r="AC453" s="44" t="s">
        <v>74</v>
      </c>
      <c r="AD453" s="45">
        <f>_xll.qlCalendarAdvance(calendar,AD452,AC453,,,trigger)</f>
        <v>56296</v>
      </c>
      <c r="AE453" s="45">
        <f>_xll.qlInterestRateIndexMaturity($V$5,AD453,trigger)</f>
        <v>56387</v>
      </c>
      <c r="AF453" s="49">
        <f>_xll.qlTenorBasisValue($V$13,AD453,trigger)</f>
        <v>1.8012134214600705E-4</v>
      </c>
      <c r="AG453" s="49">
        <f>_xll.qlTenorBasisForwardRate($V$13,AD453,_xll.ohTrigger($AA$9:$AA$12))</f>
        <v>1.4214291328324627E-2</v>
      </c>
      <c r="AH453" s="49">
        <f>_xll.qlTenorBasisForwardRate2($V$13,AD453,AE453,_xll.ohTrigger($AA$9:$AA$12))</f>
        <v>1.4214291328324627E-2</v>
      </c>
      <c r="AI453" s="49">
        <f>_xll.qlIndexFixing($V$5,_xll.qlInterestRateIndexFixingDate($V$5,AD453,trigger),,trigger)</f>
        <v>1.4207923370490618E-2</v>
      </c>
      <c r="AJ453" s="49">
        <f t="shared" si="25"/>
        <v>6.3679578340084669E-6</v>
      </c>
      <c r="AK453" s="52">
        <f t="shared" si="26"/>
        <v>0.99955200314339143</v>
      </c>
    </row>
    <row r="454" spans="29:37" x14ac:dyDescent="0.2">
      <c r="AC454" s="44" t="s">
        <v>74</v>
      </c>
      <c r="AD454" s="45">
        <f>_xll.qlCalendarAdvance(calendar,AD453,AC454,,,trigger)</f>
        <v>56324</v>
      </c>
      <c r="AE454" s="45">
        <f>_xll.qlInterestRateIndexMaturity($V$5,AD454,trigger)</f>
        <v>56416</v>
      </c>
      <c r="AF454" s="49">
        <f>_xll.qlTenorBasisValue($V$13,AD454,trigger)</f>
        <v>1.7963870542987454E-4</v>
      </c>
      <c r="AG454" s="49">
        <f>_xll.qlTenorBasisForwardRate($V$13,AD454,_xll.ohTrigger($AA$9:$AA$12))</f>
        <v>1.417551364353673E-2</v>
      </c>
      <c r="AH454" s="49">
        <f>_xll.qlTenorBasisForwardRate2($V$13,AD454,AE454,_xll.ohTrigger($AA$9:$AA$12))</f>
        <v>1.417551364353673E-2</v>
      </c>
      <c r="AI454" s="49">
        <f>_xll.qlIndexFixing($V$5,_xll.qlInterestRateIndexFixingDate($V$5,AD454,trigger),,trigger)</f>
        <v>1.4168333742352698E-2</v>
      </c>
      <c r="AJ454" s="49">
        <f t="shared" si="25"/>
        <v>7.1799011840314314E-6</v>
      </c>
      <c r="AK454" s="52">
        <f t="shared" si="26"/>
        <v>0.99949349975143198</v>
      </c>
    </row>
    <row r="455" spans="29:37" x14ac:dyDescent="0.2">
      <c r="AC455" s="44" t="s">
        <v>74</v>
      </c>
      <c r="AD455" s="45">
        <f>_xll.qlCalendarAdvance(calendar,AD454,AC455,,,trigger)</f>
        <v>56355</v>
      </c>
      <c r="AE455" s="45">
        <f>_xll.qlInterestRateIndexMaturity($V$5,AD455,trigger)</f>
        <v>56446</v>
      </c>
      <c r="AF455" s="49">
        <f>_xll.qlTenorBasisValue($V$13,AD455,trigger)</f>
        <v>1.7910983384154076E-4</v>
      </c>
      <c r="AG455" s="49">
        <f>_xll.qlTenorBasisForwardRate($V$13,AD455,_xll.ohTrigger($AA$9:$AA$12))</f>
        <v>1.4132846805971117E-2</v>
      </c>
      <c r="AH455" s="49">
        <f>_xll.qlTenorBasisForwardRate2($V$13,AD455,AE455,_xll.ohTrigger($AA$9:$AA$12))</f>
        <v>1.4132846805971117E-2</v>
      </c>
      <c r="AI455" s="49">
        <f>_xll.qlIndexFixing($V$5,_xll.qlInterestRateIndexFixingDate($V$5,AD455,trigger),,trigger)</f>
        <v>1.412480339744376E-2</v>
      </c>
      <c r="AJ455" s="49">
        <f t="shared" si="25"/>
        <v>8.0434085273570211E-6</v>
      </c>
      <c r="AK455" s="52">
        <f t="shared" si="26"/>
        <v>0.99943087131433717</v>
      </c>
    </row>
    <row r="456" spans="29:37" x14ac:dyDescent="0.2">
      <c r="AC456" s="44" t="s">
        <v>74</v>
      </c>
      <c r="AD456" s="45">
        <f>_xll.qlCalendarAdvance(calendar,AD455,AC456,,,trigger)</f>
        <v>56387</v>
      </c>
      <c r="AE456" s="45">
        <f>_xll.qlInterestRateIndexMaturity($V$5,AD456,trigger)</f>
        <v>56479</v>
      </c>
      <c r="AF456" s="49">
        <f>_xll.qlTenorBasisValue($V$13,AD456,trigger)</f>
        <v>1.785698777144097E-4</v>
      </c>
      <c r="AG456" s="49">
        <f>_xll.qlTenorBasisForwardRate($V$13,AD456,_xll.ohTrigger($AA$9:$AA$12))</f>
        <v>1.4087259601583149E-2</v>
      </c>
      <c r="AH456" s="49">
        <f>_xll.qlTenorBasisForwardRate2($V$13,AD456,AE456,_xll.ohTrigger($AA$9:$AA$12))</f>
        <v>1.4087259601583149E-2</v>
      </c>
      <c r="AI456" s="49">
        <f>_xll.qlIndexFixing($V$5,_xll.qlInterestRateIndexFixingDate($V$5,AD456,trigger),,trigger)</f>
        <v>1.4078301150178106E-2</v>
      </c>
      <c r="AJ456" s="49">
        <f t="shared" si="25"/>
        <v>8.9584514050434355E-6</v>
      </c>
      <c r="AK456" s="52">
        <f t="shared" si="26"/>
        <v>0.99936407423030404</v>
      </c>
    </row>
    <row r="457" spans="29:37" x14ac:dyDescent="0.2">
      <c r="AC457" s="44" t="s">
        <v>74</v>
      </c>
      <c r="AD457" s="45">
        <f>_xll.qlCalendarAdvance(calendar,AD456,AC457,,,trigger)</f>
        <v>56418</v>
      </c>
      <c r="AE457" s="45">
        <f>_xll.qlInterestRateIndexMaturity($V$5,AD457,trigger)</f>
        <v>56510</v>
      </c>
      <c r="AF457" s="49">
        <f>_xll.qlTenorBasisValue($V$13,AD457,trigger)</f>
        <v>1.7805252455137922E-4</v>
      </c>
      <c r="AG457" s="49">
        <f>_xll.qlTenorBasisForwardRate($V$13,AD457,_xll.ohTrigger($AA$9:$AA$12))</f>
        <v>1.4042859011378653E-2</v>
      </c>
      <c r="AH457" s="49">
        <f>_xll.qlTenorBasisForwardRate2($V$13,AD457,AE457,_xll.ohTrigger($AA$9:$AA$12))</f>
        <v>1.4042859011378653E-2</v>
      </c>
      <c r="AI457" s="49">
        <f>_xll.qlIndexFixing($V$5,_xll.qlInterestRateIndexFixingDate($V$5,AD457,trigger),,trigger)</f>
        <v>1.4033033501081968E-2</v>
      </c>
      <c r="AJ457" s="49">
        <f t="shared" si="25"/>
        <v>9.8255102966848806E-6</v>
      </c>
      <c r="AK457" s="52">
        <f t="shared" si="26"/>
        <v>0.9993003198074748</v>
      </c>
    </row>
    <row r="458" spans="29:37" x14ac:dyDescent="0.2">
      <c r="AC458" s="44" t="s">
        <v>74</v>
      </c>
      <c r="AD458" s="45">
        <f>_xll.qlCalendarAdvance(calendar,AD457,AC458,,,trigger)</f>
        <v>56450</v>
      </c>
      <c r="AE458" s="45">
        <f>_xll.qlInterestRateIndexMaturity($V$5,AD458,trigger)</f>
        <v>56542</v>
      </c>
      <c r="AF458" s="49">
        <f>_xll.qlTenorBasisValue($V$13,AD458,trigger)</f>
        <v>1.7752433498054089E-4</v>
      </c>
      <c r="AG458" s="49">
        <f>_xll.qlTenorBasisForwardRate($V$13,AD458,_xll.ohTrigger($AA$9:$AA$12))</f>
        <v>1.399635225462777E-2</v>
      </c>
      <c r="AH458" s="49">
        <f>_xll.qlTenorBasisForwardRate2($V$13,AD458,AE458,_xll.ohTrigger($AA$9:$AA$12))</f>
        <v>1.399635225462777E-2</v>
      </c>
      <c r="AI458" s="49">
        <f>_xll.qlIndexFixing($V$5,_xll.qlInterestRateIndexFixingDate($V$5,AD458,trigger),,trigger)</f>
        <v>1.398563739721948E-2</v>
      </c>
      <c r="AJ458" s="49">
        <f t="shared" si="25"/>
        <v>1.071485740829041E-5</v>
      </c>
      <c r="AK458" s="52">
        <f t="shared" si="26"/>
        <v>0.9992344535766633</v>
      </c>
    </row>
    <row r="459" spans="29:37" x14ac:dyDescent="0.2">
      <c r="AC459" s="44" t="s">
        <v>74</v>
      </c>
      <c r="AD459" s="45">
        <f>_xll.qlCalendarAdvance(calendar,AD458,AC459,,,trigger)</f>
        <v>56481</v>
      </c>
      <c r="AE459" s="45">
        <f>_xll.qlInterestRateIndexMaturity($V$5,AD459,trigger)</f>
        <v>56573</v>
      </c>
      <c r="AF459" s="49">
        <f>_xll.qlTenorBasisValue($V$13,AD459,trigger)</f>
        <v>1.7701826222236904E-4</v>
      </c>
      <c r="AG459" s="49">
        <f>_xll.qlTenorBasisForwardRate($V$13,AD459,_xll.ohTrigger($AA$9:$AA$12))</f>
        <v>1.3950645971592898E-2</v>
      </c>
      <c r="AH459" s="49">
        <f>_xll.qlTenorBasisForwardRate2($V$13,AD459,AE459,_xll.ohTrigger($AA$9:$AA$12))</f>
        <v>1.3950645971592898E-2</v>
      </c>
      <c r="AI459" s="49">
        <f>_xll.qlIndexFixing($V$5,_xll.qlInterestRateIndexFixingDate($V$5,AD459,trigger),,trigger)</f>
        <v>1.3939075118041943E-2</v>
      </c>
      <c r="AJ459" s="49">
        <f t="shared" si="25"/>
        <v>1.1570853550954552E-5</v>
      </c>
      <c r="AK459" s="52">
        <f t="shared" si="26"/>
        <v>0.99917058653953972</v>
      </c>
    </row>
    <row r="460" spans="29:37" x14ac:dyDescent="0.2">
      <c r="AC460" s="44" t="s">
        <v>74</v>
      </c>
      <c r="AD460" s="45">
        <f>_xll.qlCalendarAdvance(calendar,AD459,AC460,,,trigger)</f>
        <v>56513</v>
      </c>
      <c r="AE460" s="45">
        <f>_xll.qlInterestRateIndexMaturity($V$5,AD460,trigger)</f>
        <v>56604</v>
      </c>
      <c r="AF460" s="49">
        <f>_xll.qlTenorBasisValue($V$13,AD460,trigger)</f>
        <v>1.7650159583990622E-4</v>
      </c>
      <c r="AG460" s="49">
        <f>_xll.qlTenorBasisForwardRate($V$13,AD460,_xll.ohTrigger($AA$9:$AA$12))</f>
        <v>1.3903281270750641E-2</v>
      </c>
      <c r="AH460" s="49">
        <f>_xll.qlTenorBasisForwardRate2($V$13,AD460,AE460,_xll.ohTrigger($AA$9:$AA$12))</f>
        <v>1.3903281270750641E-2</v>
      </c>
      <c r="AI460" s="49">
        <f>_xll.qlIndexFixing($V$5,_xll.qlInterestRateIndexFixingDate($V$5,AD460,trigger),,trigger)</f>
        <v>1.3890846708634845E-2</v>
      </c>
      <c r="AJ460" s="49">
        <f t="shared" si="25"/>
        <v>1.2434562115795286E-5</v>
      </c>
      <c r="AK460" s="52">
        <f t="shared" si="26"/>
        <v>0.99910563831129884</v>
      </c>
    </row>
    <row r="461" spans="29:37" x14ac:dyDescent="0.2">
      <c r="AC461" s="44" t="s">
        <v>74</v>
      </c>
      <c r="AD461" s="45">
        <f>_xll.qlCalendarAdvance(calendar,AD460,AC461,,,trigger)</f>
        <v>56543</v>
      </c>
      <c r="AE461" s="45">
        <f>_xll.qlInterestRateIndexMaturity($V$5,AD461,trigger)</f>
        <v>56635</v>
      </c>
      <c r="AF461" s="49">
        <f>_xll.qlTenorBasisValue($V$13,AD461,trigger)</f>
        <v>1.7602245471566946E-4</v>
      </c>
      <c r="AG461" s="49">
        <f>_xll.qlTenorBasisForwardRate($V$13,AD461,_xll.ohTrigger($AA$9:$AA$12))</f>
        <v>1.3857305785382251E-2</v>
      </c>
      <c r="AH461" s="49">
        <f>_xll.qlTenorBasisForwardRate2($V$13,AD461,AE461,_xll.ohTrigger($AA$9:$AA$12))</f>
        <v>1.3857305785382251E-2</v>
      </c>
      <c r="AI461" s="49">
        <f>_xll.qlIndexFixing($V$5,_xll.qlInterestRateIndexFixingDate($V$5,AD461,trigger),,trigger)</f>
        <v>1.3844039564705481E-2</v>
      </c>
      <c r="AJ461" s="49">
        <f t="shared" si="25"/>
        <v>1.3266220676769885E-5</v>
      </c>
      <c r="AK461" s="52">
        <f t="shared" si="26"/>
        <v>0.99904265512486823</v>
      </c>
    </row>
    <row r="462" spans="29:37" x14ac:dyDescent="0.2">
      <c r="AC462" s="44" t="s">
        <v>74</v>
      </c>
      <c r="AD462" s="45">
        <f>_xll.qlCalendarAdvance(calendar,AD461,AC462,,,trigger)</f>
        <v>56576</v>
      </c>
      <c r="AE462" s="45">
        <f>_xll.qlInterestRateIndexMaturity($V$5,AD462,trigger)</f>
        <v>56668</v>
      </c>
      <c r="AF462" s="49">
        <f>_xll.qlTenorBasisValue($V$13,AD462,trigger)</f>
        <v>1.7550118800870019E-4</v>
      </c>
      <c r="AG462" s="49">
        <f>_xll.qlTenorBasisForwardRate($V$13,AD462,_xll.ohTrigger($AA$9:$AA$12))</f>
        <v>1.3806576598570991E-2</v>
      </c>
      <c r="AH462" s="49">
        <f>_xll.qlTenorBasisForwardRate2($V$13,AD462,AE462,_xll.ohTrigger($AA$9:$AA$12))</f>
        <v>1.3806576598570991E-2</v>
      </c>
      <c r="AI462" s="49">
        <f>_xll.qlIndexFixing($V$5,_xll.qlInterestRateIndexFixingDate($V$5,AD462,trigger),,trigger)</f>
        <v>1.3792417159647897E-2</v>
      </c>
      <c r="AJ462" s="49">
        <f t="shared" si="25"/>
        <v>1.4159438923093751E-5</v>
      </c>
      <c r="AK462" s="52">
        <f t="shared" si="26"/>
        <v>0.9989744424461775</v>
      </c>
    </row>
    <row r="463" spans="29:37" x14ac:dyDescent="0.2">
      <c r="AC463" s="44" t="s">
        <v>74</v>
      </c>
      <c r="AD463" s="45">
        <f>_xll.qlCalendarAdvance(calendar,AD462,AC463,,,trigger)</f>
        <v>56606</v>
      </c>
      <c r="AE463" s="45">
        <f>_xll.qlInterestRateIndexMaturity($V$5,AD463,trigger)</f>
        <v>56696</v>
      </c>
      <c r="AF463" s="49">
        <f>_xll.qlTenorBasisValue($V$13,AD463,trigger)</f>
        <v>1.7503251745110306E-4</v>
      </c>
      <c r="AG463" s="49">
        <f>_xll.qlTenorBasisForwardRate($V$13,AD463,_xll.ohTrigger($AA$9:$AA$12))</f>
        <v>1.376087998195441E-2</v>
      </c>
      <c r="AH463" s="49">
        <f>_xll.qlTenorBasisForwardRate2($V$13,AD463,AE463,_xll.ohTrigger($AA$9:$AA$12))</f>
        <v>1.376087998195441E-2</v>
      </c>
      <c r="AI463" s="49">
        <f>_xll.qlIndexFixing($V$5,_xll.qlInterestRateIndexFixingDate($V$5,AD463,trigger),,trigger)</f>
        <v>1.3745941957710173E-2</v>
      </c>
      <c r="AJ463" s="49">
        <f t="shared" si="25"/>
        <v>1.4938024244237624E-5</v>
      </c>
      <c r="AK463" s="52">
        <f t="shared" si="26"/>
        <v>0.99891445719577332</v>
      </c>
    </row>
    <row r="464" spans="29:37" x14ac:dyDescent="0.2">
      <c r="AC464" s="44" t="s">
        <v>74</v>
      </c>
      <c r="AD464" s="45">
        <f>_xll.qlCalendarAdvance(calendar,AD463,AC464,,,trigger)</f>
        <v>56639</v>
      </c>
      <c r="AE464" s="45">
        <f>_xll.qlInterestRateIndexMaturity($V$5,AD464,trigger)</f>
        <v>56730</v>
      </c>
      <c r="AF464" s="49">
        <f>_xll.qlTenorBasisValue($V$13,AD464,trigger)</f>
        <v>1.745226481647195E-4</v>
      </c>
      <c r="AG464" s="49">
        <f>_xll.qlTenorBasisForwardRate($V$13,AD464,_xll.ohTrigger($AA$9:$AA$12))</f>
        <v>1.3708247330762651E-2</v>
      </c>
      <c r="AH464" s="49">
        <f>_xll.qlTenorBasisForwardRate2($V$13,AD464,AE464,_xll.ohTrigger($AA$9:$AA$12))</f>
        <v>1.3708247330762651E-2</v>
      </c>
      <c r="AI464" s="49">
        <f>_xll.qlIndexFixing($V$5,_xll.qlInterestRateIndexFixingDate($V$5,AD464,trigger),,trigger)</f>
        <v>1.3692414446371846E-2</v>
      </c>
      <c r="AJ464" s="49">
        <f t="shared" si="25"/>
        <v>1.5832884390805727E-5</v>
      </c>
      <c r="AK464" s="52">
        <f t="shared" si="26"/>
        <v>0.99884501030592909</v>
      </c>
    </row>
    <row r="465" spans="29:37" x14ac:dyDescent="0.2">
      <c r="AC465" s="44" t="s">
        <v>74</v>
      </c>
      <c r="AD465" s="45">
        <f>_xll.qlCalendarAdvance(calendar,AD464,AC465,,,trigger)</f>
        <v>56670</v>
      </c>
      <c r="AE465" s="45">
        <f>_xll.qlInterestRateIndexMaturity($V$5,AD465,trigger)</f>
        <v>56759</v>
      </c>
      <c r="AF465" s="49">
        <f>_xll.qlTenorBasisValue($V$13,AD465,trigger)</f>
        <v>1.7404903312614586E-4</v>
      </c>
      <c r="AG465" s="49">
        <f>_xll.qlTenorBasisForwardRate($V$13,AD465,_xll.ohTrigger($AA$9:$AA$12))</f>
        <v>1.3659738216368407E-2</v>
      </c>
      <c r="AH465" s="49">
        <f>_xll.qlTenorBasisForwardRate2($V$13,AD465,AE465,_xll.ohTrigger($AA$9:$AA$12))</f>
        <v>1.3659738216368407E-2</v>
      </c>
      <c r="AI465" s="49">
        <f>_xll.qlIndexFixing($V$5,_xll.qlInterestRateIndexFixingDate($V$5,AD465,trigger),,trigger)</f>
        <v>1.3643111334996464E-2</v>
      </c>
      <c r="AJ465" s="49">
        <f t="shared" si="25"/>
        <v>1.6626881371942931E-5</v>
      </c>
      <c r="AK465" s="52">
        <f t="shared" si="26"/>
        <v>0.99878278184335778</v>
      </c>
    </row>
    <row r="466" spans="29:37" x14ac:dyDescent="0.2">
      <c r="AC466" s="44" t="s">
        <v>74</v>
      </c>
      <c r="AD466" s="45">
        <f>_xll.qlCalendarAdvance(calendar,AD465,AC466,,,trigger)</f>
        <v>56698</v>
      </c>
      <c r="AE466" s="45">
        <f>_xll.qlInterestRateIndexMaturity($V$5,AD466,trigger)</f>
        <v>56790</v>
      </c>
      <c r="AF466" s="49">
        <f>_xll.qlTenorBasisValue($V$13,AD466,trigger)</f>
        <v>1.7362566370110488E-4</v>
      </c>
      <c r="AG466" s="49">
        <f>_xll.qlTenorBasisForwardRate($V$13,AD466,_xll.ohTrigger($AA$9:$AA$12))</f>
        <v>1.3612709549899944E-2</v>
      </c>
      <c r="AH466" s="49">
        <f>_xll.qlTenorBasisForwardRate2($V$13,AD466,AE466,_xll.ohTrigger($AA$9:$AA$12))</f>
        <v>1.3612709549899944E-2</v>
      </c>
      <c r="AI466" s="49">
        <f>_xll.qlIndexFixing($V$5,_xll.qlInterestRateIndexFixingDate($V$5,AD466,trigger),,trigger)</f>
        <v>1.3595304304860794E-2</v>
      </c>
      <c r="AJ466" s="49">
        <f t="shared" si="25"/>
        <v>1.740524503915028E-5</v>
      </c>
      <c r="AK466" s="52">
        <f t="shared" si="26"/>
        <v>0.99872139745762234</v>
      </c>
    </row>
    <row r="467" spans="29:37" x14ac:dyDescent="0.2">
      <c r="AC467" s="44" t="s">
        <v>74</v>
      </c>
      <c r="AD467" s="45">
        <f>_xll.qlCalendarAdvance(calendar,AD466,AC467,,,trigger)</f>
        <v>56730</v>
      </c>
      <c r="AE467" s="45">
        <f>_xll.qlInterestRateIndexMaturity($V$5,AD467,trigger)</f>
        <v>56821</v>
      </c>
      <c r="AF467" s="49">
        <f>_xll.qlTenorBasisValue($V$13,AD467,trigger)</f>
        <v>1.7314688886200269E-4</v>
      </c>
      <c r="AG467" s="49">
        <f>_xll.qlTenorBasisForwardRate($V$13,AD467,_xll.ohTrigger($AA$9:$AA$12))</f>
        <v>1.3560786843992801E-2</v>
      </c>
      <c r="AH467" s="49">
        <f>_xll.qlTenorBasisForwardRate2($V$13,AD467,AE467,_xll.ohTrigger($AA$9:$AA$12))</f>
        <v>1.3560786843992801E-2</v>
      </c>
      <c r="AI467" s="49">
        <f>_xll.qlIndexFixing($V$5,_xll.qlInterestRateIndexFixingDate($V$5,AD467,trigger),,trigger)</f>
        <v>1.3542558853715187E-2</v>
      </c>
      <c r="AJ467" s="49">
        <f t="shared" si="25"/>
        <v>1.8227990277614251E-5</v>
      </c>
      <c r="AK467" s="52">
        <f t="shared" si="26"/>
        <v>0.9986558309272674</v>
      </c>
    </row>
    <row r="468" spans="29:37" x14ac:dyDescent="0.2">
      <c r="AC468" s="44" t="s">
        <v>74</v>
      </c>
      <c r="AD468" s="45">
        <f>_xll.qlCalendarAdvance(calendar,AD467,AC468,,,trigger)</f>
        <v>56760</v>
      </c>
      <c r="AE468" s="45">
        <f>_xll.qlInterestRateIndexMaturity($V$5,AD468,trigger)</f>
        <v>56852</v>
      </c>
      <c r="AF468" s="49">
        <f>_xll.qlTenorBasisValue($V$13,AD468,trigger)</f>
        <v>1.7270290568391334E-4</v>
      </c>
      <c r="AG468" s="49">
        <f>_xll.qlTenorBasisForwardRate($V$13,AD468,_xll.ohTrigger($AA$9:$AA$12))</f>
        <v>1.351037219714968E-2</v>
      </c>
      <c r="AH468" s="49">
        <f>_xll.qlTenorBasisForwardRate2($V$13,AD468,AE468,_xll.ohTrigger($AA$9:$AA$12))</f>
        <v>1.351037219714968E-2</v>
      </c>
      <c r="AI468" s="49">
        <f>_xll.qlIndexFixing($V$5,_xll.qlInterestRateIndexFixingDate($V$5,AD468,trigger),,trigger)</f>
        <v>1.349135215898262E-2</v>
      </c>
      <c r="AJ468" s="49">
        <f t="shared" si="25"/>
        <v>1.9020038167059591E-5</v>
      </c>
      <c r="AK468" s="52">
        <f t="shared" si="26"/>
        <v>0.99859218991975129</v>
      </c>
    </row>
    <row r="469" spans="29:37" x14ac:dyDescent="0.2">
      <c r="AC469" s="44" t="s">
        <v>74</v>
      </c>
      <c r="AD469" s="45">
        <f>_xll.qlCalendarAdvance(calendar,AD468,AC469,,,trigger)</f>
        <v>56793</v>
      </c>
      <c r="AE469" s="45">
        <f>_xll.qlInterestRateIndexMaturity($V$5,AD469,trigger)</f>
        <v>56885</v>
      </c>
      <c r="AF469" s="49">
        <f>_xll.qlTenorBasisValue($V$13,AD469,trigger)</f>
        <v>1.7221990825989062E-4</v>
      </c>
      <c r="AG469" s="49">
        <f>_xll.qlTenorBasisForwardRate($V$13,AD469,_xll.ohTrigger($AA$9:$AA$12))</f>
        <v>1.3454853902889547E-2</v>
      </c>
      <c r="AH469" s="49">
        <f>_xll.qlTenorBasisForwardRate2($V$13,AD469,AE469,_xll.ohTrigger($AA$9:$AA$12))</f>
        <v>1.3454853902889547E-2</v>
      </c>
      <c r="AI469" s="49">
        <f>_xll.qlIndexFixing($V$5,_xll.qlInterestRateIndexFixingDate($V$5,AD469,trigger),,trigger)</f>
        <v>1.3434984104634977E-2</v>
      </c>
      <c r="AJ469" s="49">
        <f t="shared" si="25"/>
        <v>1.9869798254570567E-5</v>
      </c>
      <c r="AK469" s="52">
        <f t="shared" si="26"/>
        <v>0.99852322452566333</v>
      </c>
    </row>
    <row r="470" spans="29:37" x14ac:dyDescent="0.2">
      <c r="AC470" s="44" t="s">
        <v>74</v>
      </c>
      <c r="AD470" s="45">
        <f>_xll.qlCalendarAdvance(calendar,AD469,AC470,,,trigger)</f>
        <v>56823</v>
      </c>
      <c r="AE470" s="45">
        <f>_xll.qlInterestRateIndexMaturity($V$5,AD470,trigger)</f>
        <v>56915</v>
      </c>
      <c r="AF470" s="49">
        <f>_xll.qlTenorBasisValue($V$13,AD470,trigger)</f>
        <v>1.7178566374723904E-4</v>
      </c>
      <c r="AG470" s="49">
        <f>_xll.qlTenorBasisForwardRate($V$13,AD470,_xll.ohTrigger($AA$9:$AA$12))</f>
        <v>1.3403786053829608E-2</v>
      </c>
      <c r="AH470" s="49">
        <f>_xll.qlTenorBasisForwardRate2($V$13,AD470,AE470,_xll.ohTrigger($AA$9:$AA$12))</f>
        <v>1.3403786053829608E-2</v>
      </c>
      <c r="AI470" s="49">
        <f>_xll.qlIndexFixing($V$5,_xll.qlInterestRateIndexFixingDate($V$5,AD470,trigger),,trigger)</f>
        <v>1.338314977742539E-2</v>
      </c>
      <c r="AJ470" s="49">
        <f t="shared" si="25"/>
        <v>2.0636276404218182E-5</v>
      </c>
      <c r="AK470" s="52">
        <f t="shared" si="26"/>
        <v>0.99846041436939215</v>
      </c>
    </row>
    <row r="471" spans="29:37" x14ac:dyDescent="0.2">
      <c r="AC471" s="44" t="s">
        <v>74</v>
      </c>
      <c r="AD471" s="45">
        <f>_xll.qlCalendarAdvance(calendar,AD470,AC471,,,trigger)</f>
        <v>56856</v>
      </c>
      <c r="AE471" s="45">
        <f>_xll.qlInterestRateIndexMaturity($V$5,AD471,trigger)</f>
        <v>56948</v>
      </c>
      <c r="AF471" s="49">
        <f>_xll.qlTenorBasisValue($V$13,AD471,trigger)</f>
        <v>1.7131326639258635E-4</v>
      </c>
      <c r="AG471" s="49">
        <f>_xll.qlTenorBasisForwardRate($V$13,AD471,_xll.ohTrigger($AA$9:$AA$12))</f>
        <v>1.3347316154664167E-2</v>
      </c>
      <c r="AH471" s="49">
        <f>_xll.qlTenorBasisForwardRate2($V$13,AD471,AE471,_xll.ohTrigger($AA$9:$AA$12))</f>
        <v>1.3347316154664167E-2</v>
      </c>
      <c r="AI471" s="49">
        <f>_xll.qlIndexFixing($V$5,_xll.qlInterestRateIndexFixingDate($V$5,AD471,trigger),,trigger)</f>
        <v>1.332584449582455E-2</v>
      </c>
      <c r="AJ471" s="49">
        <f t="shared" si="25"/>
        <v>2.1471658839616881E-5</v>
      </c>
      <c r="AK471" s="52">
        <f t="shared" si="26"/>
        <v>0.99839131263612768</v>
      </c>
    </row>
    <row r="472" spans="29:37" x14ac:dyDescent="0.2">
      <c r="AC472" s="44" t="s">
        <v>74</v>
      </c>
      <c r="AD472" s="45">
        <f>_xll.qlCalendarAdvance(calendar,AD471,AC472,,,trigger)</f>
        <v>56887</v>
      </c>
      <c r="AE472" s="45">
        <f>_xll.qlInterestRateIndexMaturity($V$5,AD472,trigger)</f>
        <v>56979</v>
      </c>
      <c r="AF472" s="49">
        <f>_xll.qlTenorBasisValue($V$13,AD472,trigger)</f>
        <v>1.7087447729902821E-4</v>
      </c>
      <c r="AG472" s="49">
        <f>_xll.qlTenorBasisForwardRate($V$13,AD472,_xll.ohTrigger($AA$9:$AA$12))</f>
        <v>1.3294464039329499E-2</v>
      </c>
      <c r="AH472" s="49">
        <f>_xll.qlTenorBasisForwardRate2($V$13,AD472,AE472,_xll.ohTrigger($AA$9:$AA$12))</f>
        <v>1.3294464039329499E-2</v>
      </c>
      <c r="AI472" s="49">
        <f>_xll.qlIndexFixing($V$5,_xll.qlInterestRateIndexFixingDate($V$5,AD472,trigger),,trigger)</f>
        <v>1.3272216461660692E-2</v>
      </c>
      <c r="AJ472" s="49">
        <f t="shared" si="25"/>
        <v>2.2247577668806431E-5</v>
      </c>
      <c r="AK472" s="52">
        <f t="shared" si="26"/>
        <v>0.99832655324780373</v>
      </c>
    </row>
    <row r="473" spans="29:37" x14ac:dyDescent="0.2">
      <c r="AC473" s="44" t="s">
        <v>74</v>
      </c>
      <c r="AD473" s="45">
        <f>_xll.qlCalendarAdvance(calendar,AD472,AC473,,,trigger)</f>
        <v>56919</v>
      </c>
      <c r="AE473" s="45">
        <f>_xll.qlInterestRateIndexMaturity($V$5,AD473,trigger)</f>
        <v>57011</v>
      </c>
      <c r="AF473" s="49">
        <f>_xll.qlTenorBasisValue($V$13,AD473,trigger)</f>
        <v>1.7042653806822005E-4</v>
      </c>
      <c r="AG473" s="49">
        <f>_xll.qlTenorBasisForwardRate($V$13,AD473,_xll.ohTrigger($AA$9:$AA$12))</f>
        <v>1.3240545025348879E-2</v>
      </c>
      <c r="AH473" s="49">
        <f>_xll.qlTenorBasisForwardRate2($V$13,AD473,AE473,_xll.ohTrigger($AA$9:$AA$12))</f>
        <v>1.3240545025348879E-2</v>
      </c>
      <c r="AI473" s="49">
        <f>_xll.qlIndexFixing($V$5,_xll.qlInterestRateIndexFixingDate($V$5,AD473,trigger),,trigger)</f>
        <v>1.321750681155307E-2</v>
      </c>
      <c r="AJ473" s="49">
        <f t="shared" si="25"/>
        <v>2.3038213795808712E-5</v>
      </c>
      <c r="AK473" s="52">
        <f t="shared" si="26"/>
        <v>0.99826002526695823</v>
      </c>
    </row>
    <row r="474" spans="29:37" x14ac:dyDescent="0.2">
      <c r="AC474" s="44" t="s">
        <v>74</v>
      </c>
      <c r="AD474" s="45">
        <f>_xll.qlCalendarAdvance(calendar,AD473,AC474,,,trigger)</f>
        <v>56949</v>
      </c>
      <c r="AE474" s="45">
        <f>_xll.qlInterestRateIndexMaturity($V$5,AD474,trigger)</f>
        <v>57040</v>
      </c>
      <c r="AF474" s="49">
        <f>_xll.qlTenorBasisValue($V$13,AD474,trigger)</f>
        <v>1.7001116429777148E-4</v>
      </c>
      <c r="AG474" s="49">
        <f>_xll.qlTenorBasisForwardRate($V$13,AD474,_xll.ohTrigger($AA$9:$AA$12))</f>
        <v>1.3191267017288908E-2</v>
      </c>
      <c r="AH474" s="49">
        <f>_xll.qlTenorBasisForwardRate2($V$13,AD474,AE474,_xll.ohTrigger($AA$9:$AA$12))</f>
        <v>1.3191267017288908E-2</v>
      </c>
      <c r="AI474" s="49">
        <f>_xll.qlIndexFixing($V$5,_xll.qlInterestRateIndexFixingDate($V$5,AD474,trigger),,trigger)</f>
        <v>1.3167510342879248E-2</v>
      </c>
      <c r="AJ474" s="49">
        <f t="shared" si="25"/>
        <v>2.3756674409659839E-5</v>
      </c>
      <c r="AK474" s="52">
        <f t="shared" si="26"/>
        <v>0.99819906045579065</v>
      </c>
    </row>
    <row r="475" spans="29:37" x14ac:dyDescent="0.2">
      <c r="AC475" s="44" t="s">
        <v>74</v>
      </c>
      <c r="AD475" s="45">
        <f>_xll.qlCalendarAdvance(calendar,AD474,AC475,,,trigger)</f>
        <v>56982</v>
      </c>
      <c r="AE475" s="45">
        <f>_xll.qlInterestRateIndexMaturity($V$5,AD475,trigger)</f>
        <v>57074</v>
      </c>
      <c r="AF475" s="49">
        <f>_xll.qlTenorBasisValue($V$13,AD475,trigger)</f>
        <v>1.6955930629924775E-4</v>
      </c>
      <c r="AG475" s="49">
        <f>_xll.qlTenorBasisForwardRate($V$13,AD475,_xll.ohTrigger($AA$9:$AA$12))</f>
        <v>1.313662102496968E-2</v>
      </c>
      <c r="AH475" s="49">
        <f>_xll.qlTenorBasisForwardRate2($V$13,AD475,AE475,_xll.ohTrigger($AA$9:$AA$12))</f>
        <v>1.313662102496968E-2</v>
      </c>
      <c r="AI475" s="49">
        <f>_xll.qlIndexFixing($V$5,_xll.qlInterestRateIndexFixingDate($V$5,AD475,trigger),,trigger)</f>
        <v>1.3112058031555652E-2</v>
      </c>
      <c r="AJ475" s="49">
        <f t="shared" si="25"/>
        <v>2.4562993414028664E-5</v>
      </c>
      <c r="AK475" s="52">
        <f t="shared" si="26"/>
        <v>0.99813018938680353</v>
      </c>
    </row>
    <row r="476" spans="29:37" x14ac:dyDescent="0.2">
      <c r="AC476" s="44" t="s">
        <v>74</v>
      </c>
      <c r="AD476" s="45">
        <f>_xll.qlCalendarAdvance(calendar,AD475,AC476,,,trigger)</f>
        <v>57013</v>
      </c>
      <c r="AE476" s="45">
        <f>_xll.qlInterestRateIndexMaturity($V$5,AD476,trigger)</f>
        <v>57103</v>
      </c>
      <c r="AF476" s="49">
        <f>_xll.qlTenorBasisValue($V$13,AD476,trigger)</f>
        <v>1.6913960528941162E-4</v>
      </c>
      <c r="AG476" s="49">
        <f>_xll.qlTenorBasisForwardRate($V$13,AD476,_xll.ohTrigger($AA$9:$AA$12))</f>
        <v>1.3087685945298411E-2</v>
      </c>
      <c r="AH476" s="49">
        <f>_xll.qlTenorBasisForwardRate2($V$13,AD476,AE476,_xll.ohTrigger($AA$9:$AA$12))</f>
        <v>1.3087685945298411E-2</v>
      </c>
      <c r="AI476" s="49">
        <f>_xll.qlIndexFixing($V$5,_xll.qlInterestRateIndexFixingDate($V$5,AD476,trigger),,trigger)</f>
        <v>1.306241344074266E-2</v>
      </c>
      <c r="AJ476" s="49">
        <f t="shared" si="25"/>
        <v>2.5272504555751141E-5</v>
      </c>
      <c r="AK476" s="52">
        <f t="shared" si="26"/>
        <v>0.99806898601774363</v>
      </c>
    </row>
    <row r="477" spans="29:37" x14ac:dyDescent="0.2">
      <c r="AC477" s="44" t="s">
        <v>74</v>
      </c>
      <c r="AD477" s="45">
        <f>_xll.qlCalendarAdvance(calendar,AD476,AC477,,,trigger)</f>
        <v>57042</v>
      </c>
      <c r="AE477" s="45">
        <f>_xll.qlInterestRateIndexMaturity($V$5,AD477,trigger)</f>
        <v>57136</v>
      </c>
      <c r="AF477" s="49">
        <f>_xll.qlTenorBasisValue($V$13,AD477,trigger)</f>
        <v>1.6875112310481266E-4</v>
      </c>
      <c r="AG477" s="49">
        <f>_xll.qlTenorBasisForwardRate($V$13,AD477,_xll.ohTrigger($AA$9:$AA$12))</f>
        <v>1.3039296541659959E-2</v>
      </c>
      <c r="AH477" s="49">
        <f>_xll.qlTenorBasisForwardRate2($V$13,AD477,AE477,_xll.ohTrigger($AA$9:$AA$12))</f>
        <v>1.3039296541659959E-2</v>
      </c>
      <c r="AI477" s="49">
        <f>_xll.qlIndexFixing($V$5,_xll.qlInterestRateIndexFixingDate($V$5,AD477,trigger),,trigger)</f>
        <v>1.301329592736178E-2</v>
      </c>
      <c r="AJ477" s="49">
        <f t="shared" si="25"/>
        <v>2.6000614298178279E-5</v>
      </c>
      <c r="AK477" s="52">
        <f t="shared" si="26"/>
        <v>0.99800598029079968</v>
      </c>
    </row>
    <row r="478" spans="29:37" x14ac:dyDescent="0.2">
      <c r="AC478" s="44" t="s">
        <v>74</v>
      </c>
      <c r="AD478" s="45">
        <f>_xll.qlCalendarAdvance(calendar,AD477,AC478,,,trigger)</f>
        <v>57074</v>
      </c>
      <c r="AE478" s="45">
        <f>_xll.qlInterestRateIndexMaturity($V$5,AD478,trigger)</f>
        <v>57165</v>
      </c>
      <c r="AF478" s="49">
        <f>_xll.qlTenorBasisValue($V$13,AD478,trigger)</f>
        <v>1.6832705124240606E-4</v>
      </c>
      <c r="AG478" s="49">
        <f>_xll.qlTenorBasisForwardRate($V$13,AD478,_xll.ohTrigger($AA$9:$AA$12))</f>
        <v>1.2990708772217207E-2</v>
      </c>
      <c r="AH478" s="49">
        <f>_xll.qlTenorBasisForwardRate2($V$13,AD478,AE478,_xll.ohTrigger($AA$9:$AA$12))</f>
        <v>1.2990708772217207E-2</v>
      </c>
      <c r="AI478" s="49">
        <f>_xll.qlIndexFixing($V$5,_xll.qlInterestRateIndexFixingDate($V$5,AD478,trigger),,trigger)</f>
        <v>1.2964007827695438E-2</v>
      </c>
      <c r="AJ478" s="49">
        <f t="shared" si="25"/>
        <v>2.6700944521769118E-5</v>
      </c>
      <c r="AK478" s="52">
        <f t="shared" si="26"/>
        <v>0.99794461218475827</v>
      </c>
    </row>
    <row r="479" spans="29:37" x14ac:dyDescent="0.2">
      <c r="AC479" s="44" t="s">
        <v>74</v>
      </c>
      <c r="AD479" s="45">
        <f>_xll.qlCalendarAdvance(calendar,AD478,AC479,,,trigger)</f>
        <v>57104</v>
      </c>
      <c r="AE479" s="45">
        <f>_xll.qlInterestRateIndexMaturity($V$5,AD479,trigger)</f>
        <v>57196</v>
      </c>
      <c r="AF479" s="49">
        <f>_xll.qlTenorBasisValue($V$13,AD479,trigger)</f>
        <v>1.6793382068039077E-4</v>
      </c>
      <c r="AG479" s="49">
        <f>_xll.qlTenorBasisForwardRate($V$13,AD479,_xll.ohTrigger($AA$9:$AA$12))</f>
        <v>1.2943776593090747E-2</v>
      </c>
      <c r="AH479" s="49">
        <f>_xll.qlTenorBasisForwardRate2($V$13,AD479,AE479,_xll.ohTrigger($AA$9:$AA$12))</f>
        <v>1.2943776593090747E-2</v>
      </c>
      <c r="AI479" s="49">
        <f>_xll.qlIndexFixing($V$5,_xll.qlInterestRateIndexFixingDate($V$5,AD479,trigger),,trigger)</f>
        <v>1.291638192753908E-2</v>
      </c>
      <c r="AJ479" s="49">
        <f t="shared" si="25"/>
        <v>2.7394665551667627E-5</v>
      </c>
      <c r="AK479" s="52">
        <f t="shared" si="26"/>
        <v>0.99788356471122264</v>
      </c>
    </row>
    <row r="480" spans="29:37" x14ac:dyDescent="0.2">
      <c r="AC480" s="44" t="s">
        <v>74</v>
      </c>
      <c r="AD480" s="45">
        <f>_xll.qlCalendarAdvance(calendar,AD479,AC480,,,trigger)</f>
        <v>57136</v>
      </c>
      <c r="AE480" s="45">
        <f>_xll.qlInterestRateIndexMaturity($V$5,AD480,trigger)</f>
        <v>57228</v>
      </c>
      <c r="AF480" s="49">
        <f>_xll.qlTenorBasisValue($V$13,AD480,trigger)</f>
        <v>1.675189519942275E-4</v>
      </c>
      <c r="AG480" s="49">
        <f>_xll.qlTenorBasisForwardRate($V$13,AD480,_xll.ohTrigger($AA$9:$AA$12))</f>
        <v>1.2895029243532924E-2</v>
      </c>
      <c r="AH480" s="49">
        <f>_xll.qlTenorBasisForwardRate2($V$13,AD480,AE480,_xll.ohTrigger($AA$9:$AA$12))</f>
        <v>1.2895029243532924E-2</v>
      </c>
      <c r="AI480" s="49">
        <f>_xll.qlIndexFixing($V$5,_xll.qlInterestRateIndexFixingDate($V$5,AD480,trigger),,trigger)</f>
        <v>1.2866918538596079E-2</v>
      </c>
      <c r="AJ480" s="49">
        <f t="shared" si="25"/>
        <v>2.8110704936844602E-5</v>
      </c>
      <c r="AK480" s="52">
        <f t="shared" si="26"/>
        <v>0.99782003558069143</v>
      </c>
    </row>
    <row r="481" spans="29:37" x14ac:dyDescent="0.2">
      <c r="AC481" s="44" t="s">
        <v>74</v>
      </c>
      <c r="AD481" s="45">
        <f>_xll.qlCalendarAdvance(calendar,AD480,AC481,,,trigger)</f>
        <v>57166</v>
      </c>
      <c r="AE481" s="45">
        <f>_xll.qlInterestRateIndexMaturity($V$5,AD481,trigger)</f>
        <v>57258</v>
      </c>
      <c r="AF481" s="49">
        <f>_xll.qlTenorBasisValue($V$13,AD481,trigger)</f>
        <v>1.671342595315352E-4</v>
      </c>
      <c r="AG481" s="49">
        <f>_xll.qlTenorBasisForwardRate($V$13,AD481,_xll.ohTrigger($AA$9:$AA$12))</f>
        <v>1.2850020987409973E-2</v>
      </c>
      <c r="AH481" s="49">
        <f>_xll.qlTenorBasisForwardRate2($V$13,AD481,AE481,_xll.ohTrigger($AA$9:$AA$12))</f>
        <v>1.2850020987409973E-2</v>
      </c>
      <c r="AI481" s="49">
        <f>_xll.qlIndexFixing($V$5,_xll.qlInterestRateIndexFixingDate($V$5,AD481,trigger),,trigger)</f>
        <v>1.2821249151921087E-2</v>
      </c>
      <c r="AJ481" s="49">
        <f t="shared" si="25"/>
        <v>2.877183548888676E-5</v>
      </c>
      <c r="AK481" s="52">
        <f t="shared" si="26"/>
        <v>0.9977609503115149</v>
      </c>
    </row>
    <row r="482" spans="29:37" x14ac:dyDescent="0.2">
      <c r="AC482" s="44" t="s">
        <v>74</v>
      </c>
      <c r="AD482" s="45">
        <f>_xll.qlCalendarAdvance(calendar,AD481,AC482,,,trigger)</f>
        <v>57199</v>
      </c>
      <c r="AE482" s="45">
        <f>_xll.qlInterestRateIndexMaturity($V$5,AD482,trigger)</f>
        <v>57291</v>
      </c>
      <c r="AF482" s="49">
        <f>_xll.qlTenorBasisValue($V$13,AD482,trigger)</f>
        <v>1.6671579423303313E-4</v>
      </c>
      <c r="AG482" s="49">
        <f>_xll.qlTenorBasisForwardRate($V$13,AD482,_xll.ohTrigger($AA$9:$AA$12))</f>
        <v>1.2801285737557736E-2</v>
      </c>
      <c r="AH482" s="49">
        <f>_xll.qlTenorBasisForwardRate2($V$13,AD482,AE482,_xll.ohTrigger($AA$9:$AA$12))</f>
        <v>1.2801285737557736E-2</v>
      </c>
      <c r="AI482" s="49">
        <f>_xll.qlIndexFixing($V$5,_xll.qlInterestRateIndexFixingDate($V$5,AD482,trigger),,trigger)</f>
        <v>1.2771798056601598E-2</v>
      </c>
      <c r="AJ482" s="49">
        <f t="shared" si="25"/>
        <v>2.9487680956138615E-5</v>
      </c>
      <c r="AK482" s="52">
        <f t="shared" si="26"/>
        <v>0.99769650630720441</v>
      </c>
    </row>
    <row r="483" spans="29:37" x14ac:dyDescent="0.2">
      <c r="AC483" s="44" t="s">
        <v>74</v>
      </c>
      <c r="AD483" s="45">
        <f>_xll.qlCalendarAdvance(calendar,AD482,AC483,,,trigger)</f>
        <v>57230</v>
      </c>
      <c r="AE483" s="45">
        <f>_xll.qlInterestRateIndexMaturity($V$5,AD483,trigger)</f>
        <v>57321</v>
      </c>
      <c r="AF483" s="49">
        <f>_xll.qlTenorBasisValue($V$13,AD483,trigger)</f>
        <v>1.6632712500127482E-4</v>
      </c>
      <c r="AG483" s="49">
        <f>_xll.qlTenorBasisForwardRate($V$13,AD483,_xll.ohTrigger($AA$9:$AA$12))</f>
        <v>1.2756731917822169E-2</v>
      </c>
      <c r="AH483" s="49">
        <f>_xll.qlTenorBasisForwardRate2($V$13,AD483,AE483,_xll.ohTrigger($AA$9:$AA$12))</f>
        <v>1.2756731917822169E-2</v>
      </c>
      <c r="AI483" s="49">
        <f>_xll.qlIndexFixing($V$5,_xll.qlInterestRateIndexFixingDate($V$5,AD483,trigger),,trigger)</f>
        <v>1.2726594262895789E-2</v>
      </c>
      <c r="AJ483" s="49">
        <f t="shared" si="25"/>
        <v>3.0137654926380014E-5</v>
      </c>
      <c r="AK483" s="52">
        <f t="shared" si="26"/>
        <v>0.99763750973834642</v>
      </c>
    </row>
    <row r="484" spans="29:37" x14ac:dyDescent="0.2">
      <c r="AC484" s="44" t="s">
        <v>74</v>
      </c>
      <c r="AD484" s="45">
        <f>_xll.qlCalendarAdvance(calendar,AD483,AC484,,,trigger)</f>
        <v>57262</v>
      </c>
      <c r="AE484" s="45">
        <f>_xll.qlInterestRateIndexMaturity($V$5,AD484,trigger)</f>
        <v>57354</v>
      </c>
      <c r="AF484" s="49">
        <f>_xll.qlTenorBasisValue($V$13,AD484,trigger)</f>
        <v>1.6593037553469018E-4</v>
      </c>
      <c r="AG484" s="49">
        <f>_xll.qlTenorBasisForwardRate($V$13,AD484,_xll.ohTrigger($AA$9:$AA$12))</f>
        <v>1.2710496578096933E-2</v>
      </c>
      <c r="AH484" s="49">
        <f>_xll.qlTenorBasisForwardRate2($V$13,AD484,AE484,_xll.ohTrigger($AA$9:$AA$12))</f>
        <v>1.2710496578096933E-2</v>
      </c>
      <c r="AI484" s="49">
        <f>_xll.qlIndexFixing($V$5,_xll.qlInterestRateIndexFixingDate($V$5,AD484,trigger),,trigger)</f>
        <v>1.2679675616262917E-2</v>
      </c>
      <c r="AJ484" s="49">
        <f t="shared" si="25"/>
        <v>3.0820961834016058E-5</v>
      </c>
      <c r="AK484" s="52">
        <f t="shared" si="26"/>
        <v>0.99757515674980568</v>
      </c>
    </row>
    <row r="485" spans="29:37" x14ac:dyDescent="0.2">
      <c r="AC485" s="44" t="s">
        <v>74</v>
      </c>
      <c r="AD485" s="45">
        <f>_xll.qlCalendarAdvance(calendar,AD484,AC485,,,trigger)</f>
        <v>57293</v>
      </c>
      <c r="AE485" s="45">
        <f>_xll.qlInterestRateIndexMaturity($V$5,AD485,trigger)</f>
        <v>57385</v>
      </c>
      <c r="AF485" s="49">
        <f>_xll.qlTenorBasisValue($V$13,AD485,trigger)</f>
        <v>1.6555029705518417E-4</v>
      </c>
      <c r="AG485" s="49">
        <f>_xll.qlTenorBasisForwardRate($V$13,AD485,_xll.ohTrigger($AA$9:$AA$12))</f>
        <v>1.2666906904481096E-2</v>
      </c>
      <c r="AH485" s="49">
        <f>_xll.qlTenorBasisForwardRate2($V$13,AD485,AE485,_xll.ohTrigger($AA$9:$AA$12))</f>
        <v>1.2666906904481096E-2</v>
      </c>
      <c r="AI485" s="49">
        <f>_xll.qlIndexFixing($V$5,_xll.qlInterestRateIndexFixingDate($V$5,AD485,trigger),,trigger)</f>
        <v>1.2635446028037954E-2</v>
      </c>
      <c r="AJ485" s="49">
        <f t="shared" si="25"/>
        <v>3.1460876443142535E-5</v>
      </c>
      <c r="AK485" s="52">
        <f t="shared" si="26"/>
        <v>0.99751629370292338</v>
      </c>
    </row>
    <row r="486" spans="29:37" x14ac:dyDescent="0.2">
      <c r="AC486" s="44" t="s">
        <v>74</v>
      </c>
      <c r="AD486" s="45">
        <f>_xll.qlCalendarAdvance(calendar,AD485,AC486,,,trigger)</f>
        <v>57325</v>
      </c>
      <c r="AE486" s="45">
        <f>_xll.qlInterestRateIndexMaturity($V$5,AD486,trigger)</f>
        <v>57416</v>
      </c>
      <c r="AF486" s="49">
        <f>_xll.qlTenorBasisValue($V$13,AD486,trigger)</f>
        <v>1.6516232124792117E-4</v>
      </c>
      <c r="AG486" s="49">
        <f>_xll.qlTenorBasisForwardRate($V$13,AD486,_xll.ohTrigger($AA$9:$AA$12))</f>
        <v>1.2623119945751262E-2</v>
      </c>
      <c r="AH486" s="49">
        <f>_xll.qlTenorBasisForwardRate2($V$13,AD486,AE486,_xll.ohTrigger($AA$9:$AA$12))</f>
        <v>1.2623119945751262E-2</v>
      </c>
      <c r="AI486" s="49">
        <f>_xll.qlIndexFixing($V$5,_xll.qlInterestRateIndexFixingDate($V$5,AD486,trigger),,trigger)</f>
        <v>1.2591020833324727E-2</v>
      </c>
      <c r="AJ486" s="49">
        <f t="shared" si="25"/>
        <v>3.2099112426535806E-5</v>
      </c>
      <c r="AK486" s="52">
        <f t="shared" si="26"/>
        <v>0.99745711737157816</v>
      </c>
    </row>
    <row r="487" spans="29:37" x14ac:dyDescent="0.2">
      <c r="AC487" s="44" t="s">
        <v>74</v>
      </c>
      <c r="AD487" s="45">
        <f>_xll.qlCalendarAdvance(calendar,AD486,AC487,,,trigger)</f>
        <v>57356</v>
      </c>
      <c r="AE487" s="45">
        <f>_xll.qlInterestRateIndexMaturity($V$5,AD487,trigger)</f>
        <v>57446</v>
      </c>
      <c r="AF487" s="49">
        <f>_xll.qlTenorBasisValue($V$13,AD487,trigger)</f>
        <v>1.6479065187776027E-4</v>
      </c>
      <c r="AG487" s="49">
        <f>_xll.qlTenorBasisForwardRate($V$13,AD487,_xll.ohTrigger($AA$9:$AA$12))</f>
        <v>1.2581422348366011E-2</v>
      </c>
      <c r="AH487" s="49">
        <f>_xll.qlTenorBasisForwardRate2($V$13,AD487,AE487,_xll.ohTrigger($AA$9:$AA$12))</f>
        <v>1.2581422348366011E-2</v>
      </c>
      <c r="AI487" s="49">
        <f>_xll.qlIndexFixing($V$5,_xll.qlInterestRateIndexFixingDate($V$5,AD487,trigger),,trigger)</f>
        <v>1.2548715898144103E-2</v>
      </c>
      <c r="AJ487" s="49">
        <f t="shared" si="25"/>
        <v>3.2706450221908767E-5</v>
      </c>
      <c r="AK487" s="52">
        <f t="shared" si="26"/>
        <v>0.99740041711371719</v>
      </c>
    </row>
    <row r="488" spans="29:37" x14ac:dyDescent="0.2">
      <c r="AC488" s="44" t="s">
        <v>74</v>
      </c>
      <c r="AD488" s="45">
        <f>_xll.qlCalendarAdvance(calendar,AD487,AC488,,,trigger)</f>
        <v>57388</v>
      </c>
      <c r="AE488" s="45">
        <f>_xll.qlInterestRateIndexMaturity($V$5,AD488,trigger)</f>
        <v>57479</v>
      </c>
      <c r="AF488" s="49">
        <f>_xll.qlTenorBasisValue($V$13,AD488,trigger)</f>
        <v>1.6441126408044948E-4</v>
      </c>
      <c r="AG488" s="49">
        <f>_xll.qlTenorBasisForwardRate($V$13,AD488,_xll.ohTrigger($AA$9:$AA$12))</f>
        <v>1.2538217366728607E-2</v>
      </c>
      <c r="AH488" s="49">
        <f>_xll.qlTenorBasisForwardRate2($V$13,AD488,AE488,_xll.ohTrigger($AA$9:$AA$12))</f>
        <v>1.2538217366728607E-2</v>
      </c>
      <c r="AI488" s="49">
        <f>_xll.qlIndexFixing($V$5,_xll.qlInterestRateIndexFixingDate($V$5,AD488,trigger),,trigger)</f>
        <v>1.2504873058555995E-2</v>
      </c>
      <c r="AJ488" s="49">
        <f t="shared" si="25"/>
        <v>3.3344308172611817E-5</v>
      </c>
      <c r="AK488" s="52">
        <f t="shared" si="26"/>
        <v>0.99734058620956001</v>
      </c>
    </row>
    <row r="489" spans="29:37" x14ac:dyDescent="0.2">
      <c r="AC489" s="44" t="s">
        <v>74</v>
      </c>
      <c r="AD489" s="45">
        <f>_xll.qlCalendarAdvance(calendar,AD488,AC489,,,trigger)</f>
        <v>57416</v>
      </c>
      <c r="AE489" s="45">
        <f>_xll.qlInterestRateIndexMaturity($V$5,AD489,trigger)</f>
        <v>57508</v>
      </c>
      <c r="AF489" s="49">
        <f>_xll.qlTenorBasisValue($V$13,AD489,trigger)</f>
        <v>1.6408282232888995E-4</v>
      </c>
      <c r="AG489" s="49">
        <f>_xll.qlTenorBasisForwardRate($V$13,AD489,_xll.ohTrigger($AA$9:$AA$12))</f>
        <v>1.2501001550167366E-2</v>
      </c>
      <c r="AH489" s="49">
        <f>_xll.qlTenorBasisForwardRate2($V$13,AD489,AE489,_xll.ohTrigger($AA$9:$AA$12))</f>
        <v>1.2501001550167366E-2</v>
      </c>
      <c r="AI489" s="49">
        <f>_xll.qlIndexFixing($V$5,_xll.qlInterestRateIndexFixingDate($V$5,AD489,trigger),,trigger)</f>
        <v>1.2467107513814149E-2</v>
      </c>
      <c r="AJ489" s="49">
        <f t="shared" si="25"/>
        <v>3.3894036353216903E-5</v>
      </c>
      <c r="AK489" s="52">
        <f t="shared" si="26"/>
        <v>0.99728869433243428</v>
      </c>
    </row>
    <row r="490" spans="29:37" x14ac:dyDescent="0.2">
      <c r="AC490" s="44" t="s">
        <v>74</v>
      </c>
      <c r="AD490" s="45">
        <f>_xll.qlCalendarAdvance(calendar,AD489,AC490,,,trigger)</f>
        <v>57447</v>
      </c>
      <c r="AE490" s="45">
        <f>_xll.qlInterestRateIndexMaturity($V$5,AD490,trigger)</f>
        <v>57538</v>
      </c>
      <c r="AF490" s="49">
        <f>_xll.qlTenorBasisValue($V$13,AD490,trigger)</f>
        <v>1.6372298600399464E-4</v>
      </c>
      <c r="AG490" s="49">
        <f>_xll.qlTenorBasisForwardRate($V$13,AD490,_xll.ohTrigger($AA$9:$AA$12))</f>
        <v>1.2461382804037453E-2</v>
      </c>
      <c r="AH490" s="49">
        <f>_xll.qlTenorBasisForwardRate2($V$13,AD490,AE490,_xll.ohTrigger($AA$9:$AA$12))</f>
        <v>1.2461382804037453E-2</v>
      </c>
      <c r="AI490" s="49">
        <f>_xll.qlIndexFixing($V$5,_xll.qlInterestRateIndexFixingDate($V$5,AD490,trigger),,trigger)</f>
        <v>1.2426912878180506E-2</v>
      </c>
      <c r="AJ490" s="49">
        <f t="shared" si="25"/>
        <v>3.4469925856947178E-5</v>
      </c>
      <c r="AK490" s="52">
        <f t="shared" si="26"/>
        <v>0.9972338602866947</v>
      </c>
    </row>
    <row r="491" spans="29:37" x14ac:dyDescent="0.2">
      <c r="AC491" s="44" t="s">
        <v>74</v>
      </c>
      <c r="AD491" s="45">
        <f>_xll.qlCalendarAdvance(calendar,AD490,AC491,,,trigger)</f>
        <v>57479</v>
      </c>
      <c r="AE491" s="45">
        <f>_xll.qlInterestRateIndexMaturity($V$5,AD491,trigger)</f>
        <v>57571</v>
      </c>
      <c r="AF491" s="49">
        <f>_xll.qlTenorBasisValue($V$13,AD491,trigger)</f>
        <v>1.6335568275977294E-4</v>
      </c>
      <c r="AG491" s="49">
        <f>_xll.qlTenorBasisForwardRate($V$13,AD491,_xll.ohTrigger($AA$9:$AA$12))</f>
        <v>1.2420384341177185E-2</v>
      </c>
      <c r="AH491" s="49">
        <f>_xll.qlTenorBasisForwardRate2($V$13,AD491,AE491,_xll.ohTrigger($AA$9:$AA$12))</f>
        <v>1.2420384341177185E-2</v>
      </c>
      <c r="AI491" s="49">
        <f>_xll.qlIndexFixing($V$5,_xll.qlInterestRateIndexFixingDate($V$5,AD491,trigger),,trigger)</f>
        <v>1.2385310089561926E-2</v>
      </c>
      <c r="AJ491" s="49">
        <f t="shared" si="25"/>
        <v>3.50742516152594E-5</v>
      </c>
      <c r="AK491" s="52">
        <f t="shared" si="26"/>
        <v>0.99717607356972215</v>
      </c>
    </row>
    <row r="492" spans="29:37" x14ac:dyDescent="0.2">
      <c r="AC492" s="44" t="s">
        <v>74</v>
      </c>
      <c r="AD492" s="45">
        <f>_xll.qlCalendarAdvance(calendar,AD491,AC492,,,trigger)</f>
        <v>57510</v>
      </c>
      <c r="AE492" s="45">
        <f>_xll.qlInterestRateIndexMaturity($V$5,AD492,trigger)</f>
        <v>57602</v>
      </c>
      <c r="AF492" s="49">
        <f>_xll.qlTenorBasisValue($V$13,AD492,trigger)</f>
        <v>1.6300382645345629E-4</v>
      </c>
      <c r="AG492" s="49">
        <f>_xll.qlTenorBasisForwardRate($V$13,AD492,_xll.ohTrigger($AA$9:$AA$12))</f>
        <v>1.2381799251832694E-2</v>
      </c>
      <c r="AH492" s="49">
        <f>_xll.qlTenorBasisForwardRate2($V$13,AD492,AE492,_xll.ohTrigger($AA$9:$AA$12))</f>
        <v>1.2381799251832694E-2</v>
      </c>
      <c r="AI492" s="49">
        <f>_xll.qlIndexFixing($V$5,_xll.qlInterestRateIndexFixingDate($V$5,AD492,trigger),,trigger)</f>
        <v>1.2346160815905121E-2</v>
      </c>
      <c r="AJ492" s="49">
        <f t="shared" si="25"/>
        <v>3.5638435927572848E-5</v>
      </c>
      <c r="AK492" s="52">
        <f t="shared" si="26"/>
        <v>0.99712170782269005</v>
      </c>
    </row>
    <row r="493" spans="29:37" x14ac:dyDescent="0.2">
      <c r="AC493" s="44" t="s">
        <v>74</v>
      </c>
      <c r="AD493" s="45">
        <f>_xll.qlCalendarAdvance(calendar,AD492,AC493,,,trigger)</f>
        <v>57542</v>
      </c>
      <c r="AE493" s="45">
        <f>_xll.qlInterestRateIndexMaturity($V$5,AD493,trigger)</f>
        <v>57634</v>
      </c>
      <c r="AF493" s="49">
        <f>_xll.qlTenorBasisValue($V$13,AD493,trigger)</f>
        <v>1.6264467268329409E-4</v>
      </c>
      <c r="AG493" s="49">
        <f>_xll.qlTenorBasisForwardRate($V$13,AD493,_xll.ohTrigger($AA$9:$AA$12))</f>
        <v>1.2342719134412278E-2</v>
      </c>
      <c r="AH493" s="49">
        <f>_xll.qlTenorBasisForwardRate2($V$13,AD493,AE493,_xll.ohTrigger($AA$9:$AA$12))</f>
        <v>1.2342719134412278E-2</v>
      </c>
      <c r="AI493" s="49">
        <f>_xll.qlIndexFixing($V$5,_xll.qlInterestRateIndexFixingDate($V$5,AD493,trigger),,trigger)</f>
        <v>1.2306509821980378E-2</v>
      </c>
      <c r="AJ493" s="49">
        <f t="shared" si="25"/>
        <v>3.6209312431900384E-5</v>
      </c>
      <c r="AK493" s="52">
        <f t="shared" si="26"/>
        <v>0.99706634234826375</v>
      </c>
    </row>
    <row r="494" spans="29:37" x14ac:dyDescent="0.2">
      <c r="AC494" s="44" t="s">
        <v>74</v>
      </c>
      <c r="AD494" s="45">
        <f>_xll.qlCalendarAdvance(calendar,AD493,AC494,,,trigger)</f>
        <v>57573</v>
      </c>
      <c r="AE494" s="45">
        <f>_xll.qlInterestRateIndexMaturity($V$5,AD494,trigger)</f>
        <v>57665</v>
      </c>
      <c r="AF494" s="49">
        <f>_xll.qlTenorBasisValue($V$13,AD494,trigger)</f>
        <v>1.6230062680892306E-4</v>
      </c>
      <c r="AG494" s="49">
        <f>_xll.qlTenorBasisForwardRate($V$13,AD494,_xll.ohTrigger($AA$9:$AA$12))</f>
        <v>1.2305586436602652E-2</v>
      </c>
      <c r="AH494" s="49">
        <f>_xll.qlTenorBasisForwardRate2($V$13,AD494,AE494,_xll.ohTrigger($AA$9:$AA$12))</f>
        <v>1.2305586436602652E-2</v>
      </c>
      <c r="AI494" s="49">
        <f>_xll.qlIndexFixing($V$5,_xll.qlInterestRateIndexFixingDate($V$5,AD494,trigger),,trigger)</f>
        <v>1.2268835273038093E-2</v>
      </c>
      <c r="AJ494" s="49">
        <f t="shared" si="25"/>
        <v>3.6751163564559264E-5</v>
      </c>
      <c r="AK494" s="52">
        <f t="shared" si="26"/>
        <v>0.99701345695681398</v>
      </c>
    </row>
    <row r="495" spans="29:37" x14ac:dyDescent="0.2">
      <c r="AC495" s="44" t="s">
        <v>74</v>
      </c>
      <c r="AD495" s="45">
        <f>_xll.qlCalendarAdvance(calendar,AD494,AC495,,,trigger)</f>
        <v>57605</v>
      </c>
      <c r="AE495" s="45">
        <f>_xll.qlInterestRateIndexMaturity($V$5,AD495,trigger)</f>
        <v>57696</v>
      </c>
      <c r="AF495" s="49">
        <f>_xll.qlTenorBasisValue($V$13,AD495,trigger)</f>
        <v>1.619494492007729E-4</v>
      </c>
      <c r="AG495" s="49">
        <f>_xll.qlTenorBasisForwardRate($V$13,AD495,_xll.ohTrigger($AA$9:$AA$12))</f>
        <v>1.2268372287684702E-2</v>
      </c>
      <c r="AH495" s="49">
        <f>_xll.qlTenorBasisForwardRate2($V$13,AD495,AE495,_xll.ohTrigger($AA$9:$AA$12))</f>
        <v>1.2268372287684702E-2</v>
      </c>
      <c r="AI495" s="49">
        <f>_xll.qlIndexFixing($V$5,_xll.qlInterestRateIndexFixingDate($V$5,AD495,trigger),,trigger)</f>
        <v>1.2231083026091456E-2</v>
      </c>
      <c r="AJ495" s="49">
        <f t="shared" si="25"/>
        <v>3.7289261593246442E-5</v>
      </c>
      <c r="AK495" s="52">
        <f t="shared" si="26"/>
        <v>0.99696053716672106</v>
      </c>
    </row>
    <row r="496" spans="29:37" x14ac:dyDescent="0.2">
      <c r="AC496" s="44" t="s">
        <v>74</v>
      </c>
      <c r="AD496" s="45">
        <f>_xll.qlCalendarAdvance(calendar,AD495,AC496,,,trigger)</f>
        <v>57635</v>
      </c>
      <c r="AE496" s="45">
        <f>_xll.qlInterestRateIndexMaturity($V$5,AD496,trigger)</f>
        <v>57727</v>
      </c>
      <c r="AF496" s="49">
        <f>_xll.qlTenorBasisValue($V$13,AD496,trigger)</f>
        <v>1.616238412192217E-4</v>
      </c>
      <c r="AG496" s="49">
        <f>_xll.qlTenorBasisForwardRate($V$13,AD496,_xll.ohTrigger($AA$9:$AA$12))</f>
        <v>1.2233464729199034E-2</v>
      </c>
      <c r="AH496" s="49">
        <f>_xll.qlTenorBasisForwardRate2($V$13,AD496,AE496,_xll.ohTrigger($AA$9:$AA$12))</f>
        <v>1.2233464729199034E-2</v>
      </c>
      <c r="AI496" s="49">
        <f>_xll.qlIndexFixing($V$5,_xll.qlInterestRateIndexFixingDate($V$5,AD496,trigger),,trigger)</f>
        <v>1.2195663033619183E-2</v>
      </c>
      <c r="AJ496" s="49">
        <f t="shared" si="25"/>
        <v>3.7801695579851163E-5</v>
      </c>
      <c r="AK496" s="52">
        <f t="shared" si="26"/>
        <v>0.99690997632995781</v>
      </c>
    </row>
    <row r="497" spans="29:37" x14ac:dyDescent="0.2">
      <c r="AC497" s="44" t="s">
        <v>74</v>
      </c>
      <c r="AD497" s="45">
        <f>_xll.qlCalendarAdvance(calendar,AD496,AC497,,,trigger)</f>
        <v>57668</v>
      </c>
      <c r="AE497" s="45">
        <f>_xll.qlInterestRateIndexMaturity($V$5,AD497,trigger)</f>
        <v>57760</v>
      </c>
      <c r="AF497" s="49">
        <f>_xll.qlTenorBasisValue($V$13,AD497,trigger)</f>
        <v>1.6126967622454385E-4</v>
      </c>
      <c r="AG497" s="49">
        <f>_xll.qlTenorBasisForwardRate($V$13,AD497,_xll.ohTrigger($AA$9:$AA$12))</f>
        <v>1.2196242777639799E-2</v>
      </c>
      <c r="AH497" s="49">
        <f>_xll.qlTenorBasisForwardRate2($V$13,AD497,AE497,_xll.ohTrigger($AA$9:$AA$12))</f>
        <v>1.2196242777639799E-2</v>
      </c>
      <c r="AI497" s="49">
        <f>_xll.qlIndexFixing($V$5,_xll.qlInterestRateIndexFixingDate($V$5,AD497,trigger),,trigger)</f>
        <v>1.2157900041968957E-2</v>
      </c>
      <c r="AJ497" s="49">
        <f t="shared" si="25"/>
        <v>3.834273567084219E-5</v>
      </c>
      <c r="AK497" s="52">
        <f t="shared" si="26"/>
        <v>0.99685618461604109</v>
      </c>
    </row>
    <row r="498" spans="29:37" x14ac:dyDescent="0.2">
      <c r="AC498" s="44" t="s">
        <v>74</v>
      </c>
      <c r="AD498" s="45">
        <f>_xll.qlCalendarAdvance(calendar,AD497,AC498,,,trigger)</f>
        <v>57698</v>
      </c>
      <c r="AE498" s="45">
        <f>_xll.qlInterestRateIndexMaturity($V$5,AD498,trigger)</f>
        <v>57788</v>
      </c>
      <c r="AF498" s="49">
        <f>_xll.qlTenorBasisValue($V$13,AD498,trigger)</f>
        <v>1.6095130944670497E-4</v>
      </c>
      <c r="AG498" s="49">
        <f>_xll.qlTenorBasisForwardRate($V$13,AD498,_xll.ohTrigger($AA$9:$AA$12))</f>
        <v>1.2163779043836698E-2</v>
      </c>
      <c r="AH498" s="49">
        <f>_xll.qlTenorBasisForwardRate2($V$13,AD498,AE498,_xll.ohTrigger($AA$9:$AA$12))</f>
        <v>1.2163779043836698E-2</v>
      </c>
      <c r="AI498" s="49">
        <f>_xll.qlIndexFixing($V$5,_xll.qlInterestRateIndexFixingDate($V$5,AD498,trigger),,trigger)</f>
        <v>1.2124973719552123E-2</v>
      </c>
      <c r="AJ498" s="49">
        <f t="shared" si="25"/>
        <v>3.8805324284574283E-5</v>
      </c>
      <c r="AK498" s="52">
        <f t="shared" si="26"/>
        <v>0.99680976412472433</v>
      </c>
    </row>
    <row r="499" spans="29:37" x14ac:dyDescent="0.2">
      <c r="AC499" s="44" t="s">
        <v>74</v>
      </c>
      <c r="AD499" s="45">
        <f>_xll.qlCalendarAdvance(calendar,AD498,AC499,,,trigger)</f>
        <v>57731</v>
      </c>
      <c r="AE499" s="45">
        <f>_xll.qlInterestRateIndexMaturity($V$5,AD499,trigger)</f>
        <v>57822</v>
      </c>
      <c r="AF499" s="49">
        <f>_xll.qlTenorBasisValue($V$13,AD499,trigger)</f>
        <v>1.6060502435872974E-4</v>
      </c>
      <c r="AG499" s="49">
        <f>_xll.qlTenorBasisForwardRate($V$13,AD499,_xll.ohTrigger($AA$9:$AA$12))</f>
        <v>1.212775545837185E-2</v>
      </c>
      <c r="AH499" s="49">
        <f>_xll.qlTenorBasisForwardRate2($V$13,AD499,AE499,_xll.ohTrigger($AA$9:$AA$12))</f>
        <v>1.212775545837185E-2</v>
      </c>
      <c r="AI499" s="49">
        <f>_xll.qlIndexFixing($V$5,_xll.qlInterestRateIndexFixingDate($V$5,AD499,trigger),,trigger)</f>
        <v>1.2088423930566635E-2</v>
      </c>
      <c r="AJ499" s="49">
        <f t="shared" si="25"/>
        <v>3.9331527805214553E-5</v>
      </c>
      <c r="AK499" s="52">
        <f t="shared" si="26"/>
        <v>0.9967568996637326</v>
      </c>
    </row>
    <row r="500" spans="29:37" x14ac:dyDescent="0.2">
      <c r="AC500" s="44" t="s">
        <v>74</v>
      </c>
      <c r="AD500" s="45">
        <f>_xll.qlCalendarAdvance(calendar,AD499,AC500,,,trigger)</f>
        <v>57762</v>
      </c>
      <c r="AE500" s="45">
        <f>_xll.qlInterestRateIndexMaturity($V$5,AD500,trigger)</f>
        <v>57851</v>
      </c>
      <c r="AF500" s="49">
        <f>_xll.qlTenorBasisValue($V$13,AD500,trigger)</f>
        <v>1.6028342563132296E-4</v>
      </c>
      <c r="AG500" s="49">
        <f>_xll.qlTenorBasisForwardRate($V$13,AD500,_xll.ohTrigger($AA$9:$AA$12))</f>
        <v>1.2095597482672906E-2</v>
      </c>
      <c r="AH500" s="49">
        <f>_xll.qlTenorBasisForwardRate2($V$13,AD500,AE500,_xll.ohTrigger($AA$9:$AA$12))</f>
        <v>1.2095597482672906E-2</v>
      </c>
      <c r="AI500" s="49">
        <f>_xll.qlIndexFixing($V$5,_xll.qlInterestRateIndexFixingDate($V$5,AD500,trigger),,trigger)</f>
        <v>1.2055809432789787E-2</v>
      </c>
      <c r="AJ500" s="49">
        <f t="shared" si="25"/>
        <v>3.9788049883119139E-5</v>
      </c>
      <c r="AK500" s="52">
        <f t="shared" si="26"/>
        <v>0.99671053456101566</v>
      </c>
    </row>
    <row r="501" spans="29:37" x14ac:dyDescent="0.2">
      <c r="AC501" s="44" t="s">
        <v>74</v>
      </c>
      <c r="AD501" s="45">
        <f>_xll.qlCalendarAdvance(calendar,AD500,AC501,,,trigger)</f>
        <v>57790</v>
      </c>
      <c r="AE501" s="45">
        <f>_xll.qlInterestRateIndexMaturity($V$5,AD501,trigger)</f>
        <v>57882</v>
      </c>
      <c r="AF501" s="49">
        <f>_xll.qlTenorBasisValue($V$13,AD501,trigger)</f>
        <v>1.5999599747087628E-4</v>
      </c>
      <c r="AG501" s="49">
        <f>_xll.qlTenorBasisForwardRate($V$13,AD501,_xll.ohTrigger($AA$9:$AA$12))</f>
        <v>1.2065662724241807E-2</v>
      </c>
      <c r="AH501" s="49">
        <f>_xll.qlTenorBasisForwardRate2($V$13,AD501,AE501,_xll.ohTrigger($AA$9:$AA$12))</f>
        <v>1.2065662724241807E-2</v>
      </c>
      <c r="AI501" s="49">
        <f>_xll.qlIndexFixing($V$5,_xll.qlInterestRateIndexFixingDate($V$5,AD501,trigger),,trigger)</f>
        <v>1.2025429848361399E-2</v>
      </c>
      <c r="AJ501" s="49">
        <f t="shared" si="25"/>
        <v>4.0232875880407554E-5</v>
      </c>
      <c r="AK501" s="52">
        <f t="shared" si="26"/>
        <v>0.99666550633811657</v>
      </c>
    </row>
    <row r="502" spans="29:37" x14ac:dyDescent="0.2">
      <c r="AC502" s="44" t="s">
        <v>74</v>
      </c>
      <c r="AD502" s="45">
        <f>_xll.qlCalendarAdvance(calendar,AD501,AC502,,,trigger)</f>
        <v>57822</v>
      </c>
      <c r="AE502" s="45">
        <f>_xll.qlInterestRateIndexMaturity($V$5,AD502,trigger)</f>
        <v>57913</v>
      </c>
      <c r="AF502" s="49">
        <f>_xll.qlTenorBasisValue($V$13,AD502,trigger)</f>
        <v>1.5967101406211406E-4</v>
      </c>
      <c r="AG502" s="49">
        <f>_xll.qlTenorBasisForwardRate($V$13,AD502,_xll.ohTrigger($AA$9:$AA$12))</f>
        <v>1.2033537673583764E-2</v>
      </c>
      <c r="AH502" s="49">
        <f>_xll.qlTenorBasisForwardRate2($V$13,AD502,AE502,_xll.ohTrigger($AA$9:$AA$12))</f>
        <v>1.2033537673583764E-2</v>
      </c>
      <c r="AI502" s="49">
        <f>_xll.qlIndexFixing($V$5,_xll.qlInterestRateIndexFixingDate($V$5,AD502,trigger),,trigger)</f>
        <v>1.1992846353736946E-2</v>
      </c>
      <c r="AJ502" s="49">
        <f t="shared" si="25"/>
        <v>4.0691319846818119E-5</v>
      </c>
      <c r="AK502" s="52">
        <f t="shared" si="26"/>
        <v>0.99661850729597623</v>
      </c>
    </row>
    <row r="503" spans="29:37" x14ac:dyDescent="0.2">
      <c r="AC503" s="44" t="s">
        <v>74</v>
      </c>
      <c r="AD503" s="45">
        <f>_xll.qlCalendarAdvance(calendar,AD502,AC503,,,trigger)</f>
        <v>57852</v>
      </c>
      <c r="AE503" s="45">
        <f>_xll.qlInterestRateIndexMaturity($V$5,AD503,trigger)</f>
        <v>57944</v>
      </c>
      <c r="AF503" s="49">
        <f>_xll.qlTenorBasisValue($V$13,AD503,trigger)</f>
        <v>1.5936970367123358E-4</v>
      </c>
      <c r="AG503" s="49">
        <f>_xll.qlTenorBasisForwardRate($V$13,AD503,_xll.ohTrigger($AA$9:$AA$12))</f>
        <v>1.2003541704536151E-2</v>
      </c>
      <c r="AH503" s="49">
        <f>_xll.qlTenorBasisForwardRate2($V$13,AD503,AE503,_xll.ohTrigger($AA$9:$AA$12))</f>
        <v>1.2003541704536151E-2</v>
      </c>
      <c r="AI503" s="49">
        <f>_xll.qlIndexFixing($V$5,_xll.qlInterestRateIndexFixingDate($V$5,AD503,trigger),,trigger)</f>
        <v>1.1962415143204886E-2</v>
      </c>
      <c r="AJ503" s="49">
        <f t="shared" si="25"/>
        <v>4.112656133126516E-5</v>
      </c>
      <c r="AK503" s="52">
        <f t="shared" si="26"/>
        <v>0.9965737977720589</v>
      </c>
    </row>
    <row r="504" spans="29:37" x14ac:dyDescent="0.2">
      <c r="AC504" s="44" t="s">
        <v>74</v>
      </c>
      <c r="AD504" s="45">
        <f>_xll.qlCalendarAdvance(calendar,AD503,AC504,,,trigger)</f>
        <v>57885</v>
      </c>
      <c r="AE504" s="45">
        <f>_xll.qlInterestRateIndexMaturity($V$5,AD504,trigger)</f>
        <v>57977</v>
      </c>
      <c r="AF504" s="49">
        <f>_xll.qlTenorBasisValue($V$13,AD504,trigger)</f>
        <v>1.5904197893479462E-4</v>
      </c>
      <c r="AG504" s="49">
        <f>_xll.qlTenorBasisForwardRate($V$13,AD504,_xll.ohTrigger($AA$9:$AA$12))</f>
        <v>1.1971642094880641E-2</v>
      </c>
      <c r="AH504" s="49">
        <f>_xll.qlTenorBasisForwardRate2($V$13,AD504,AE504,_xll.ohTrigger($AA$9:$AA$12))</f>
        <v>1.1971642094880641E-2</v>
      </c>
      <c r="AI504" s="49">
        <f>_xll.qlIndexFixing($V$5,_xll.qlInterestRateIndexFixingDate($V$5,AD504,trigger),,trigger)</f>
        <v>1.1930058368734673E-2</v>
      </c>
      <c r="AJ504" s="49">
        <f t="shared" si="25"/>
        <v>4.1583726145967559E-5</v>
      </c>
      <c r="AK504" s="52">
        <f t="shared" si="26"/>
        <v>0.99652648101100938</v>
      </c>
    </row>
    <row r="505" spans="29:37" x14ac:dyDescent="0.2">
      <c r="AC505" s="44" t="s">
        <v>74</v>
      </c>
      <c r="AD505" s="45">
        <f>_xll.qlCalendarAdvance(calendar,AD504,AC505,,,trigger)</f>
        <v>57915</v>
      </c>
      <c r="AE505" s="45">
        <f>_xll.qlInterestRateIndexMaturity($V$5,AD505,trigger)</f>
        <v>58007</v>
      </c>
      <c r="AF505" s="49">
        <f>_xll.qlTenorBasisValue($V$13,AD505,trigger)</f>
        <v>1.5874739034795894E-4</v>
      </c>
      <c r="AG505" s="49">
        <f>_xll.qlTenorBasisForwardRate($V$13,AD505,_xll.ohTrigger($AA$9:$AA$12))</f>
        <v>1.1943344610136523E-2</v>
      </c>
      <c r="AH505" s="49">
        <f>_xll.qlTenorBasisForwardRate2($V$13,AD505,AE505,_xll.ohTrigger($AA$9:$AA$12))</f>
        <v>1.1943344610136523E-2</v>
      </c>
      <c r="AI505" s="49">
        <f>_xll.qlIndexFixing($V$5,_xll.qlInterestRateIndexFixingDate($V$5,AD505,trigger),,trigger)</f>
        <v>1.1901356480190544E-2</v>
      </c>
      <c r="AJ505" s="49">
        <f t="shared" si="25"/>
        <v>4.1988129945979072E-5</v>
      </c>
      <c r="AK505" s="52">
        <f t="shared" si="26"/>
        <v>0.99648439098790276</v>
      </c>
    </row>
    <row r="506" spans="29:37" x14ac:dyDescent="0.2">
      <c r="AC506" s="44" t="s">
        <v>74</v>
      </c>
      <c r="AD506" s="45">
        <f>_xll.qlCalendarAdvance(calendar,AD505,AC506,,,trigger)</f>
        <v>57948</v>
      </c>
      <c r="AE506" s="45">
        <f>_xll.qlInterestRateIndexMaturity($V$5,AD506,trigger)</f>
        <v>58040</v>
      </c>
      <c r="AF506" s="49">
        <f>_xll.qlTenorBasisValue($V$13,AD506,trigger)</f>
        <v>1.5842697993083564E-4</v>
      </c>
      <c r="AG506" s="49">
        <f>_xll.qlTenorBasisForwardRate($V$13,AD506,_xll.ohTrigger($AA$9:$AA$12))</f>
        <v>1.1912989698666896E-2</v>
      </c>
      <c r="AH506" s="49">
        <f>_xll.qlTenorBasisForwardRate2($V$13,AD506,AE506,_xll.ohTrigger($AA$9:$AA$12))</f>
        <v>1.1912989698666896E-2</v>
      </c>
      <c r="AI506" s="49">
        <f>_xll.qlIndexFixing($V$5,_xll.qlInterestRateIndexFixingDate($V$5,AD506,trigger),,trigger)</f>
        <v>1.1870569081507049E-2</v>
      </c>
      <c r="AJ506" s="49">
        <f t="shared" si="25"/>
        <v>4.2420617159847143E-5</v>
      </c>
      <c r="AK506" s="52">
        <f t="shared" si="26"/>
        <v>0.9964391291999023</v>
      </c>
    </row>
    <row r="507" spans="29:37" x14ac:dyDescent="0.2">
      <c r="AC507" s="44" t="s">
        <v>74</v>
      </c>
      <c r="AD507" s="45">
        <f>_xll.qlCalendarAdvance(calendar,AD506,AC507,,,trigger)</f>
        <v>57979</v>
      </c>
      <c r="AE507" s="45">
        <f>_xll.qlInterestRateIndexMaturity($V$5,AD507,trigger)</f>
        <v>58071</v>
      </c>
      <c r="AF507" s="49">
        <f>_xll.qlTenorBasisValue($V$13,AD507,trigger)</f>
        <v>1.5812942192258532E-4</v>
      </c>
      <c r="AG507" s="49">
        <f>_xll.qlTenorBasisForwardRate($V$13,AD507,_xll.ohTrigger($AA$9:$AA$12))</f>
        <v>1.1885211458955835E-2</v>
      </c>
      <c r="AH507" s="49">
        <f>_xll.qlTenorBasisForwardRate2($V$13,AD507,AE507,_xll.ohTrigger($AA$9:$AA$12))</f>
        <v>1.1885211458955835E-2</v>
      </c>
      <c r="AI507" s="49">
        <f>_xll.qlIndexFixing($V$5,_xll.qlInterestRateIndexFixingDate($V$5,AD507,trigger),,trigger)</f>
        <v>1.1842396391832861E-2</v>
      </c>
      <c r="AJ507" s="49">
        <f t="shared" si="25"/>
        <v>4.2815067122973713E-5</v>
      </c>
      <c r="AK507" s="52">
        <f t="shared" si="26"/>
        <v>0.99639761839569874</v>
      </c>
    </row>
    <row r="508" spans="29:37" x14ac:dyDescent="0.2">
      <c r="AC508" s="44" t="s">
        <v>74</v>
      </c>
      <c r="AD508" s="45">
        <f>_xll.qlCalendarAdvance(calendar,AD507,AC508,,,trigger)</f>
        <v>58011</v>
      </c>
      <c r="AE508" s="45">
        <f>_xll.qlInterestRateIndexMaturity($V$5,AD508,trigger)</f>
        <v>58103</v>
      </c>
      <c r="AF508" s="49">
        <f>_xll.qlTenorBasisValue($V$13,AD508,trigger)</f>
        <v>1.5782571599248408E-4</v>
      </c>
      <c r="AG508" s="49">
        <f>_xll.qlTenorBasisForwardRate($V$13,AD508,_xll.ohTrigger($AA$9:$AA$12))</f>
        <v>1.1857285962510143E-2</v>
      </c>
      <c r="AH508" s="49">
        <f>_xll.qlTenorBasisForwardRate2($V$13,AD508,AE508,_xll.ohTrigger($AA$9:$AA$12))</f>
        <v>1.1857285962510143E-2</v>
      </c>
      <c r="AI508" s="49">
        <f>_xll.qlIndexFixing($V$5,_xll.qlInterestRateIndexFixingDate($V$5,AD508,trigger),,trigger)</f>
        <v>1.1814075772380681E-2</v>
      </c>
      <c r="AJ508" s="49">
        <f t="shared" si="25"/>
        <v>4.3210190129462644E-5</v>
      </c>
      <c r="AK508" s="52">
        <f t="shared" si="26"/>
        <v>0.9963558110796954</v>
      </c>
    </row>
    <row r="509" spans="29:37" x14ac:dyDescent="0.2">
      <c r="AC509" s="44" t="s">
        <v>74</v>
      </c>
      <c r="AD509" s="45">
        <f>_xll.qlCalendarAdvance(calendar,AD508,AC509,,,trigger)</f>
        <v>58042</v>
      </c>
      <c r="AE509" s="45">
        <f>_xll.qlInterestRateIndexMaturity($V$5,AD509,trigger)</f>
        <v>58134</v>
      </c>
      <c r="AF509" s="49">
        <f>_xll.qlTenorBasisValue($V$13,AD509,trigger)</f>
        <v>1.5753480784680873E-4</v>
      </c>
      <c r="AG509" s="49">
        <f>_xll.qlTenorBasisForwardRate($V$13,AD509,_xll.ohTrigger($AA$9:$AA$12))</f>
        <v>1.1830958504850966E-2</v>
      </c>
      <c r="AH509" s="49">
        <f>_xll.qlTenorBasisForwardRate2($V$13,AD509,AE509,_xll.ohTrigger($AA$9:$AA$12))</f>
        <v>1.1830958504850966E-2</v>
      </c>
      <c r="AI509" s="49">
        <f>_xll.qlIndexFixing($V$5,_xll.qlInterestRateIndexFixingDate($V$5,AD509,trigger),,trigger)</f>
        <v>1.1787377246246428E-2</v>
      </c>
      <c r="AJ509" s="49">
        <f t="shared" si="25"/>
        <v>4.3581258604537959E-5</v>
      </c>
      <c r="AK509" s="52">
        <f t="shared" si="26"/>
        <v>0.99631633746440162</v>
      </c>
    </row>
    <row r="510" spans="29:37" x14ac:dyDescent="0.2">
      <c r="AC510" s="44" t="s">
        <v>74</v>
      </c>
      <c r="AD510" s="45">
        <f>_xll.qlCalendarAdvance(calendar,AD509,AC510,,,trigger)</f>
        <v>58074</v>
      </c>
      <c r="AE510" s="45">
        <f>_xll.qlInterestRateIndexMaturity($V$5,AD510,trigger)</f>
        <v>58161</v>
      </c>
      <c r="AF510" s="49">
        <f>_xll.qlTenorBasisValue($V$13,AD510,trigger)</f>
        <v>1.5723789213123381E-4</v>
      </c>
      <c r="AG510" s="49">
        <f>_xll.qlTenorBasisForwardRate($V$13,AD510,_xll.ohTrigger($AA$9:$AA$12))</f>
        <v>1.180557310792562E-2</v>
      </c>
      <c r="AH510" s="49">
        <f>_xll.qlTenorBasisForwardRate2($V$13,AD510,AE510,_xll.ohTrigger($AA$9:$AA$12))</f>
        <v>1.180557310792562E-2</v>
      </c>
      <c r="AI510" s="49">
        <f>_xll.qlIndexFixing($V$5,_xll.qlInterestRateIndexFixingDate($V$5,AD510,trigger),,trigger)</f>
        <v>1.1761656191597705E-2</v>
      </c>
      <c r="AJ510" s="49">
        <f t="shared" si="25"/>
        <v>4.3916916327914335E-5</v>
      </c>
      <c r="AK510" s="52">
        <f t="shared" si="26"/>
        <v>0.99627998438310206</v>
      </c>
    </row>
    <row r="511" spans="29:37" x14ac:dyDescent="0.2">
      <c r="AC511" s="44" t="s">
        <v>74</v>
      </c>
      <c r="AD511" s="45">
        <f>_xll.qlCalendarAdvance(calendar,AD510,AC511,,,trigger)</f>
        <v>58105</v>
      </c>
      <c r="AE511" s="45">
        <f>_xll.qlInterestRateIndexMaturity($V$5,AD511,trigger)</f>
        <v>58195</v>
      </c>
      <c r="AF511" s="49">
        <f>_xll.qlTenorBasisValue($V$13,AD511,trigger)</f>
        <v>1.5695349088961464E-4</v>
      </c>
      <c r="AG511" s="49">
        <f>_xll.qlTenorBasisForwardRate($V$13,AD511,_xll.ohTrigger($AA$9:$AA$12))</f>
        <v>1.1780048601419679E-2</v>
      </c>
      <c r="AH511" s="49">
        <f>_xll.qlTenorBasisForwardRate2($V$13,AD511,AE511,_xll.ohTrigger($AA$9:$AA$12))</f>
        <v>1.1780048601419679E-2</v>
      </c>
      <c r="AI511" s="49">
        <f>_xll.qlIndexFixing($V$5,_xll.qlInterestRateIndexFixingDate($V$5,AD511,trigger),,trigger)</f>
        <v>1.1735762600191713E-2</v>
      </c>
      <c r="AJ511" s="49">
        <f t="shared" si="25"/>
        <v>4.4286001227966665E-5</v>
      </c>
      <c r="AK511" s="52">
        <f t="shared" si="26"/>
        <v>0.99624059265573572</v>
      </c>
    </row>
    <row r="512" spans="29:37" x14ac:dyDescent="0.2">
      <c r="AC512" s="44" t="s">
        <v>74</v>
      </c>
      <c r="AD512" s="45">
        <f>_xll.qlCalendarAdvance(calendar,AD511,AC512,,,trigger)</f>
        <v>58134</v>
      </c>
      <c r="AE512" s="45">
        <f>_xll.qlInterestRateIndexMaturity($V$5,AD512,trigger)</f>
        <v>58225</v>
      </c>
      <c r="AF512" s="49">
        <f>_xll.qlTenorBasisValue($V$13,AD512,trigger)</f>
        <v>1.5669029068198068E-4</v>
      </c>
      <c r="AG512" s="49">
        <f>_xll.qlTenorBasisForwardRate($V$13,AD512,_xll.ohTrigger($AA$9:$AA$12))</f>
        <v>1.1757215196769177E-2</v>
      </c>
      <c r="AH512" s="49">
        <f>_xll.qlTenorBasisForwardRate2($V$13,AD512,AE512,_xll.ohTrigger($AA$9:$AA$12))</f>
        <v>1.1757215196769177E-2</v>
      </c>
      <c r="AI512" s="49">
        <f>_xll.qlIndexFixing($V$5,_xll.qlInterestRateIndexFixingDate($V$5,AD512,trigger),,trigger)</f>
        <v>1.1712607537152954E-2</v>
      </c>
      <c r="AJ512" s="49">
        <f t="shared" si="25"/>
        <v>4.460765961622308E-5</v>
      </c>
      <c r="AK512" s="52">
        <f t="shared" si="26"/>
        <v>0.99620593321890705</v>
      </c>
    </row>
    <row r="513" spans="29:37" x14ac:dyDescent="0.2">
      <c r="AC513" s="44" t="s">
        <v>74</v>
      </c>
      <c r="AD513" s="45">
        <f>_xll.qlCalendarAdvance(calendar,AD512,AC513,,,trigger)</f>
        <v>58166</v>
      </c>
      <c r="AE513" s="45">
        <f>_xll.qlInterestRateIndexMaturity($V$5,AD513,trigger)</f>
        <v>58257</v>
      </c>
      <c r="AF513" s="49">
        <f>_xll.qlTenorBasisValue($V$13,AD513,trigger)</f>
        <v>1.5640302924912547E-4</v>
      </c>
      <c r="AG513" s="49">
        <f>_xll.qlTenorBasisForwardRate($V$13,AD513,_xll.ohTrigger($AA$9:$AA$12))</f>
        <v>1.1732962546438965E-2</v>
      </c>
      <c r="AH513" s="49">
        <f>_xll.qlTenorBasisForwardRate2($V$13,AD513,AE513,_xll.ohTrigger($AA$9:$AA$12))</f>
        <v>1.1732962546438965E-2</v>
      </c>
      <c r="AI513" s="49">
        <f>_xll.qlIndexFixing($V$5,_xll.qlInterestRateIndexFixingDate($V$5,AD513,trigger),,trigger)</f>
        <v>1.168801935922319E-2</v>
      </c>
      <c r="AJ513" s="49">
        <f t="shared" si="25"/>
        <v>4.4943187215774547E-5</v>
      </c>
      <c r="AK513" s="52">
        <f t="shared" si="26"/>
        <v>0.99616949367750129</v>
      </c>
    </row>
    <row r="514" spans="29:37" x14ac:dyDescent="0.2">
      <c r="AC514" s="44" t="s">
        <v>74</v>
      </c>
      <c r="AD514" s="45">
        <f>_xll.qlCalendarAdvance(calendar,AD513,AC514,,,trigger)</f>
        <v>58197</v>
      </c>
      <c r="AE514" s="45">
        <f>_xll.qlInterestRateIndexMaturity($V$5,AD514,trigger)</f>
        <v>58291</v>
      </c>
      <c r="AF514" s="49">
        <f>_xll.qlTenorBasisValue($V$13,AD514,trigger)</f>
        <v>1.5612787932093287E-4</v>
      </c>
      <c r="AG514" s="49">
        <f>_xll.qlTenorBasisForwardRate($V$13,AD514,_xll.ohTrigger($AA$9:$AA$12))</f>
        <v>1.1709697138783138E-2</v>
      </c>
      <c r="AH514" s="49">
        <f>_xll.qlTenorBasisForwardRate2($V$13,AD514,AE514,_xll.ohTrigger($AA$9:$AA$12))</f>
        <v>1.1709697138783138E-2</v>
      </c>
      <c r="AI514" s="49">
        <f>_xll.qlIndexFixing($V$5,_xll.qlInterestRateIndexFixingDate($V$5,AD514,trigger),,trigger)</f>
        <v>1.1664421792434525E-2</v>
      </c>
      <c r="AJ514" s="49">
        <f t="shared" si="25"/>
        <v>4.5275346348612119E-5</v>
      </c>
      <c r="AK514" s="52">
        <f t="shared" si="26"/>
        <v>0.99613351687818996</v>
      </c>
    </row>
    <row r="515" spans="29:37" x14ac:dyDescent="0.2">
      <c r="AC515" s="44" t="s">
        <v>74</v>
      </c>
      <c r="AD515" s="45">
        <f>_xll.qlCalendarAdvance(calendar,AD514,AC515,,,trigger)</f>
        <v>58228</v>
      </c>
      <c r="AE515" s="45">
        <f>_xll.qlInterestRateIndexMaturity($V$5,AD515,trigger)</f>
        <v>58320</v>
      </c>
      <c r="AF515" s="49">
        <f>_xll.qlTenorBasisValue($V$13,AD515,trigger)</f>
        <v>1.5585578095294114E-4</v>
      </c>
      <c r="AG515" s="49">
        <f>_xll.qlTenorBasisForwardRate($V$13,AD515,_xll.ohTrigger($AA$9:$AA$12))</f>
        <v>1.1687982140537819E-2</v>
      </c>
      <c r="AH515" s="49">
        <f>_xll.qlTenorBasisForwardRate2($V$13,AD515,AE515,_xll.ohTrigger($AA$9:$AA$12))</f>
        <v>1.1687982140537819E-2</v>
      </c>
      <c r="AI515" s="49">
        <f>_xll.qlIndexFixing($V$5,_xll.qlInterestRateIndexFixingDate($V$5,AD515,trigger),,trigger)</f>
        <v>1.1642418147194279E-2</v>
      </c>
      <c r="AJ515" s="49">
        <f t="shared" si="25"/>
        <v>4.5563993343539569E-5</v>
      </c>
      <c r="AK515" s="52">
        <f t="shared" si="26"/>
        <v>0.99610163732322032</v>
      </c>
    </row>
    <row r="516" spans="29:37" x14ac:dyDescent="0.2">
      <c r="AC516" s="44" t="s">
        <v>74</v>
      </c>
      <c r="AD516" s="45">
        <f>_xll.qlCalendarAdvance(calendar,AD515,AC516,,,trigger)</f>
        <v>58258</v>
      </c>
      <c r="AE516" s="45">
        <f>_xll.qlInterestRateIndexMaturity($V$5,AD516,trigger)</f>
        <v>58350</v>
      </c>
      <c r="AF516" s="49">
        <f>_xll.qlTenorBasisValue($V$13,AD516,trigger)</f>
        <v>1.555953347522903E-4</v>
      </c>
      <c r="AG516" s="49">
        <f>_xll.qlTenorBasisForwardRate($V$13,AD516,_xll.ohTrigger($AA$9:$AA$12))</f>
        <v>1.1667327387416923E-2</v>
      </c>
      <c r="AH516" s="49">
        <f>_xll.qlTenorBasisForwardRate2($V$13,AD516,AE516,_xll.ohTrigger($AA$9:$AA$12))</f>
        <v>1.1667327387416923E-2</v>
      </c>
      <c r="AI516" s="49">
        <f>_xll.qlIndexFixing($V$5,_xll.qlInterestRateIndexFixingDate($V$5,AD516,trigger),,trigger)</f>
        <v>1.1621482989320054E-2</v>
      </c>
      <c r="AJ516" s="49">
        <f t="shared" ref="AJ516:AJ579" si="27">AG516-AI516</f>
        <v>4.5844398096869451E-5</v>
      </c>
      <c r="AK516" s="52">
        <f t="shared" ref="AK516:AK579" si="28">AI516/AH516</f>
        <v>0.99607070269183395</v>
      </c>
    </row>
    <row r="517" spans="29:37" x14ac:dyDescent="0.2">
      <c r="AC517" s="44" t="s">
        <v>74</v>
      </c>
      <c r="AD517" s="45">
        <f>_xll.qlCalendarAdvance(calendar,AD516,AC517,,,trigger)</f>
        <v>58291</v>
      </c>
      <c r="AE517" s="45">
        <f>_xll.qlInterestRateIndexMaturity($V$5,AD517,trigger)</f>
        <v>58383</v>
      </c>
      <c r="AF517" s="49">
        <f>_xll.qlTenorBasisValue($V$13,AD517,trigger)</f>
        <v>1.5531207462994248E-4</v>
      </c>
      <c r="AG517" s="49">
        <f>_xll.qlTenorBasisForwardRate($V$13,AD517,_xll.ohTrigger($AA$9:$AA$12))</f>
        <v>1.1645378946795425E-2</v>
      </c>
      <c r="AH517" s="49">
        <f>_xll.qlTenorBasisForwardRate2($V$13,AD517,AE517,_xll.ohTrigger($AA$9:$AA$12))</f>
        <v>1.1645378946795425E-2</v>
      </c>
      <c r="AI517" s="49">
        <f>_xll.qlIndexFixing($V$5,_xll.qlInterestRateIndexFixingDate($V$5,AD517,trigger),,trigger)</f>
        <v>1.1599238826706442E-2</v>
      </c>
      <c r="AJ517" s="49">
        <f t="shared" si="27"/>
        <v>4.6140120088982231E-5</v>
      </c>
      <c r="AK517" s="52">
        <f t="shared" si="28"/>
        <v>0.99603790307728213</v>
      </c>
    </row>
    <row r="518" spans="29:37" x14ac:dyDescent="0.2">
      <c r="AC518" s="44" t="s">
        <v>74</v>
      </c>
      <c r="AD518" s="45">
        <f>_xll.qlCalendarAdvance(calendar,AD517,AC518,,,trigger)</f>
        <v>58322</v>
      </c>
      <c r="AE518" s="45">
        <f>_xll.qlInterestRateIndexMaturity($V$5,AD518,trigger)</f>
        <v>58413</v>
      </c>
      <c r="AF518" s="49">
        <f>_xll.qlTenorBasisValue($V$13,AD518,trigger)</f>
        <v>1.5504903154870146E-4</v>
      </c>
      <c r="AG518" s="49">
        <f>_xll.qlTenorBasisForwardRate($V$13,AD518,_xll.ohTrigger($AA$9:$AA$12))</f>
        <v>1.1625619012704237E-2</v>
      </c>
      <c r="AH518" s="49">
        <f>_xll.qlTenorBasisForwardRate2($V$13,AD518,AE518,_xll.ohTrigger($AA$9:$AA$12))</f>
        <v>1.1625619012704237E-2</v>
      </c>
      <c r="AI518" s="49">
        <f>_xll.qlIndexFixing($V$5,_xll.qlInterestRateIndexFixingDate($V$5,AD518,trigger),,trigger)</f>
        <v>1.1579218855118178E-2</v>
      </c>
      <c r="AJ518" s="49">
        <f t="shared" si="27"/>
        <v>4.6400157586059046E-5</v>
      </c>
      <c r="AK518" s="52">
        <f t="shared" si="28"/>
        <v>0.99600880111972068</v>
      </c>
    </row>
    <row r="519" spans="29:37" x14ac:dyDescent="0.2">
      <c r="AC519" s="44" t="s">
        <v>74</v>
      </c>
      <c r="AD519" s="45">
        <f>_xll.qlCalendarAdvance(calendar,AD518,AC519,,,trigger)</f>
        <v>58354</v>
      </c>
      <c r="AE519" s="45">
        <f>_xll.qlInterestRateIndexMaturity($V$5,AD519,trigger)</f>
        <v>58446</v>
      </c>
      <c r="AF519" s="49">
        <f>_xll.qlTenorBasisValue($V$13,AD519,trigger)</f>
        <v>1.5478056794374884E-4</v>
      </c>
      <c r="AG519" s="49">
        <f>_xll.qlTenorBasisForwardRate($V$13,AD519,_xll.ohTrigger($AA$9:$AA$12))</f>
        <v>1.1605722408044342E-2</v>
      </c>
      <c r="AH519" s="49">
        <f>_xll.qlTenorBasisForwardRate2($V$13,AD519,AE519,_xll.ohTrigger($AA$9:$AA$12))</f>
        <v>1.1605722408044342E-2</v>
      </c>
      <c r="AI519" s="49">
        <f>_xll.qlIndexFixing($V$5,_xll.qlInterestRateIndexFixingDate($V$5,AD519,trigger),,trigger)</f>
        <v>1.1559054863116775E-2</v>
      </c>
      <c r="AJ519" s="49">
        <f t="shared" si="27"/>
        <v>4.6667544927566848E-5</v>
      </c>
      <c r="AK519" s="52">
        <f t="shared" si="28"/>
        <v>0.99597891942553962</v>
      </c>
    </row>
    <row r="520" spans="29:37" x14ac:dyDescent="0.2">
      <c r="AC520" s="44" t="s">
        <v>74</v>
      </c>
      <c r="AD520" s="45">
        <f>_xll.qlCalendarAdvance(calendar,AD519,AC520,,,trigger)</f>
        <v>58385</v>
      </c>
      <c r="AE520" s="45">
        <f>_xll.qlInterestRateIndexMaturity($V$5,AD520,trigger)</f>
        <v>58477</v>
      </c>
      <c r="AF520" s="49">
        <f>_xll.qlTenorBasisValue($V$13,AD520,trigger)</f>
        <v>1.5452343067196375E-4</v>
      </c>
      <c r="AG520" s="49">
        <f>_xll.qlTenorBasisForwardRate($V$13,AD520,_xll.ohTrigger($AA$9:$AA$12))</f>
        <v>1.158729047441105E-2</v>
      </c>
      <c r="AH520" s="49">
        <f>_xll.qlTenorBasisForwardRate2($V$13,AD520,AE520,_xll.ohTrigger($AA$9:$AA$12))</f>
        <v>1.158729047441105E-2</v>
      </c>
      <c r="AI520" s="49">
        <f>_xll.qlIndexFixing($V$5,_xll.qlInterestRateIndexFixingDate($V$5,AD520,trigger),,trigger)</f>
        <v>1.154038135384486E-2</v>
      </c>
      <c r="AJ520" s="49">
        <f t="shared" si="27"/>
        <v>4.6909120566190204E-5</v>
      </c>
      <c r="AK520" s="52">
        <f t="shared" si="28"/>
        <v>0.99595167475349111</v>
      </c>
    </row>
    <row r="521" spans="29:37" x14ac:dyDescent="0.2">
      <c r="AC521" s="44" t="s">
        <v>74</v>
      </c>
      <c r="AD521" s="45">
        <f>_xll.qlCalendarAdvance(calendar,AD520,AC521,,,trigger)</f>
        <v>58417</v>
      </c>
      <c r="AE521" s="45">
        <f>_xll.qlInterestRateIndexMaturity($V$5,AD521,trigger)</f>
        <v>58508</v>
      </c>
      <c r="AF521" s="49">
        <f>_xll.qlTenorBasisValue($V$13,AD521,trigger)</f>
        <v>1.5426099706879282E-4</v>
      </c>
      <c r="AG521" s="49">
        <f>_xll.qlTenorBasisForwardRate($V$13,AD521,_xll.ohTrigger($AA$9:$AA$12))</f>
        <v>1.1569100572753243E-2</v>
      </c>
      <c r="AH521" s="49">
        <f>_xll.qlTenorBasisForwardRate2($V$13,AD521,AE521,_xll.ohTrigger($AA$9:$AA$12))</f>
        <v>1.1569100572753243E-2</v>
      </c>
      <c r="AI521" s="49">
        <f>_xll.qlIndexFixing($V$5,_xll.qlInterestRateIndexFixingDate($V$5,AD521,trigger),,trigger)</f>
        <v>1.1521959561951926E-2</v>
      </c>
      <c r="AJ521" s="49">
        <f t="shared" si="27"/>
        <v>4.7141010801316982E-5</v>
      </c>
      <c r="AK521" s="52">
        <f t="shared" si="28"/>
        <v>0.99592526571059981</v>
      </c>
    </row>
    <row r="522" spans="29:37" x14ac:dyDescent="0.2">
      <c r="AC522" s="44" t="s">
        <v>74</v>
      </c>
      <c r="AD522" s="45">
        <f>_xll.qlCalendarAdvance(calendar,AD521,AC522,,,trigger)</f>
        <v>58448</v>
      </c>
      <c r="AE522" s="45">
        <f>_xll.qlInterestRateIndexMaturity($V$5,AD522,trigger)</f>
        <v>58539</v>
      </c>
      <c r="AF522" s="49">
        <f>_xll.qlTenorBasisValue($V$13,AD522,trigger)</f>
        <v>1.5400963777256621E-4</v>
      </c>
      <c r="AG522" s="49">
        <f>_xll.qlTenorBasisForwardRate($V$13,AD522,_xll.ohTrigger($AA$9:$AA$12))</f>
        <v>1.1552107341379982E-2</v>
      </c>
      <c r="AH522" s="49">
        <f>_xll.qlTenorBasisForwardRate2($V$13,AD522,AE522,_xll.ohTrigger($AA$9:$AA$12))</f>
        <v>1.1552107341379982E-2</v>
      </c>
      <c r="AI522" s="49">
        <f>_xll.qlIndexFixing($V$5,_xll.qlInterestRateIndexFixingDate($V$5,AD522,trigger),,trigger)</f>
        <v>1.1504748734276369E-2</v>
      </c>
      <c r="AJ522" s="49">
        <f t="shared" si="27"/>
        <v>4.735860710361299E-5</v>
      </c>
      <c r="AK522" s="52">
        <f t="shared" si="28"/>
        <v>0.99590043567774222</v>
      </c>
    </row>
    <row r="523" spans="29:37" x14ac:dyDescent="0.2">
      <c r="AC523" s="44" t="s">
        <v>74</v>
      </c>
      <c r="AD523" s="45">
        <f>_xll.qlCalendarAdvance(calendar,AD522,AC523,,,trigger)</f>
        <v>58480</v>
      </c>
      <c r="AE523" s="45">
        <f>_xll.qlInterestRateIndexMaturity($V$5,AD523,trigger)</f>
        <v>58571</v>
      </c>
      <c r="AF523" s="49">
        <f>_xll.qlTenorBasisValue($V$13,AD523,trigger)</f>
        <v>1.5375310356993224E-4</v>
      </c>
      <c r="AG523" s="49">
        <f>_xll.qlTenorBasisForwardRate($V$13,AD523,_xll.ohTrigger($AA$9:$AA$12))</f>
        <v>1.1535314070247615E-2</v>
      </c>
      <c r="AH523" s="49">
        <f>_xll.qlTenorBasisForwardRate2($V$13,AD523,AE523,_xll.ohTrigger($AA$9:$AA$12))</f>
        <v>1.1535314070247615E-2</v>
      </c>
      <c r="AI523" s="49">
        <f>_xll.qlIndexFixing($V$5,_xll.qlInterestRateIndexFixingDate($V$5,AD523,trigger),,trigger)</f>
        <v>1.1487743364027709E-2</v>
      </c>
      <c r="AJ523" s="49">
        <f t="shared" si="27"/>
        <v>4.7570706219905723E-5</v>
      </c>
      <c r="AK523" s="52">
        <f t="shared" si="28"/>
        <v>0.99587608053580423</v>
      </c>
    </row>
    <row r="524" spans="29:37" x14ac:dyDescent="0.2">
      <c r="AC524" s="44" t="s">
        <v>74</v>
      </c>
      <c r="AD524" s="45">
        <f>_xll.qlCalendarAdvance(calendar,AD523,AC524,,,trigger)</f>
        <v>58509</v>
      </c>
      <c r="AE524" s="45">
        <f>_xll.qlInterestRateIndexMaturity($V$5,AD524,trigger)</f>
        <v>58601</v>
      </c>
      <c r="AF524" s="49">
        <f>_xll.qlTenorBasisValue($V$13,AD524,trigger)</f>
        <v>1.5352316617538256E-4</v>
      </c>
      <c r="AG524" s="49">
        <f>_xll.qlTenorBasisForwardRate($V$13,AD524,_xll.ohTrigger($AA$9:$AA$12))</f>
        <v>1.1520695817833144E-2</v>
      </c>
      <c r="AH524" s="49">
        <f>_xll.qlTenorBasisForwardRate2($V$13,AD524,AE524,_xll.ohTrigger($AA$9:$AA$12))</f>
        <v>1.1520695817833144E-2</v>
      </c>
      <c r="AI524" s="49">
        <f>_xll.qlIndexFixing($V$5,_xll.qlInterestRateIndexFixingDate($V$5,AD524,trigger),,trigger)</f>
        <v>1.1472939444193166E-2</v>
      </c>
      <c r="AJ524" s="49">
        <f t="shared" si="27"/>
        <v>4.7756373639977825E-5</v>
      </c>
      <c r="AK524" s="52">
        <f t="shared" si="28"/>
        <v>0.99585473183259865</v>
      </c>
    </row>
    <row r="525" spans="29:37" x14ac:dyDescent="0.2">
      <c r="AC525" s="44" t="s">
        <v>74</v>
      </c>
      <c r="AD525" s="45">
        <f>_xll.qlCalendarAdvance(calendar,AD524,AC525,,,trigger)</f>
        <v>58540</v>
      </c>
      <c r="AE525" s="45">
        <f>_xll.qlInterestRateIndexMaturity($V$5,AD525,trigger)</f>
        <v>58631</v>
      </c>
      <c r="AF525" s="49">
        <f>_xll.qlTenorBasisValue($V$13,AD525,trigger)</f>
        <v>1.5328002032243996E-4</v>
      </c>
      <c r="AG525" s="49">
        <f>_xll.qlTenorBasisForwardRate($V$13,AD525,_xll.ohTrigger($AA$9:$AA$12))</f>
        <v>1.1505874998944711E-2</v>
      </c>
      <c r="AH525" s="49">
        <f>_xll.qlTenorBasisForwardRate2($V$13,AD525,AE525,_xll.ohTrigger($AA$9:$AA$12))</f>
        <v>1.1505874998944711E-2</v>
      </c>
      <c r="AI525" s="49">
        <f>_xll.qlIndexFixing($V$5,_xll.qlInterestRateIndexFixingDate($V$5,AD525,trigger),,trigger)</f>
        <v>1.1457940980454866E-2</v>
      </c>
      <c r="AJ525" s="49">
        <f t="shared" si="27"/>
        <v>4.7934018489844549E-5</v>
      </c>
      <c r="AK525" s="52">
        <f t="shared" si="28"/>
        <v>0.99583395278549081</v>
      </c>
    </row>
    <row r="526" spans="29:37" x14ac:dyDescent="0.2">
      <c r="AC526" s="44" t="s">
        <v>74</v>
      </c>
      <c r="AD526" s="45">
        <f>_xll.qlCalendarAdvance(calendar,AD525,AC526,,,trigger)</f>
        <v>58571</v>
      </c>
      <c r="AE526" s="45">
        <f>_xll.qlInterestRateIndexMaturity($V$5,AD526,trigger)</f>
        <v>58663</v>
      </c>
      <c r="AF526" s="49">
        <f>_xll.qlTenorBasisValue($V$13,AD526,trigger)</f>
        <v>1.5303958329543037E-4</v>
      </c>
      <c r="AG526" s="49">
        <f>_xll.qlTenorBasisForwardRate($V$13,AD526,_xll.ohTrigger($AA$9:$AA$12))</f>
        <v>1.1491677827452133E-2</v>
      </c>
      <c r="AH526" s="49">
        <f>_xll.qlTenorBasisForwardRate2($V$13,AD526,AE526,_xll.ohTrigger($AA$9:$AA$12))</f>
        <v>1.1491677827452133E-2</v>
      </c>
      <c r="AI526" s="49">
        <f>_xll.qlIndexFixing($V$5,_xll.qlInterestRateIndexFixingDate($V$5,AD526,trigger),,trigger)</f>
        <v>1.1443569636387398E-2</v>
      </c>
      <c r="AJ526" s="49">
        <f t="shared" si="27"/>
        <v>4.8108191064735045E-5</v>
      </c>
      <c r="AK526" s="52">
        <f t="shared" si="28"/>
        <v>0.99581364951340601</v>
      </c>
    </row>
    <row r="527" spans="29:37" x14ac:dyDescent="0.2">
      <c r="AC527" s="44" t="s">
        <v>74</v>
      </c>
      <c r="AD527" s="45">
        <f>_xll.qlCalendarAdvance(calendar,AD526,AC527,,,trigger)</f>
        <v>58602</v>
      </c>
      <c r="AE527" s="45">
        <f>_xll.qlInterestRateIndexMaturity($V$5,AD527,trigger)</f>
        <v>58694</v>
      </c>
      <c r="AF527" s="49">
        <f>_xll.qlTenorBasisValue($V$13,AD527,trigger)</f>
        <v>1.5280182597924143E-4</v>
      </c>
      <c r="AG527" s="49">
        <f>_xll.qlTenorBasisForwardRate($V$13,AD527,_xll.ohTrigger($AA$9:$AA$12))</f>
        <v>1.1478238544256265E-2</v>
      </c>
      <c r="AH527" s="49">
        <f>_xll.qlTenorBasisForwardRate2($V$13,AD527,AE527,_xll.ohTrigger($AA$9:$AA$12))</f>
        <v>1.1478238544256265E-2</v>
      </c>
      <c r="AI527" s="49">
        <f>_xll.qlIndexFixing($V$5,_xll.qlInterestRateIndexFixingDate($V$5,AD527,trigger),,trigger)</f>
        <v>1.1429972489692734E-2</v>
      </c>
      <c r="AJ527" s="49">
        <f t="shared" si="27"/>
        <v>4.8266054563530711E-5</v>
      </c>
      <c r="AK527" s="52">
        <f t="shared" si="28"/>
        <v>0.99579499464334764</v>
      </c>
    </row>
    <row r="528" spans="29:37" x14ac:dyDescent="0.2">
      <c r="AC528" s="44" t="s">
        <v>74</v>
      </c>
      <c r="AD528" s="45">
        <f>_xll.qlCalendarAdvance(calendar,AD527,AC528,,,trigger)</f>
        <v>58634</v>
      </c>
      <c r="AE528" s="45">
        <f>_xll.qlInterestRateIndexMaturity($V$5,AD528,trigger)</f>
        <v>58726</v>
      </c>
      <c r="AF528" s="49">
        <f>_xll.qlTenorBasisValue($V$13,AD528,trigger)</f>
        <v>1.5255917928982157E-4</v>
      </c>
      <c r="AG528" s="49">
        <f>_xll.qlTenorBasisForwardRate($V$13,AD528,_xll.ohTrigger($AA$9:$AA$12))</f>
        <v>1.1465113707567488E-2</v>
      </c>
      <c r="AH528" s="49">
        <f>_xll.qlTenorBasisForwardRate2($V$13,AD528,AE528,_xll.ohTrigger($AA$9:$AA$12))</f>
        <v>1.1465113707567488E-2</v>
      </c>
      <c r="AI528" s="49">
        <f>_xll.qlIndexFixing($V$5,_xll.qlInterestRateIndexFixingDate($V$5,AD528,trigger),,trigger)</f>
        <v>1.141669735231641E-2</v>
      </c>
      <c r="AJ528" s="49">
        <f t="shared" si="27"/>
        <v>4.8416355251077597E-5</v>
      </c>
      <c r="AK528" s="52">
        <f t="shared" si="28"/>
        <v>0.99577707151573036</v>
      </c>
    </row>
    <row r="529" spans="29:37" x14ac:dyDescent="0.2">
      <c r="AC529" s="44" t="s">
        <v>74</v>
      </c>
      <c r="AD529" s="45">
        <f>_xll.qlCalendarAdvance(calendar,AD528,AC529,,,trigger)</f>
        <v>58665</v>
      </c>
      <c r="AE529" s="45">
        <f>_xll.qlInterestRateIndexMaturity($V$5,AD529,trigger)</f>
        <v>58757</v>
      </c>
      <c r="AF529" s="49">
        <f>_xll.qlTenorBasisValue($V$13,AD529,trigger)</f>
        <v>1.5232677935293022E-4</v>
      </c>
      <c r="AG529" s="49">
        <f>_xll.qlTenorBasisForwardRate($V$13,AD529,_xll.ohTrigger($AA$9:$AA$12))</f>
        <v>1.1453123585980593E-2</v>
      </c>
      <c r="AH529" s="49">
        <f>_xll.qlTenorBasisForwardRate2($V$13,AD529,AE529,_xll.ohTrigger($AA$9:$AA$12))</f>
        <v>1.1453123585980593E-2</v>
      </c>
      <c r="AI529" s="49">
        <f>_xll.qlIndexFixing($V$5,_xll.qlInterestRateIndexFixingDate($V$5,AD529,trigger),,trigger)</f>
        <v>1.1404573913021339E-2</v>
      </c>
      <c r="AJ529" s="49">
        <f t="shared" si="27"/>
        <v>4.8549672959254456E-5</v>
      </c>
      <c r="AK529" s="52">
        <f t="shared" si="28"/>
        <v>0.99576101029603115</v>
      </c>
    </row>
    <row r="530" spans="29:37" x14ac:dyDescent="0.2">
      <c r="AC530" s="44" t="s">
        <v>74</v>
      </c>
      <c r="AD530" s="45">
        <f>_xll.qlCalendarAdvance(calendar,AD529,AC530,,,trigger)</f>
        <v>58697</v>
      </c>
      <c r="AE530" s="45">
        <f>_xll.qlInterestRateIndexMaturity($V$5,AD530,trigger)</f>
        <v>58788</v>
      </c>
      <c r="AF530" s="49">
        <f>_xll.qlTenorBasisValue($V$13,AD530,trigger)</f>
        <v>1.5208960238182839E-4</v>
      </c>
      <c r="AG530" s="49">
        <f>_xll.qlTenorBasisForwardRate($V$13,AD530,_xll.ohTrigger($AA$9:$AA$12))</f>
        <v>1.1441483149177731E-2</v>
      </c>
      <c r="AH530" s="49">
        <f>_xll.qlTenorBasisForwardRate2($V$13,AD530,AE530,_xll.ohTrigger($AA$9:$AA$12))</f>
        <v>1.1441483149177731E-2</v>
      </c>
      <c r="AI530" s="49">
        <f>_xll.qlIndexFixing($V$5,_xll.qlInterestRateIndexFixingDate($V$5,AD530,trigger),,trigger)</f>
        <v>1.1392811864879922E-2</v>
      </c>
      <c r="AJ530" s="49">
        <f t="shared" si="27"/>
        <v>4.8671284297809383E-5</v>
      </c>
      <c r="AK530" s="52">
        <f t="shared" si="28"/>
        <v>0.99574606861162862</v>
      </c>
    </row>
    <row r="531" spans="29:37" x14ac:dyDescent="0.2">
      <c r="AC531" s="44" t="s">
        <v>74</v>
      </c>
      <c r="AD531" s="45">
        <f>_xll.qlCalendarAdvance(calendar,AD530,AC531,,,trigger)</f>
        <v>58727</v>
      </c>
      <c r="AE531" s="45">
        <f>_xll.qlInterestRateIndexMaturity($V$5,AD531,trigger)</f>
        <v>58819</v>
      </c>
      <c r="AF531" s="49">
        <f>_xll.qlTenorBasisValue($V$13,AD531,trigger)</f>
        <v>1.5186973121956984E-4</v>
      </c>
      <c r="AG531" s="49">
        <f>_xll.qlTenorBasisForwardRate($V$13,AD531,_xll.ohTrigger($AA$9:$AA$12))</f>
        <v>1.1431282402697756E-2</v>
      </c>
      <c r="AH531" s="49">
        <f>_xll.qlTenorBasisForwardRate2($V$13,AD531,AE531,_xll.ohTrigger($AA$9:$AA$12))</f>
        <v>1.1431282402697756E-2</v>
      </c>
      <c r="AI531" s="49">
        <f>_xll.qlIndexFixing($V$5,_xll.qlInterestRateIndexFixingDate($V$5,AD531,trigger),,trigger)</f>
        <v>1.1382502469743951E-2</v>
      </c>
      <c r="AJ531" s="49">
        <f t="shared" si="27"/>
        <v>4.8779932953805019E-5</v>
      </c>
      <c r="AK531" s="52">
        <f t="shared" si="28"/>
        <v>0.9957327680976289</v>
      </c>
    </row>
    <row r="532" spans="29:37" x14ac:dyDescent="0.2">
      <c r="AC532" s="44" t="s">
        <v>74</v>
      </c>
      <c r="AD532" s="45">
        <f>_xll.qlCalendarAdvance(calendar,AD531,AC532,,,trigger)</f>
        <v>58760</v>
      </c>
      <c r="AE532" s="45">
        <f>_xll.qlInterestRateIndexMaturity($V$5,AD532,trigger)</f>
        <v>58852</v>
      </c>
      <c r="AF532" s="49">
        <f>_xll.qlTenorBasisValue($V$13,AD532,trigger)</f>
        <v>1.5163061690746899E-4</v>
      </c>
      <c r="AG532" s="49">
        <f>_xll.qlTenorBasisForwardRate($V$13,AD532,_xll.ohTrigger($AA$9:$AA$12))</f>
        <v>1.1420820204380507E-2</v>
      </c>
      <c r="AH532" s="49">
        <f>_xll.qlTenorBasisForwardRate2($V$13,AD532,AE532,_xll.ohTrigger($AA$9:$AA$12))</f>
        <v>1.1420820204380507E-2</v>
      </c>
      <c r="AI532" s="49">
        <f>_xll.qlIndexFixing($V$5,_xll.qlInterestRateIndexFixingDate($V$5,AD532,trigger),,trigger)</f>
        <v>1.1371937546473811E-2</v>
      </c>
      <c r="AJ532" s="49">
        <f t="shared" si="27"/>
        <v>4.8882657906696228E-5</v>
      </c>
      <c r="AK532" s="52">
        <f t="shared" si="28"/>
        <v>0.99571986450780947</v>
      </c>
    </row>
    <row r="533" spans="29:37" x14ac:dyDescent="0.2">
      <c r="AC533" s="44" t="s">
        <v>74</v>
      </c>
      <c r="AD533" s="45">
        <f>_xll.qlCalendarAdvance(calendar,AD532,AC533,,,trigger)</f>
        <v>58790</v>
      </c>
      <c r="AE533" s="45">
        <f>_xll.qlInterestRateIndexMaturity($V$5,AD533,trigger)</f>
        <v>58880</v>
      </c>
      <c r="AF533" s="49">
        <f>_xll.qlTenorBasisValue($V$13,AD533,trigger)</f>
        <v>1.5141570787021157E-4</v>
      </c>
      <c r="AG533" s="49">
        <f>_xll.qlTenorBasisForwardRate($V$13,AD533,_xll.ohTrigger($AA$9:$AA$12))</f>
        <v>1.1411920422328414E-2</v>
      </c>
      <c r="AH533" s="49">
        <f>_xll.qlTenorBasisForwardRate2($V$13,AD533,AE533,_xll.ohTrigger($AA$9:$AA$12))</f>
        <v>1.1411920422328414E-2</v>
      </c>
      <c r="AI533" s="49">
        <f>_xll.qlIndexFixing($V$5,_xll.qlInterestRateIndexFixingDate($V$5,AD533,trigger),,trigger)</f>
        <v>1.1362961796601567E-2</v>
      </c>
      <c r="AJ533" s="49">
        <f t="shared" si="27"/>
        <v>4.895862572684706E-5</v>
      </c>
      <c r="AK533" s="52">
        <f t="shared" si="28"/>
        <v>0.99570986968757202</v>
      </c>
    </row>
    <row r="534" spans="29:37" x14ac:dyDescent="0.2">
      <c r="AC534" s="44" t="s">
        <v>74</v>
      </c>
      <c r="AD534" s="45">
        <f>_xll.qlCalendarAdvance(calendar,AD533,AC534,,,trigger)</f>
        <v>58823</v>
      </c>
      <c r="AE534" s="45">
        <f>_xll.qlInterestRateIndexMaturity($V$5,AD534,trigger)</f>
        <v>58914</v>
      </c>
      <c r="AF534" s="49">
        <f>_xll.qlTenorBasisValue($V$13,AD534,trigger)</f>
        <v>1.5118199206794541E-4</v>
      </c>
      <c r="AG534" s="49">
        <f>_xll.qlTenorBasisForwardRate($V$13,AD534,_xll.ohTrigger($AA$9:$AA$12))</f>
        <v>1.1403033340160169E-2</v>
      </c>
      <c r="AH534" s="49">
        <f>_xll.qlTenorBasisForwardRate2($V$13,AD534,AE534,_xll.ohTrigger($AA$9:$AA$12))</f>
        <v>1.1403033340160169E-2</v>
      </c>
      <c r="AI534" s="49">
        <f>_xll.qlIndexFixing($V$5,_xll.qlInterestRateIndexFixingDate($V$5,AD534,trigger),,trigger)</f>
        <v>1.1353995467413973E-2</v>
      </c>
      <c r="AJ534" s="49">
        <f t="shared" si="27"/>
        <v>4.9037872746196531E-5</v>
      </c>
      <c r="AK534" s="52">
        <f t="shared" si="28"/>
        <v>0.99569957648255836</v>
      </c>
    </row>
    <row r="535" spans="29:37" x14ac:dyDescent="0.2">
      <c r="AC535" s="44" t="s">
        <v>74</v>
      </c>
      <c r="AD535" s="45">
        <f>_xll.qlCalendarAdvance(calendar,AD534,AC535,,,trigger)</f>
        <v>58854</v>
      </c>
      <c r="AE535" s="45">
        <f>_xll.qlInterestRateIndexMaturity($V$5,AD535,trigger)</f>
        <v>58943</v>
      </c>
      <c r="AF535" s="49">
        <f>_xll.qlTenorBasisValue($V$13,AD535,trigger)</f>
        <v>1.5096497439301282E-4</v>
      </c>
      <c r="AG535" s="49">
        <f>_xll.qlTenorBasisForwardRate($V$13,AD535,_xll.ohTrigger($AA$9:$AA$12))</f>
        <v>1.139524297754778E-2</v>
      </c>
      <c r="AH535" s="49">
        <f>_xll.qlTenorBasisForwardRate2($V$13,AD535,AE535,_xll.ohTrigger($AA$9:$AA$12))</f>
        <v>1.139524297754778E-2</v>
      </c>
      <c r="AI535" s="49">
        <f>_xll.qlIndexFixing($V$5,_xll.qlInterestRateIndexFixingDate($V$5,AD535,trigger),,trigger)</f>
        <v>1.1346150474383108E-2</v>
      </c>
      <c r="AJ535" s="49">
        <f t="shared" si="27"/>
        <v>4.9092503164671966E-5</v>
      </c>
      <c r="AK535" s="52">
        <f t="shared" si="28"/>
        <v>0.99569184235374364</v>
      </c>
    </row>
    <row r="536" spans="29:37" x14ac:dyDescent="0.2">
      <c r="AC536" s="44" t="s">
        <v>74</v>
      </c>
      <c r="AD536" s="45">
        <f>_xll.qlCalendarAdvance(calendar,AD535,AC536,,,trigger)</f>
        <v>58882</v>
      </c>
      <c r="AE536" s="45">
        <f>_xll.qlInterestRateIndexMaturity($V$5,AD536,trigger)</f>
        <v>58974</v>
      </c>
      <c r="AF536" s="49">
        <f>_xll.qlTenorBasisValue($V$13,AD536,trigger)</f>
        <v>1.5077104545271379E-4</v>
      </c>
      <c r="AG536" s="49">
        <f>_xll.qlTenorBasisForwardRate($V$13,AD536,_xll.ohTrigger($AA$9:$AA$12))</f>
        <v>1.1389155870817517E-2</v>
      </c>
      <c r="AH536" s="49">
        <f>_xll.qlTenorBasisForwardRate2($V$13,AD536,AE536,_xll.ohTrigger($AA$9:$AA$12))</f>
        <v>1.1389155870817517E-2</v>
      </c>
      <c r="AI536" s="49">
        <f>_xll.qlIndexFixing($V$5,_xll.qlInterestRateIndexFixingDate($V$5,AD536,trigger),,trigger)</f>
        <v>1.1340013634167971E-2</v>
      </c>
      <c r="AJ536" s="49">
        <f t="shared" si="27"/>
        <v>4.9142236649545729E-5</v>
      </c>
      <c r="AK536" s="52">
        <f t="shared" si="28"/>
        <v>0.9956851730534777</v>
      </c>
    </row>
    <row r="537" spans="29:37" x14ac:dyDescent="0.2">
      <c r="AC537" s="44" t="s">
        <v>74</v>
      </c>
      <c r="AD537" s="45">
        <f>_xll.qlCalendarAdvance(calendar,AD536,AC537,,,trigger)</f>
        <v>58914</v>
      </c>
      <c r="AE537" s="45">
        <f>_xll.qlInterestRateIndexMaturity($V$5,AD537,trigger)</f>
        <v>59005</v>
      </c>
      <c r="AF537" s="49">
        <f>_xll.qlTenorBasisValue($V$13,AD537,trigger)</f>
        <v>1.5055181231670391E-4</v>
      </c>
      <c r="AG537" s="49">
        <f>_xll.qlTenorBasisForwardRate($V$13,AD537,_xll.ohTrigger($AA$9:$AA$12))</f>
        <v>1.1382588156388257E-2</v>
      </c>
      <c r="AH537" s="49">
        <f>_xll.qlTenorBasisForwardRate2($V$13,AD537,AE537,_xll.ohTrigger($AA$9:$AA$12))</f>
        <v>1.1382588156388257E-2</v>
      </c>
      <c r="AI537" s="49">
        <f>_xll.qlIndexFixing($V$5,_xll.qlInterestRateIndexFixingDate($V$5,AD537,trigger),,trigger)</f>
        <v>1.1333411203155154E-2</v>
      </c>
      <c r="AJ537" s="49">
        <f t="shared" si="27"/>
        <v>4.9176953233103296E-5</v>
      </c>
      <c r="AK537" s="52">
        <f t="shared" si="28"/>
        <v>0.99567963344035215</v>
      </c>
    </row>
    <row r="538" spans="29:37" x14ac:dyDescent="0.2">
      <c r="AC538" s="44" t="s">
        <v>74</v>
      </c>
      <c r="AD538" s="45">
        <f>_xll.qlCalendarAdvance(calendar,AD537,AC538,,,trigger)</f>
        <v>58944</v>
      </c>
      <c r="AE538" s="45">
        <f>_xll.qlInterestRateIndexMaturity($V$5,AD538,trigger)</f>
        <v>59036</v>
      </c>
      <c r="AF538" s="49">
        <f>_xll.qlTenorBasisValue($V$13,AD538,trigger)</f>
        <v>1.5034858185506179E-4</v>
      </c>
      <c r="AG538" s="49">
        <f>_xll.qlTenorBasisForwardRate($V$13,AD538,_xll.ohTrigger($AA$9:$AA$12))</f>
        <v>1.1377295222412362E-2</v>
      </c>
      <c r="AH538" s="49">
        <f>_xll.qlTenorBasisForwardRate2($V$13,AD538,AE538,_xll.ohTrigger($AA$9:$AA$12))</f>
        <v>1.1377295222412362E-2</v>
      </c>
      <c r="AI538" s="49">
        <f>_xll.qlIndexFixing($V$5,_xll.qlInterestRateIndexFixingDate($V$5,AD538,trigger),,trigger)</f>
        <v>1.1328093910065441E-2</v>
      </c>
      <c r="AJ538" s="49">
        <f t="shared" si="27"/>
        <v>4.920131234692135E-5</v>
      </c>
      <c r="AK538" s="52">
        <f t="shared" si="28"/>
        <v>0.99567548249517168</v>
      </c>
    </row>
    <row r="539" spans="29:37" x14ac:dyDescent="0.2">
      <c r="AC539" s="44" t="s">
        <v>74</v>
      </c>
      <c r="AD539" s="45">
        <f>_xll.qlCalendarAdvance(calendar,AD538,AC539,,,trigger)</f>
        <v>58977</v>
      </c>
      <c r="AE539" s="45">
        <f>_xll.qlInterestRateIndexMaturity($V$5,AD539,trigger)</f>
        <v>59069</v>
      </c>
      <c r="AF539" s="49">
        <f>_xll.qlTenorBasisValue($V$13,AD539,trigger)</f>
        <v>1.5012757140684047E-4</v>
      </c>
      <c r="AG539" s="49">
        <f>_xll.qlTenorBasisForwardRate($V$13,AD539,_xll.ohTrigger($AA$9:$AA$12))</f>
        <v>1.1372144919746276E-2</v>
      </c>
      <c r="AH539" s="49">
        <f>_xll.qlTenorBasisForwardRate2($V$13,AD539,AE539,_xll.ohTrigger($AA$9:$AA$12))</f>
        <v>1.1372144919746276E-2</v>
      </c>
      <c r="AI539" s="49">
        <f>_xll.qlIndexFixing($V$5,_xll.qlInterestRateIndexFixingDate($V$5,AD539,trigger),,trigger)</f>
        <v>1.1322932270570487E-2</v>
      </c>
      <c r="AJ539" s="49">
        <f t="shared" si="27"/>
        <v>4.921264917578938E-5</v>
      </c>
      <c r="AK539" s="52">
        <f t="shared" si="28"/>
        <v>0.99567252708059162</v>
      </c>
    </row>
    <row r="540" spans="29:37" x14ac:dyDescent="0.2">
      <c r="AC540" s="44" t="s">
        <v>74</v>
      </c>
      <c r="AD540" s="45">
        <f>_xll.qlCalendarAdvance(calendar,AD539,AC540,,,trigger)</f>
        <v>59007</v>
      </c>
      <c r="AE540" s="45">
        <f>_xll.qlInterestRateIndexMaturity($V$5,AD540,trigger)</f>
        <v>59099</v>
      </c>
      <c r="AF540" s="49">
        <f>_xll.qlTenorBasisValue($V$13,AD540,trigger)</f>
        <v>1.4992893965854733E-4</v>
      </c>
      <c r="AG540" s="49">
        <f>_xll.qlTenorBasisForwardRate($V$13,AD540,_xll.ohTrigger($AA$9:$AA$12))</f>
        <v>1.1368163703844979E-2</v>
      </c>
      <c r="AH540" s="49">
        <f>_xll.qlTenorBasisForwardRate2($V$13,AD540,AE540,_xll.ohTrigger($AA$9:$AA$12))</f>
        <v>1.1368163703844979E-2</v>
      </c>
      <c r="AI540" s="49">
        <f>_xll.qlIndexFixing($V$5,_xll.qlInterestRateIndexFixingDate($V$5,AD540,trigger),,trigger)</f>
        <v>1.1318952900609114E-2</v>
      </c>
      <c r="AJ540" s="49">
        <f t="shared" si="27"/>
        <v>4.9210803235865894E-5</v>
      </c>
      <c r="AK540" s="52">
        <f t="shared" si="28"/>
        <v>0.99567117394525018</v>
      </c>
    </row>
    <row r="541" spans="29:37" x14ac:dyDescent="0.2">
      <c r="AC541" s="44" t="s">
        <v>74</v>
      </c>
      <c r="AD541" s="45">
        <f>_xll.qlCalendarAdvance(calendar,AD540,AC541,,,trigger)</f>
        <v>59040</v>
      </c>
      <c r="AE541" s="45">
        <f>_xll.qlInterestRateIndexMaturity($V$5,AD541,trigger)</f>
        <v>59132</v>
      </c>
      <c r="AF541" s="49">
        <f>_xll.qlTenorBasisValue($V$13,AD541,trigger)</f>
        <v>1.4971293213507418E-4</v>
      </c>
      <c r="AG541" s="49">
        <f>_xll.qlTenorBasisForwardRate($V$13,AD541,_xll.ohTrigger($AA$9:$AA$12))</f>
        <v>1.1364555303628962E-2</v>
      </c>
      <c r="AH541" s="49">
        <f>_xll.qlTenorBasisForwardRate2($V$13,AD541,AE541,_xll.ohTrigger($AA$9:$AA$12))</f>
        <v>1.1364555303628962E-2</v>
      </c>
      <c r="AI541" s="49">
        <f>_xll.qlIndexFixing($V$5,_xll.qlInterestRateIndexFixingDate($V$5,AD541,trigger),,trigger)</f>
        <v>1.1315359923642729E-2</v>
      </c>
      <c r="AJ541" s="49">
        <f t="shared" si="27"/>
        <v>4.9195379986233592E-5</v>
      </c>
      <c r="AK541" s="52">
        <f t="shared" si="28"/>
        <v>0.99567115662057415</v>
      </c>
    </row>
    <row r="542" spans="29:37" x14ac:dyDescent="0.2">
      <c r="AC542" s="44" t="s">
        <v>74</v>
      </c>
      <c r="AD542" s="45">
        <f>_xll.qlCalendarAdvance(calendar,AD541,AC542,,,trigger)</f>
        <v>59071</v>
      </c>
      <c r="AE542" s="45">
        <f>_xll.qlInterestRateIndexMaturity($V$5,AD542,trigger)</f>
        <v>59162</v>
      </c>
      <c r="AF542" s="49">
        <f>_xll.qlTenorBasisValue($V$13,AD542,trigger)</f>
        <v>1.4951236371066166E-4</v>
      </c>
      <c r="AG542" s="49">
        <f>_xll.qlTenorBasisForwardRate($V$13,AD542,_xll.ohTrigger($AA$9:$AA$12))</f>
        <v>1.1361753654349051E-2</v>
      </c>
      <c r="AH542" s="49">
        <f>_xll.qlTenorBasisForwardRate2($V$13,AD542,AE542,_xll.ohTrigger($AA$9:$AA$12))</f>
        <v>1.1361753654349051E-2</v>
      </c>
      <c r="AI542" s="49">
        <f>_xll.qlIndexFixing($V$5,_xll.qlInterestRateIndexFixingDate($V$5,AD542,trigger),,trigger)</f>
        <v>1.1312586475902641E-2</v>
      </c>
      <c r="AJ542" s="49">
        <f t="shared" si="27"/>
        <v>4.9167178446409693E-5</v>
      </c>
      <c r="AK542" s="52">
        <f t="shared" si="28"/>
        <v>0.99567257133518383</v>
      </c>
    </row>
    <row r="543" spans="29:37" x14ac:dyDescent="0.2">
      <c r="AC543" s="44" t="s">
        <v>74</v>
      </c>
      <c r="AD543" s="45">
        <f>_xll.qlCalendarAdvance(calendar,AD542,AC543,,,trigger)</f>
        <v>59103</v>
      </c>
      <c r="AE543" s="45">
        <f>_xll.qlInterestRateIndexMaturity($V$5,AD543,trigger)</f>
        <v>59195</v>
      </c>
      <c r="AF543" s="49">
        <f>_xll.qlTenorBasisValue($V$13,AD543,trigger)</f>
        <v>1.4930768423503945E-4</v>
      </c>
      <c r="AG543" s="49">
        <f>_xll.qlTenorBasisForwardRate($V$13,AD543,_xll.ohTrigger($AA$9:$AA$12))</f>
        <v>1.1359909163105345E-2</v>
      </c>
      <c r="AH543" s="49">
        <f>_xll.qlTenorBasisForwardRate2($V$13,AD543,AE543,_xll.ohTrigger($AA$9:$AA$12))</f>
        <v>1.1359909163105345E-2</v>
      </c>
      <c r="AI543" s="49">
        <f>_xll.qlIndexFixing($V$5,_xll.qlInterestRateIndexFixingDate($V$5,AD543,trigger),,trigger)</f>
        <v>1.1310782283706055E-2</v>
      </c>
      <c r="AJ543" s="49">
        <f t="shared" si="27"/>
        <v>4.912687939928953E-5</v>
      </c>
      <c r="AK543" s="52">
        <f t="shared" si="28"/>
        <v>0.99567541617684374</v>
      </c>
    </row>
    <row r="544" spans="29:37" x14ac:dyDescent="0.2">
      <c r="AC544" s="44" t="s">
        <v>74</v>
      </c>
      <c r="AD544" s="45">
        <f>_xll.qlCalendarAdvance(calendar,AD543,AC544,,,trigger)</f>
        <v>59134</v>
      </c>
      <c r="AE544" s="45">
        <f>_xll.qlInterestRateIndexMaturity($V$5,AD544,trigger)</f>
        <v>59226</v>
      </c>
      <c r="AF544" s="49">
        <f>_xll.qlTenorBasisValue($V$13,AD544,trigger)</f>
        <v>1.4911166111379877E-4</v>
      </c>
      <c r="AG544" s="49">
        <f>_xll.qlTenorBasisForwardRate($V$13,AD544,_xll.ohTrigger($AA$9:$AA$12))</f>
        <v>1.1358703441862497E-2</v>
      </c>
      <c r="AH544" s="49">
        <f>_xll.qlTenorBasisForwardRate2($V$13,AD544,AE544,_xll.ohTrigger($AA$9:$AA$12))</f>
        <v>1.1358703441862497E-2</v>
      </c>
      <c r="AI544" s="49">
        <f>_xll.qlIndexFixing($V$5,_xll.qlInterestRateIndexFixingDate($V$5,AD544,trigger),,trigger)</f>
        <v>1.1309629132674869E-2</v>
      </c>
      <c r="AJ544" s="49">
        <f t="shared" si="27"/>
        <v>4.9074309187628271E-5</v>
      </c>
      <c r="AK544" s="52">
        <f t="shared" si="28"/>
        <v>0.99567958531193224</v>
      </c>
    </row>
    <row r="545" spans="29:37" x14ac:dyDescent="0.2">
      <c r="AC545" s="44" t="s">
        <v>74</v>
      </c>
      <c r="AD545" s="45">
        <f>_xll.qlCalendarAdvance(calendar,AD544,AC545,,,trigger)</f>
        <v>59167</v>
      </c>
      <c r="AE545" s="45">
        <f>_xll.qlInterestRateIndexMaturity($V$5,AD545,trigger)</f>
        <v>59258</v>
      </c>
      <c r="AF545" s="49">
        <f>_xll.qlTenorBasisValue($V$13,AD545,trigger)</f>
        <v>1.4890540807816177E-4</v>
      </c>
      <c r="AG545" s="49">
        <f>_xll.qlTenorBasisForwardRate($V$13,AD545,_xll.ohTrigger($AA$9:$AA$12))</f>
        <v>1.1358019901250703E-2</v>
      </c>
      <c r="AH545" s="49">
        <f>_xll.qlTenorBasisForwardRate2($V$13,AD545,AE545,_xll.ohTrigger($AA$9:$AA$12))</f>
        <v>1.1358019901250703E-2</v>
      </c>
      <c r="AI545" s="49">
        <f>_xll.qlIndexFixing($V$5,_xll.qlInterestRateIndexFixingDate($V$5,AD545,trigger),,trigger)</f>
        <v>1.1309015538879641E-2</v>
      </c>
      <c r="AJ545" s="49">
        <f t="shared" si="27"/>
        <v>4.9004362371062038E-5</v>
      </c>
      <c r="AK545" s="52">
        <f t="shared" si="28"/>
        <v>0.99568548366730136</v>
      </c>
    </row>
    <row r="546" spans="29:37" x14ac:dyDescent="0.2">
      <c r="AC546" s="44" t="s">
        <v>74</v>
      </c>
      <c r="AD546" s="45">
        <f>_xll.qlCalendarAdvance(calendar,AD545,AC546,,,trigger)</f>
        <v>59198</v>
      </c>
      <c r="AE546" s="45">
        <f>_xll.qlInterestRateIndexMaturity($V$5,AD546,trigger)</f>
        <v>59288</v>
      </c>
      <c r="AF546" s="49">
        <f>_xll.qlTenorBasisValue($V$13,AD546,trigger)</f>
        <v>1.4871390030745169E-4</v>
      </c>
      <c r="AG546" s="49">
        <f>_xll.qlTenorBasisForwardRate($V$13,AD546,_xll.ohTrigger($AA$9:$AA$12))</f>
        <v>1.1358079527490794E-2</v>
      </c>
      <c r="AH546" s="49">
        <f>_xll.qlTenorBasisForwardRate2($V$13,AD546,AE546,_xll.ohTrigger($AA$9:$AA$12))</f>
        <v>1.1358079527490794E-2</v>
      </c>
      <c r="AI546" s="49">
        <f>_xll.qlIndexFixing($V$5,_xll.qlInterestRateIndexFixingDate($V$5,AD546,trigger),,trigger)</f>
        <v>1.130915338236882E-2</v>
      </c>
      <c r="AJ546" s="49">
        <f t="shared" si="27"/>
        <v>4.8926145121974685E-5</v>
      </c>
      <c r="AK546" s="52">
        <f t="shared" si="28"/>
        <v>0.99569239280253719</v>
      </c>
    </row>
    <row r="547" spans="29:37" x14ac:dyDescent="0.2">
      <c r="AC547" s="44" t="s">
        <v>74</v>
      </c>
      <c r="AD547" s="45">
        <f>_xll.qlCalendarAdvance(calendar,AD546,AC547,,,trigger)</f>
        <v>59229</v>
      </c>
      <c r="AE547" s="45">
        <f>_xll.qlInterestRateIndexMaturity($V$5,AD547,trigger)</f>
        <v>59320</v>
      </c>
      <c r="AF547" s="49">
        <f>_xll.qlTenorBasisValue($V$13,AD547,trigger)</f>
        <v>1.48524543313936E-4</v>
      </c>
      <c r="AG547" s="49">
        <f>_xll.qlTenorBasisForwardRate($V$13,AD547,_xll.ohTrigger($AA$9:$AA$12))</f>
        <v>1.135924040980734E-2</v>
      </c>
      <c r="AH547" s="49">
        <f>_xll.qlTenorBasisForwardRate2($V$13,AD547,AE547,_xll.ohTrigger($AA$9:$AA$12))</f>
        <v>1.135924040980734E-2</v>
      </c>
      <c r="AI547" s="49">
        <f>_xll.qlIndexFixing($V$5,_xll.qlInterestRateIndexFixingDate($V$5,AD547,trigger),,trigger)</f>
        <v>1.1310404836032566E-2</v>
      </c>
      <c r="AJ547" s="49">
        <f t="shared" si="27"/>
        <v>4.8835573774774765E-5</v>
      </c>
      <c r="AK547" s="52">
        <f t="shared" si="28"/>
        <v>0.99570080639083836</v>
      </c>
    </row>
    <row r="548" spans="29:37" x14ac:dyDescent="0.2">
      <c r="AC548" s="44" t="s">
        <v>74</v>
      </c>
      <c r="AD548" s="45">
        <f>_xll.qlCalendarAdvance(calendar,AD547,AC548,,,trigger)</f>
        <v>59258</v>
      </c>
      <c r="AE548" s="45">
        <f>_xll.qlInterestRateIndexMaturity($V$5,AD548,trigger)</f>
        <v>59350</v>
      </c>
      <c r="AF548" s="49">
        <f>_xll.qlTenorBasisValue($V$13,AD548,trigger)</f>
        <v>1.4834932929281037E-4</v>
      </c>
      <c r="AG548" s="49">
        <f>_xll.qlTenorBasisForwardRate($V$13,AD548,_xll.ohTrigger($AA$9:$AA$12))</f>
        <v>1.1361006574778185E-2</v>
      </c>
      <c r="AH548" s="49">
        <f>_xll.qlTenorBasisForwardRate2($V$13,AD548,AE548,_xll.ohTrigger($AA$9:$AA$12))</f>
        <v>1.1361006574778185E-2</v>
      </c>
      <c r="AI548" s="49">
        <f>_xll.qlIndexFixing($V$5,_xll.qlInterestRateIndexFixingDate($V$5,AD548,trigger),,trigger)</f>
        <v>1.1312267474003757E-2</v>
      </c>
      <c r="AJ548" s="49">
        <f t="shared" si="27"/>
        <v>4.8739100774427765E-5</v>
      </c>
      <c r="AK548" s="52">
        <f t="shared" si="28"/>
        <v>0.99570996632616782</v>
      </c>
    </row>
    <row r="549" spans="29:37" x14ac:dyDescent="0.2">
      <c r="AC549" s="44" t="s">
        <v>74</v>
      </c>
      <c r="AD549" s="45">
        <f>_xll.qlCalendarAdvance(calendar,AD548,AC549,,,trigger)</f>
        <v>59289</v>
      </c>
      <c r="AE549" s="45">
        <f>_xll.qlInterestRateIndexMaturity($V$5,AD549,trigger)</f>
        <v>59383</v>
      </c>
      <c r="AF549" s="49">
        <f>_xll.qlTenorBasisValue($V$13,AD549,trigger)</f>
        <v>1.4816406886825713E-4</v>
      </c>
      <c r="AG549" s="49">
        <f>_xll.qlTenorBasisForwardRate($V$13,AD549,_xll.ohTrigger($AA$9:$AA$12))</f>
        <v>1.136382150209087E-2</v>
      </c>
      <c r="AH549" s="49">
        <f>_xll.qlTenorBasisForwardRate2($V$13,AD549,AE549,_xll.ohTrigger($AA$9:$AA$12))</f>
        <v>1.136382150209087E-2</v>
      </c>
      <c r="AI549" s="49">
        <f>_xll.qlIndexFixing($V$5,_xll.qlInterestRateIndexFixingDate($V$5,AD549,trigger),,trigger)</f>
        <v>1.1315198609403406E-2</v>
      </c>
      <c r="AJ549" s="49">
        <f t="shared" si="27"/>
        <v>4.8622892687463781E-5</v>
      </c>
      <c r="AK549" s="52">
        <f t="shared" si="28"/>
        <v>0.99572125515360155</v>
      </c>
    </row>
    <row r="550" spans="29:37" x14ac:dyDescent="0.2">
      <c r="AC550" s="44" t="s">
        <v>74</v>
      </c>
      <c r="AD550" s="45">
        <f>_xll.qlCalendarAdvance(calendar,AD549,AC550,,,trigger)</f>
        <v>59320</v>
      </c>
      <c r="AE550" s="45">
        <f>_xll.qlInterestRateIndexMaturity($V$5,AD550,trigger)</f>
        <v>59412</v>
      </c>
      <c r="AF550" s="49">
        <f>_xll.qlTenorBasisValue($V$13,AD550,trigger)</f>
        <v>1.4798089125234707E-4</v>
      </c>
      <c r="AG550" s="49">
        <f>_xll.qlTenorBasisForwardRate($V$13,AD550,_xll.ohTrigger($AA$9:$AA$12))</f>
        <v>1.1366433461802295E-2</v>
      </c>
      <c r="AH550" s="49">
        <f>_xll.qlTenorBasisForwardRate2($V$13,AD550,AE550,_xll.ohTrigger($AA$9:$AA$12))</f>
        <v>1.1366433461802295E-2</v>
      </c>
      <c r="AI550" s="49">
        <f>_xll.qlIndexFixing($V$5,_xll.qlInterestRateIndexFixingDate($V$5,AD550,trigger),,trigger)</f>
        <v>1.1317937218468112E-2</v>
      </c>
      <c r="AJ550" s="49">
        <f t="shared" si="27"/>
        <v>4.8496243334182967E-5</v>
      </c>
      <c r="AK550" s="52">
        <f t="shared" si="28"/>
        <v>0.99573338079203488</v>
      </c>
    </row>
    <row r="551" spans="29:37" x14ac:dyDescent="0.2">
      <c r="AC551" s="44" t="s">
        <v>74</v>
      </c>
      <c r="AD551" s="45">
        <f>_xll.qlCalendarAdvance(calendar,AD550,AC551,,,trigger)</f>
        <v>59351</v>
      </c>
      <c r="AE551" s="45">
        <f>_xll.qlInterestRateIndexMaturity($V$5,AD551,trigger)</f>
        <v>59443</v>
      </c>
      <c r="AF551" s="49">
        <f>_xll.qlTenorBasisValue($V$13,AD551,trigger)</f>
        <v>1.4779977376200857E-4</v>
      </c>
      <c r="AG551" s="49">
        <f>_xll.qlTenorBasisForwardRate($V$13,AD551,_xll.ohTrigger($AA$9:$AA$12))</f>
        <v>1.1370215667213766E-2</v>
      </c>
      <c r="AH551" s="49">
        <f>_xll.qlTenorBasisForwardRate2($V$13,AD551,AE551,_xll.ohTrigger($AA$9:$AA$12))</f>
        <v>1.1370215667213766E-2</v>
      </c>
      <c r="AI551" s="49">
        <f>_xll.qlIndexFixing($V$5,_xll.qlInterestRateIndexFixingDate($V$5,AD551,trigger),,trigger)</f>
        <v>1.1321859738593345E-2</v>
      </c>
      <c r="AJ551" s="49">
        <f t="shared" si="27"/>
        <v>4.8355928620421804E-5</v>
      </c>
      <c r="AK551" s="52">
        <f t="shared" si="28"/>
        <v>0.99574714059647462</v>
      </c>
    </row>
    <row r="552" spans="29:37" x14ac:dyDescent="0.2">
      <c r="AC552" s="44" t="s">
        <v>74</v>
      </c>
      <c r="AD552" s="45">
        <f>_xll.qlCalendarAdvance(calendar,AD551,AC552,,,trigger)</f>
        <v>59383</v>
      </c>
      <c r="AE552" s="45">
        <f>_xll.qlInterestRateIndexMaturity($V$5,AD552,trigger)</f>
        <v>59475</v>
      </c>
      <c r="AF552" s="49">
        <f>_xll.qlTenorBasisValue($V$13,AD552,trigger)</f>
        <v>1.4761495085643551E-4</v>
      </c>
      <c r="AG552" s="49">
        <f>_xll.qlTenorBasisForwardRate($V$13,AD552,_xll.ohTrigger($AA$9:$AA$12))</f>
        <v>1.137486720832084E-2</v>
      </c>
      <c r="AH552" s="49">
        <f>_xll.qlTenorBasisForwardRate2($V$13,AD552,AE552,_xll.ohTrigger($AA$9:$AA$12))</f>
        <v>1.137486720832084E-2</v>
      </c>
      <c r="AI552" s="49">
        <f>_xll.qlIndexFixing($V$5,_xll.qlInterestRateIndexFixingDate($V$5,AD552,trigger),,trigger)</f>
        <v>1.1326669355830866E-2</v>
      </c>
      <c r="AJ552" s="49">
        <f t="shared" si="27"/>
        <v>4.8197852489974269E-5</v>
      </c>
      <c r="AK552" s="52">
        <f t="shared" si="28"/>
        <v>0.99576277668940905</v>
      </c>
    </row>
    <row r="553" spans="29:37" x14ac:dyDescent="0.2">
      <c r="AC553" s="44" t="s">
        <v>74</v>
      </c>
      <c r="AD553" s="45">
        <f>_xll.qlCalendarAdvance(calendar,AD552,AC553,,,trigger)</f>
        <v>59414</v>
      </c>
      <c r="AE553" s="45">
        <f>_xll.qlInterestRateIndexMaturity($V$5,AD553,trigger)</f>
        <v>59505</v>
      </c>
      <c r="AF553" s="49">
        <f>_xll.qlTenorBasisValue($V$13,AD553,trigger)</f>
        <v>1.4743795115595553E-4</v>
      </c>
      <c r="AG553" s="49">
        <f>_xll.qlTenorBasisForwardRate($V$13,AD553,_xll.ohTrigger($AA$9:$AA$12))</f>
        <v>1.1379821991742346E-2</v>
      </c>
      <c r="AH553" s="49">
        <f>_xll.qlTenorBasisForwardRate2($V$13,AD553,AE553,_xll.ohTrigger($AA$9:$AA$12))</f>
        <v>1.1379821991742346E-2</v>
      </c>
      <c r="AI553" s="49">
        <f>_xll.qlIndexFixing($V$5,_xll.qlInterestRateIndexFixingDate($V$5,AD553,trigger),,trigger)</f>
        <v>1.1331788752795597E-2</v>
      </c>
      <c r="AJ553" s="49">
        <f t="shared" si="27"/>
        <v>4.8033238946748949E-5</v>
      </c>
      <c r="AK553" s="52">
        <f t="shared" si="28"/>
        <v>0.99577908696800321</v>
      </c>
    </row>
    <row r="554" spans="29:37" x14ac:dyDescent="0.2">
      <c r="AC554" s="44" t="s">
        <v>74</v>
      </c>
      <c r="AD554" s="45">
        <f>_xll.qlCalendarAdvance(calendar,AD553,AC554,,,trigger)</f>
        <v>59446</v>
      </c>
      <c r="AE554" s="45">
        <f>_xll.qlInterestRateIndexMaturity($V$5,AD554,trigger)</f>
        <v>59538</v>
      </c>
      <c r="AF554" s="49">
        <f>_xll.qlTenorBasisValue($V$13,AD554,trigger)</f>
        <v>1.4725733177898835E-4</v>
      </c>
      <c r="AG554" s="49">
        <f>_xll.qlTenorBasisForwardRate($V$13,AD554,_xll.ohTrigger($AA$9:$AA$12))</f>
        <v>1.1386243489837657E-2</v>
      </c>
      <c r="AH554" s="49">
        <f>_xll.qlTenorBasisForwardRate2($V$13,AD554,AE554,_xll.ohTrigger($AA$9:$AA$12))</f>
        <v>1.1386243489837657E-2</v>
      </c>
      <c r="AI554" s="49">
        <f>_xll.qlIndexFixing($V$5,_xll.qlInterestRateIndexFixingDate($V$5,AD554,trigger),,trigger)</f>
        <v>1.1338396226076165E-2</v>
      </c>
      <c r="AJ554" s="49">
        <f t="shared" si="27"/>
        <v>4.7847263761491982E-5</v>
      </c>
      <c r="AK554" s="52">
        <f t="shared" si="28"/>
        <v>0.99579780075806423</v>
      </c>
    </row>
    <row r="555" spans="29:37" x14ac:dyDescent="0.2">
      <c r="AC555" s="44" t="s">
        <v>74</v>
      </c>
      <c r="AD555" s="45">
        <f>_xll.qlCalendarAdvance(calendar,AD554,AC555,,,trigger)</f>
        <v>59477</v>
      </c>
      <c r="AE555" s="45">
        <f>_xll.qlInterestRateIndexMaturity($V$5,AD555,trigger)</f>
        <v>59569</v>
      </c>
      <c r="AF555" s="49">
        <f>_xll.qlTenorBasisValue($V$13,AD555,trigger)</f>
        <v>1.4708435910522588E-4</v>
      </c>
      <c r="AG555" s="49">
        <f>_xll.qlTenorBasisForwardRate($V$13,AD555,_xll.ohTrigger($AA$9:$AA$12))</f>
        <v>1.1392921489637756E-2</v>
      </c>
      <c r="AH555" s="49">
        <f>_xll.qlTenorBasisForwardRate2($V$13,AD555,AE555,_xll.ohTrigger($AA$9:$AA$12))</f>
        <v>1.1392921489637756E-2</v>
      </c>
      <c r="AI555" s="49">
        <f>_xll.qlIndexFixing($V$5,_xll.qlInterestRateIndexFixingDate($V$5,AD555,trigger),,trigger)</f>
        <v>1.1345265950147506E-2</v>
      </c>
      <c r="AJ555" s="49">
        <f t="shared" si="27"/>
        <v>4.7655539490249962E-5</v>
      </c>
      <c r="AK555" s="52">
        <f t="shared" si="28"/>
        <v>0.99581709225911952</v>
      </c>
    </row>
    <row r="556" spans="29:37" x14ac:dyDescent="0.2">
      <c r="AC556" s="44" t="s">
        <v>74</v>
      </c>
      <c r="AD556" s="45">
        <f>_xll.qlCalendarAdvance(calendar,AD555,AC556,,,trigger)</f>
        <v>59509</v>
      </c>
      <c r="AE556" s="45">
        <f>_xll.qlInterestRateIndexMaturity($V$5,AD556,trigger)</f>
        <v>59600</v>
      </c>
      <c r="AF556" s="49">
        <f>_xll.qlTenorBasisValue($V$13,AD556,trigger)</f>
        <v>1.4690785055701143E-4</v>
      </c>
      <c r="AG556" s="49">
        <f>_xll.qlTenorBasisForwardRate($V$13,AD556,_xll.ohTrigger($AA$9:$AA$12))</f>
        <v>1.1400250954576698E-2</v>
      </c>
      <c r="AH556" s="49">
        <f>_xll.qlTenorBasisForwardRate2($V$13,AD556,AE556,_xll.ohTrigger($AA$9:$AA$12))</f>
        <v>1.1400250954576698E-2</v>
      </c>
      <c r="AI556" s="49">
        <f>_xll.qlIndexFixing($V$5,_xll.qlInterestRateIndexFixingDate($V$5,AD556,trigger),,trigger)</f>
        <v>1.1352804635239126E-2</v>
      </c>
      <c r="AJ556" s="49">
        <f t="shared" si="27"/>
        <v>4.744631933757161E-5</v>
      </c>
      <c r="AK556" s="52">
        <f t="shared" si="28"/>
        <v>0.99583813378085995</v>
      </c>
    </row>
    <row r="557" spans="29:37" x14ac:dyDescent="0.2">
      <c r="AC557" s="44" t="s">
        <v>74</v>
      </c>
      <c r="AD557" s="45">
        <f>_xll.qlCalendarAdvance(calendar,AD556,AC557,,,trigger)</f>
        <v>59540</v>
      </c>
      <c r="AE557" s="45">
        <f>_xll.qlInterestRateIndexMaturity($V$5,AD557,trigger)</f>
        <v>59630</v>
      </c>
      <c r="AF557" s="49">
        <f>_xll.qlTenorBasisValue($V$13,AD557,trigger)</f>
        <v>1.4673881605777909E-4</v>
      </c>
      <c r="AG557" s="49">
        <f>_xll.qlTenorBasisForwardRate($V$13,AD557,_xll.ohTrigger($AA$9:$AA$12))</f>
        <v>1.1408042305766308E-2</v>
      </c>
      <c r="AH557" s="49">
        <f>_xll.qlTenorBasisForwardRate2($V$13,AD557,AE557,_xll.ohTrigger($AA$9:$AA$12))</f>
        <v>1.1408042305766308E-2</v>
      </c>
      <c r="AI557" s="49">
        <f>_xll.qlIndexFixing($V$5,_xll.qlInterestRateIndexFixingDate($V$5,AD557,trigger),,trigger)</f>
        <v>1.1360811110907143E-2</v>
      </c>
      <c r="AJ557" s="49">
        <f t="shared" si="27"/>
        <v>4.7231194859165271E-5</v>
      </c>
      <c r="AK557" s="52">
        <f t="shared" si="28"/>
        <v>0.99585983347596008</v>
      </c>
    </row>
    <row r="558" spans="29:37" x14ac:dyDescent="0.2">
      <c r="AC558" s="44" t="s">
        <v>74</v>
      </c>
      <c r="AD558" s="45">
        <f>_xll.qlCalendarAdvance(calendar,AD557,AC558,,,trigger)</f>
        <v>59572</v>
      </c>
      <c r="AE558" s="45">
        <f>_xll.qlInterestRateIndexMaturity($V$5,AD558,trigger)</f>
        <v>59663</v>
      </c>
      <c r="AF558" s="49">
        <f>_xll.qlTenorBasisValue($V$13,AD558,trigger)</f>
        <v>1.4656632759171132E-4</v>
      </c>
      <c r="AG558" s="49">
        <f>_xll.qlTenorBasisForwardRate($V$13,AD558,_xll.ohTrigger($AA$9:$AA$12))</f>
        <v>1.1417488002558181E-2</v>
      </c>
      <c r="AH558" s="49">
        <f>_xll.qlTenorBasisForwardRate2($V$13,AD558,AE558,_xll.ohTrigger($AA$9:$AA$12))</f>
        <v>1.1417488002558181E-2</v>
      </c>
      <c r="AI558" s="49">
        <f>_xll.qlIndexFixing($V$5,_xll.qlInterestRateIndexFixingDate($V$5,AD558,trigger),,trigger)</f>
        <v>1.1370496732695634E-2</v>
      </c>
      <c r="AJ558" s="49">
        <f t="shared" si="27"/>
        <v>4.6991269862546939E-5</v>
      </c>
      <c r="AK558" s="52">
        <f t="shared" si="28"/>
        <v>0.99588427245537559</v>
      </c>
    </row>
    <row r="559" spans="29:37" x14ac:dyDescent="0.2">
      <c r="AC559" s="44" t="s">
        <v>74</v>
      </c>
      <c r="AD559" s="45">
        <f>_xll.qlCalendarAdvance(calendar,AD558,AC559,,,trigger)</f>
        <v>59600</v>
      </c>
      <c r="AE559" s="45">
        <f>_xll.qlInterestRateIndexMaturity($V$5,AD559,trigger)</f>
        <v>59692</v>
      </c>
      <c r="AF559" s="49">
        <f>_xll.qlTenorBasisValue($V$13,AD559,trigger)</f>
        <v>1.4641704799116779E-4</v>
      </c>
      <c r="AG559" s="49">
        <f>_xll.qlTenorBasisForwardRate($V$13,AD559,_xll.ohTrigger($AA$9:$AA$12))</f>
        <v>1.1426439041675947E-2</v>
      </c>
      <c r="AH559" s="49">
        <f>_xll.qlTenorBasisForwardRate2($V$13,AD559,AE559,_xll.ohTrigger($AA$9:$AA$12))</f>
        <v>1.1426439041675947E-2</v>
      </c>
      <c r="AI559" s="49">
        <f>_xll.qlIndexFixing($V$5,_xll.qlInterestRateIndexFixingDate($V$5,AD559,trigger),,trigger)</f>
        <v>1.13796695474976E-2</v>
      </c>
      <c r="AJ559" s="49">
        <f t="shared" si="27"/>
        <v>4.6769494178347873E-5</v>
      </c>
      <c r="AK559" s="52">
        <f t="shared" si="28"/>
        <v>0.9959069055540607</v>
      </c>
    </row>
    <row r="560" spans="29:37" x14ac:dyDescent="0.2">
      <c r="AC560" s="44" t="s">
        <v>74</v>
      </c>
      <c r="AD560" s="45">
        <f>_xll.qlCalendarAdvance(calendar,AD559,AC560,,,trigger)</f>
        <v>59631</v>
      </c>
      <c r="AE560" s="45">
        <f>_xll.qlInterestRateIndexMaturity($V$5,AD560,trigger)</f>
        <v>59722</v>
      </c>
      <c r="AF560" s="49">
        <f>_xll.qlTenorBasisValue($V$13,AD560,trigger)</f>
        <v>1.4625354889325721E-4</v>
      </c>
      <c r="AG560" s="49">
        <f>_xll.qlTenorBasisForwardRate($V$13,AD560,_xll.ohTrigger($AA$9:$AA$12))</f>
        <v>1.1436298425943254E-2</v>
      </c>
      <c r="AH560" s="49">
        <f>_xll.qlTenorBasisForwardRate2($V$13,AD560,AE560,_xll.ohTrigger($AA$9:$AA$12))</f>
        <v>1.1436298425943254E-2</v>
      </c>
      <c r="AI560" s="49">
        <f>_xll.qlIndexFixing($V$5,_xll.qlInterestRateIndexFixingDate($V$5,AD560,trigger),,trigger)</f>
        <v>1.1389781082771125E-2</v>
      </c>
      <c r="AJ560" s="49">
        <f t="shared" si="27"/>
        <v>4.6517343172128994E-5</v>
      </c>
      <c r="AK560" s="52">
        <f t="shared" si="28"/>
        <v>0.99593248257088107</v>
      </c>
    </row>
    <row r="561" spans="29:37" x14ac:dyDescent="0.2">
      <c r="AC561" s="44" t="s">
        <v>74</v>
      </c>
      <c r="AD561" s="45">
        <f>_xll.qlCalendarAdvance(calendar,AD560,AC561,,,trigger)</f>
        <v>59663</v>
      </c>
      <c r="AE561" s="45">
        <f>_xll.qlInterestRateIndexMaturity($V$5,AD561,trigger)</f>
        <v>59755</v>
      </c>
      <c r="AF561" s="49">
        <f>_xll.qlTenorBasisValue($V$13,AD561,trigger)</f>
        <v>1.4608671087879905E-4</v>
      </c>
      <c r="AG561" s="49">
        <f>_xll.qlTenorBasisForwardRate($V$13,AD561,_xll.ohTrigger($AA$9:$AA$12))</f>
        <v>1.1447949719325487E-2</v>
      </c>
      <c r="AH561" s="49">
        <f>_xll.qlTenorBasisForwardRate2($V$13,AD561,AE561,_xll.ohTrigger($AA$9:$AA$12))</f>
        <v>1.1447949719325487E-2</v>
      </c>
      <c r="AI561" s="49">
        <f>_xll.qlIndexFixing($V$5,_xll.qlInterestRateIndexFixingDate($V$5,AD561,trigger),,trigger)</f>
        <v>1.1401711857038692E-2</v>
      </c>
      <c r="AJ561" s="49">
        <f t="shared" si="27"/>
        <v>4.6237862286795106E-5</v>
      </c>
      <c r="AK561" s="52">
        <f t="shared" si="28"/>
        <v>0.99596103551985904</v>
      </c>
    </row>
    <row r="562" spans="29:37" x14ac:dyDescent="0.2">
      <c r="AC562" s="44" t="s">
        <v>74</v>
      </c>
      <c r="AD562" s="45">
        <f>_xll.qlCalendarAdvance(calendar,AD561,AC562,,,trigger)</f>
        <v>59694</v>
      </c>
      <c r="AE562" s="45">
        <f>_xll.qlInterestRateIndexMaturity($V$5,AD562,trigger)</f>
        <v>59786</v>
      </c>
      <c r="AF562" s="49">
        <f>_xll.qlTenorBasisValue($V$13,AD562,trigger)</f>
        <v>1.4592694057463735E-4</v>
      </c>
      <c r="AG562" s="49">
        <f>_xll.qlTenorBasisForwardRate($V$13,AD562,_xll.ohTrigger($AA$9:$AA$12))</f>
        <v>1.1459614335797346E-2</v>
      </c>
      <c r="AH562" s="49">
        <f>_xll.qlTenorBasisForwardRate2($V$13,AD562,AE562,_xll.ohTrigger($AA$9:$AA$12))</f>
        <v>1.1459614335797346E-2</v>
      </c>
      <c r="AI562" s="49">
        <f>_xll.qlIndexFixing($V$5,_xll.qlInterestRateIndexFixingDate($V$5,AD562,trigger),,trigger)</f>
        <v>1.1413657483933309E-2</v>
      </c>
      <c r="AJ562" s="49">
        <f t="shared" si="27"/>
        <v>4.5956851864037418E-5</v>
      </c>
      <c r="AK562" s="52">
        <f t="shared" si="28"/>
        <v>0.99598966854229309</v>
      </c>
    </row>
    <row r="563" spans="29:37" x14ac:dyDescent="0.2">
      <c r="AC563" s="44" t="s">
        <v>74</v>
      </c>
      <c r="AD563" s="45">
        <f>_xll.qlCalendarAdvance(calendar,AD562,AC563,,,trigger)</f>
        <v>59726</v>
      </c>
      <c r="AE563" s="45">
        <f>_xll.qlInterestRateIndexMaturity($V$5,AD563,trigger)</f>
        <v>59818</v>
      </c>
      <c r="AF563" s="49">
        <f>_xll.qlTenorBasisValue($V$13,AD563,trigger)</f>
        <v>1.4576390880335604E-4</v>
      </c>
      <c r="AG563" s="49">
        <f>_xll.qlTenorBasisForwardRate($V$13,AD563,_xll.ohTrigger($AA$9:$AA$12))</f>
        <v>1.1472402390879172E-2</v>
      </c>
      <c r="AH563" s="49">
        <f>_xll.qlTenorBasisForwardRate2($V$13,AD563,AE563,_xll.ohTrigger($AA$9:$AA$12))</f>
        <v>1.1472402390879172E-2</v>
      </c>
      <c r="AI563" s="49">
        <f>_xll.qlIndexFixing($V$5,_xll.qlInterestRateIndexFixingDate($V$5,AD563,trigger),,trigger)</f>
        <v>1.1426749071259691E-2</v>
      </c>
      <c r="AJ563" s="49">
        <f t="shared" si="27"/>
        <v>4.5653319619481589E-5</v>
      </c>
      <c r="AK563" s="52">
        <f t="shared" si="28"/>
        <v>0.99602059637868201</v>
      </c>
    </row>
    <row r="564" spans="29:37" x14ac:dyDescent="0.2">
      <c r="AC564" s="44" t="s">
        <v>74</v>
      </c>
      <c r="AD564" s="45">
        <f>_xll.qlCalendarAdvance(calendar,AD563,AC564,,,trigger)</f>
        <v>59757</v>
      </c>
      <c r="AE564" s="45">
        <f>_xll.qlInterestRateIndexMaturity($V$5,AD564,trigger)</f>
        <v>59849</v>
      </c>
      <c r="AF564" s="49">
        <f>_xll.qlTenorBasisValue($V$13,AD564,trigger)</f>
        <v>1.4560778474108615E-4</v>
      </c>
      <c r="AG564" s="49">
        <f>_xll.qlTenorBasisForwardRate($V$13,AD564,_xll.ohTrigger($AA$9:$AA$12))</f>
        <v>1.1485514619873929E-2</v>
      </c>
      <c r="AH564" s="49">
        <f>_xll.qlTenorBasisForwardRate2($V$13,AD564,AE564,_xll.ohTrigger($AA$9:$AA$12))</f>
        <v>1.1485514619873929E-2</v>
      </c>
      <c r="AI564" s="49">
        <f>_xll.qlIndexFixing($V$5,_xll.qlInterestRateIndexFixingDate($V$5,AD564,trigger),,trigger)</f>
        <v>1.1440168402027155E-2</v>
      </c>
      <c r="AJ564" s="49">
        <f t="shared" si="27"/>
        <v>4.5346217846773534E-5</v>
      </c>
      <c r="AK564" s="52">
        <f t="shared" si="28"/>
        <v>0.99605187757383473</v>
      </c>
    </row>
    <row r="565" spans="29:37" x14ac:dyDescent="0.2">
      <c r="AC565" s="44" t="s">
        <v>74</v>
      </c>
      <c r="AD565" s="45">
        <f>_xll.qlCalendarAdvance(calendar,AD564,AC565,,,trigger)</f>
        <v>59789</v>
      </c>
      <c r="AE565" s="45">
        <f>_xll.qlInterestRateIndexMaturity($V$5,AD565,trigger)</f>
        <v>59880</v>
      </c>
      <c r="AF565" s="49">
        <f>_xll.qlTenorBasisValue($V$13,AD565,trigger)</f>
        <v>1.4544847490576809E-4</v>
      </c>
      <c r="AG565" s="49">
        <f>_xll.qlTenorBasisForwardRate($V$13,AD565,_xll.ohTrigger($AA$9:$AA$12))</f>
        <v>1.1499378827181557E-2</v>
      </c>
      <c r="AH565" s="49">
        <f>_xll.qlTenorBasisForwardRate2($V$13,AD565,AE565,_xll.ohTrigger($AA$9:$AA$12))</f>
        <v>1.1499378827181557E-2</v>
      </c>
      <c r="AI565" s="49">
        <f>_xll.qlIndexFixing($V$5,_xll.qlInterestRateIndexFixingDate($V$5,AD565,trigger),,trigger)</f>
        <v>1.1454359174061407E-2</v>
      </c>
      <c r="AJ565" s="49">
        <f t="shared" si="27"/>
        <v>4.5019653120150285E-5</v>
      </c>
      <c r="AK565" s="52">
        <f t="shared" si="28"/>
        <v>0.99608503608788546</v>
      </c>
    </row>
    <row r="566" spans="29:37" x14ac:dyDescent="0.2">
      <c r="AC566" s="44" t="s">
        <v>74</v>
      </c>
      <c r="AD566" s="45">
        <f>_xll.qlCalendarAdvance(calendar,AD565,AC566,,,trigger)</f>
        <v>59819</v>
      </c>
      <c r="AE566" s="45">
        <f>_xll.qlInterestRateIndexMaturity($V$5,AD566,trigger)</f>
        <v>59911</v>
      </c>
      <c r="AF566" s="49">
        <f>_xll.qlTenorBasisValue($V$13,AD566,trigger)</f>
        <v>1.4530081049739417E-4</v>
      </c>
      <c r="AG566" s="49">
        <f>_xll.qlTenorBasisForwardRate($V$13,AD566,_xll.ohTrigger($AA$9:$AA$12))</f>
        <v>1.1513875971836517E-2</v>
      </c>
      <c r="AH566" s="49">
        <f>_xll.qlTenorBasisForwardRate2($V$13,AD566,AE566,_xll.ohTrigger($AA$9:$AA$12))</f>
        <v>1.1513875971836517E-2</v>
      </c>
      <c r="AI566" s="49">
        <f>_xll.qlIndexFixing($V$5,_xll.qlInterestRateIndexFixingDate($V$5,AD566,trigger),,trigger)</f>
        <v>1.1469182572224866E-2</v>
      </c>
      <c r="AJ566" s="49">
        <f t="shared" si="27"/>
        <v>4.4693399611651224E-5</v>
      </c>
      <c r="AK566" s="52">
        <f t="shared" si="28"/>
        <v>0.99611830110720545</v>
      </c>
    </row>
    <row r="567" spans="29:37" x14ac:dyDescent="0.2">
      <c r="AC567" s="44" t="s">
        <v>74</v>
      </c>
      <c r="AD567" s="45">
        <f>_xll.qlCalendarAdvance(calendar,AD566,AC567,,,trigger)</f>
        <v>59852</v>
      </c>
      <c r="AE567" s="45">
        <f>_xll.qlInterestRateIndexMaturity($V$5,AD567,trigger)</f>
        <v>59944</v>
      </c>
      <c r="AF567" s="49">
        <f>_xll.qlTenorBasisValue($V$13,AD567,trigger)</f>
        <v>1.4514024586510902E-4</v>
      </c>
      <c r="AG567" s="49">
        <f>_xll.qlTenorBasisForwardRate($V$13,AD567,_xll.ohTrigger($AA$9:$AA$12))</f>
        <v>1.1530133347981818E-2</v>
      </c>
      <c r="AH567" s="49">
        <f>_xll.qlTenorBasisForwardRate2($V$13,AD567,AE567,_xll.ohTrigger($AA$9:$AA$12))</f>
        <v>1.1530133347981818E-2</v>
      </c>
      <c r="AI567" s="49">
        <f>_xll.qlIndexFixing($V$5,_xll.qlInterestRateIndexFixingDate($V$5,AD567,trigger),,trigger)</f>
        <v>1.1485808449878605E-2</v>
      </c>
      <c r="AJ567" s="49">
        <f t="shared" si="27"/>
        <v>4.4324898103213425E-5</v>
      </c>
      <c r="AK567" s="52">
        <f t="shared" si="28"/>
        <v>0.9961557341302586</v>
      </c>
    </row>
    <row r="568" spans="29:37" x14ac:dyDescent="0.2">
      <c r="AC568" s="44" t="s">
        <v>74</v>
      </c>
      <c r="AD568" s="45">
        <f>_xll.qlCalendarAdvance(calendar,AD567,AC568,,,trigger)</f>
        <v>59882</v>
      </c>
      <c r="AE568" s="45">
        <f>_xll.qlInterestRateIndexMaturity($V$5,AD568,trigger)</f>
        <v>59973</v>
      </c>
      <c r="AF568" s="49">
        <f>_xll.qlTenorBasisValue($V$13,AD568,trigger)</f>
        <v>1.4499595594670209E-4</v>
      </c>
      <c r="AG568" s="49">
        <f>_xll.qlTenorBasisForwardRate($V$13,AD568,_xll.ohTrigger($AA$9:$AA$12))</f>
        <v>1.1545159132698164E-2</v>
      </c>
      <c r="AH568" s="49">
        <f>_xll.qlTenorBasisForwardRate2($V$13,AD568,AE568,_xll.ohTrigger($AA$9:$AA$12))</f>
        <v>1.1545159132698164E-2</v>
      </c>
      <c r="AI568" s="49">
        <f>_xll.qlIndexFixing($V$5,_xll.qlInterestRateIndexFixingDate($V$5,AD568,trigger),,trigger)</f>
        <v>1.1501177348343886E-2</v>
      </c>
      <c r="AJ568" s="49">
        <f t="shared" si="27"/>
        <v>4.3981784354277936E-5</v>
      </c>
      <c r="AK568" s="52">
        <f t="shared" si="28"/>
        <v>0.99619045663652106</v>
      </c>
    </row>
    <row r="569" spans="29:37" x14ac:dyDescent="0.2">
      <c r="AC569" s="44" t="s">
        <v>74</v>
      </c>
      <c r="AD569" s="45">
        <f>_xll.qlCalendarAdvance(calendar,AD568,AC569,,,trigger)</f>
        <v>59915</v>
      </c>
      <c r="AE569" s="45">
        <f>_xll.qlInterestRateIndexMaturity($V$5,AD569,trigger)</f>
        <v>60006</v>
      </c>
      <c r="AF569" s="49">
        <f>_xll.qlTenorBasisValue($V$13,AD569,trigger)</f>
        <v>1.4483906182862494E-4</v>
      </c>
      <c r="AG569" s="49">
        <f>_xll.qlTenorBasisForwardRate($V$13,AD569,_xll.ohTrigger($AA$9:$AA$12))</f>
        <v>1.1562944612588765E-2</v>
      </c>
      <c r="AH569" s="49">
        <f>_xll.qlTenorBasisForwardRate2($V$13,AD569,AE569,_xll.ohTrigger($AA$9:$AA$12))</f>
        <v>1.1562944612588765E-2</v>
      </c>
      <c r="AI569" s="49">
        <f>_xll.qlIndexFixing($V$5,_xll.qlInterestRateIndexFixingDate($V$5,AD569,trigger),,trigger)</f>
        <v>1.1519359063699147E-2</v>
      </c>
      <c r="AJ569" s="49">
        <f t="shared" si="27"/>
        <v>4.3585548889618284E-5</v>
      </c>
      <c r="AK569" s="52">
        <f t="shared" si="28"/>
        <v>0.99623058396023401</v>
      </c>
    </row>
    <row r="570" spans="29:37" x14ac:dyDescent="0.2">
      <c r="AC570" s="44" t="s">
        <v>74</v>
      </c>
      <c r="AD570" s="45">
        <f>_xll.qlCalendarAdvance(calendar,AD569,AC570,,,trigger)</f>
        <v>59946</v>
      </c>
      <c r="AE570" s="45">
        <f>_xll.qlInterestRateIndexMaturity($V$5,AD570,trigger)</f>
        <v>60036</v>
      </c>
      <c r="AF570" s="49">
        <f>_xll.qlTenorBasisValue($V$13,AD570,trigger)</f>
        <v>1.446933985066988E-4</v>
      </c>
      <c r="AG570" s="49">
        <f>_xll.qlTenorBasisForwardRate($V$13,AD570,_xll.ohTrigger($AA$9:$AA$12))</f>
        <v>1.1579908754218771E-2</v>
      </c>
      <c r="AH570" s="49">
        <f>_xll.qlTenorBasisForwardRate2($V$13,AD570,AE570,_xll.ohTrigger($AA$9:$AA$12))</f>
        <v>1.1579908754218771E-2</v>
      </c>
      <c r="AI570" s="49">
        <f>_xll.qlIndexFixing($V$5,_xll.qlInterestRateIndexFixingDate($V$5,AD570,trigger),,trigger)</f>
        <v>1.1536703758435962E-2</v>
      </c>
      <c r="AJ570" s="49">
        <f t="shared" si="27"/>
        <v>4.3204995782808453E-5</v>
      </c>
      <c r="AK570" s="52">
        <f t="shared" si="28"/>
        <v>0.99626896923802888</v>
      </c>
    </row>
    <row r="571" spans="29:37" x14ac:dyDescent="0.2">
      <c r="AC571" s="44" t="s">
        <v>74</v>
      </c>
      <c r="AD571" s="45">
        <f>_xll.qlCalendarAdvance(calendar,AD570,AC571,,,trigger)</f>
        <v>59975</v>
      </c>
      <c r="AE571" s="45">
        <f>_xll.qlInterestRateIndexMaturity($V$5,AD571,trigger)</f>
        <v>60069</v>
      </c>
      <c r="AF571" s="49">
        <f>_xll.qlTenorBasisValue($V$13,AD571,trigger)</f>
        <v>1.4455862648312816E-4</v>
      </c>
      <c r="AG571" s="49">
        <f>_xll.qlTenorBasisForwardRate($V$13,AD571,_xll.ohTrigger($AA$9:$AA$12))</f>
        <v>1.159882103426761E-2</v>
      </c>
      <c r="AH571" s="49">
        <f>_xll.qlTenorBasisForwardRate2($V$13,AD571,AE571,_xll.ohTrigger($AA$9:$AA$12))</f>
        <v>1.159882103426761E-2</v>
      </c>
      <c r="AI571" s="49">
        <f>_xll.qlIndexFixing($V$5,_xll.qlInterestRateIndexFixingDate($V$5,AD571,trigger),,trigger)</f>
        <v>1.1556009295790745E-2</v>
      </c>
      <c r="AJ571" s="49">
        <f t="shared" si="27"/>
        <v>4.2811738476864966E-5</v>
      </c>
      <c r="AK571" s="52">
        <f t="shared" si="28"/>
        <v>0.99630895775093165</v>
      </c>
    </row>
    <row r="572" spans="29:37" x14ac:dyDescent="0.2">
      <c r="AC572" s="44" t="s">
        <v>74</v>
      </c>
      <c r="AD572" s="45">
        <f>_xll.qlCalendarAdvance(calendar,AD571,AC572,,,trigger)</f>
        <v>60006</v>
      </c>
      <c r="AE572" s="45">
        <f>_xll.qlInterestRateIndexMaturity($V$5,AD572,trigger)</f>
        <v>60097</v>
      </c>
      <c r="AF572" s="49">
        <f>_xll.qlTenorBasisValue($V$13,AD572,trigger)</f>
        <v>1.4441613932153084E-4</v>
      </c>
      <c r="AG572" s="49">
        <f>_xll.qlTenorBasisForwardRate($V$13,AD572,_xll.ohTrigger($AA$9:$AA$12))</f>
        <v>1.1616170897491843E-2</v>
      </c>
      <c r="AH572" s="49">
        <f>_xll.qlTenorBasisForwardRate2($V$13,AD572,AE572,_xll.ohTrigger($AA$9:$AA$12))</f>
        <v>1.1616170897491843E-2</v>
      </c>
      <c r="AI572" s="49">
        <f>_xll.qlIndexFixing($V$5,_xll.qlInterestRateIndexFixingDate($V$5,AD572,trigger),,trigger)</f>
        <v>1.1573754106396068E-2</v>
      </c>
      <c r="AJ572" s="49">
        <f t="shared" si="27"/>
        <v>4.2416791095775674E-5</v>
      </c>
      <c r="AK572" s="52">
        <f t="shared" si="28"/>
        <v>0.9963484704667237</v>
      </c>
    </row>
    <row r="573" spans="29:37" x14ac:dyDescent="0.2">
      <c r="AC573" s="44" t="s">
        <v>74</v>
      </c>
      <c r="AD573" s="45">
        <f>_xll.qlCalendarAdvance(calendar,AD572,AC573,,,trigger)</f>
        <v>60036</v>
      </c>
      <c r="AE573" s="45">
        <f>_xll.qlInterestRateIndexMaturity($V$5,AD573,trigger)</f>
        <v>60128</v>
      </c>
      <c r="AF573" s="49">
        <f>_xll.qlTenorBasisValue($V$13,AD573,trigger)</f>
        <v>1.4427978597238093E-4</v>
      </c>
      <c r="AG573" s="49">
        <f>_xll.qlTenorBasisForwardRate($V$13,AD573,_xll.ohTrigger($AA$9:$AA$12))</f>
        <v>1.1635577183159031E-2</v>
      </c>
      <c r="AH573" s="49">
        <f>_xll.qlTenorBasisForwardRate2($V$13,AD573,AE573,_xll.ohTrigger($AA$9:$AA$12))</f>
        <v>1.1635577183159031E-2</v>
      </c>
      <c r="AI573" s="49">
        <f>_xll.qlIndexFixing($V$5,_xll.qlInterestRateIndexFixingDate($V$5,AD573,trigger),,trigger)</f>
        <v>1.1593575916565629E-2</v>
      </c>
      <c r="AJ573" s="49">
        <f t="shared" si="27"/>
        <v>4.2001266593401712E-5</v>
      </c>
      <c r="AK573" s="52">
        <f t="shared" si="28"/>
        <v>0.99639027218570708</v>
      </c>
    </row>
    <row r="574" spans="29:37" x14ac:dyDescent="0.2">
      <c r="AC574" s="44" t="s">
        <v>74</v>
      </c>
      <c r="AD574" s="45">
        <f>_xll.qlCalendarAdvance(calendar,AD573,AC574,,,trigger)</f>
        <v>60069</v>
      </c>
      <c r="AE574" s="45">
        <f>_xll.qlInterestRateIndexMaturity($V$5,AD574,trigger)</f>
        <v>60161</v>
      </c>
      <c r="AF574" s="49">
        <f>_xll.qlTenorBasisValue($V$13,AD574,trigger)</f>
        <v>1.4413152449573621E-4</v>
      </c>
      <c r="AG574" s="49">
        <f>_xll.qlTenorBasisForwardRate($V$13,AD574,_xll.ohTrigger($AA$9:$AA$12))</f>
        <v>1.1657141985860837E-2</v>
      </c>
      <c r="AH574" s="49">
        <f>_xll.qlTenorBasisForwardRate2($V$13,AD574,AE574,_xll.ohTrigger($AA$9:$AA$12))</f>
        <v>1.1657141985860837E-2</v>
      </c>
      <c r="AI574" s="49">
        <f>_xll.qlIndexFixing($V$5,_xll.qlInterestRateIndexFixingDate($V$5,AD574,trigger),,trigger)</f>
        <v>1.1615605861461762E-2</v>
      </c>
      <c r="AJ574" s="49">
        <f t="shared" si="27"/>
        <v>4.1536124399074378E-5</v>
      </c>
      <c r="AK574" s="52">
        <f t="shared" si="28"/>
        <v>0.9964368518072908</v>
      </c>
    </row>
    <row r="575" spans="29:37" x14ac:dyDescent="0.2">
      <c r="AC575" s="44" t="s">
        <v>74</v>
      </c>
      <c r="AD575" s="45">
        <f>_xll.qlCalendarAdvance(calendar,AD574,AC575,,,trigger)</f>
        <v>60099</v>
      </c>
      <c r="AE575" s="45">
        <f>_xll.qlInterestRateIndexMaturity($V$5,AD575,trigger)</f>
        <v>60191</v>
      </c>
      <c r="AF575" s="49">
        <f>_xll.qlTenorBasisValue($V$13,AD575,trigger)</f>
        <v>1.4399829422432898E-4</v>
      </c>
      <c r="AG575" s="49">
        <f>_xll.qlTenorBasisForwardRate($V$13,AD575,_xll.ohTrigger($AA$9:$AA$12))</f>
        <v>1.1677446722747476E-2</v>
      </c>
      <c r="AH575" s="49">
        <f>_xll.qlTenorBasisForwardRate2($V$13,AD575,AE575,_xll.ohTrigger($AA$9:$AA$12))</f>
        <v>1.1677446722747476E-2</v>
      </c>
      <c r="AI575" s="49">
        <f>_xll.qlIndexFixing($V$5,_xll.qlInterestRateIndexFixingDate($V$5,AD575,trigger),,trigger)</f>
        <v>1.1636346272757994E-2</v>
      </c>
      <c r="AJ575" s="49">
        <f t="shared" si="27"/>
        <v>4.1100449989481952E-5</v>
      </c>
      <c r="AK575" s="52">
        <f t="shared" si="28"/>
        <v>0.99648035645417088</v>
      </c>
    </row>
    <row r="576" spans="29:37" x14ac:dyDescent="0.2">
      <c r="AC576" s="44" t="s">
        <v>74</v>
      </c>
      <c r="AD576" s="45">
        <f>_xll.qlCalendarAdvance(calendar,AD575,AC576,,,trigger)</f>
        <v>60132</v>
      </c>
      <c r="AE576" s="45">
        <f>_xll.qlInterestRateIndexMaturity($V$5,AD576,trigger)</f>
        <v>60224</v>
      </c>
      <c r="AF576" s="49">
        <f>_xll.qlTenorBasisValue($V$13,AD576,trigger)</f>
        <v>1.4385342967170115E-4</v>
      </c>
      <c r="AG576" s="49">
        <f>_xll.qlTenorBasisForwardRate($V$13,AD576,_xll.ohTrigger($AA$9:$AA$12))</f>
        <v>1.170055233663401E-2</v>
      </c>
      <c r="AH576" s="49">
        <f>_xll.qlTenorBasisForwardRate2($V$13,AD576,AE576,_xll.ohTrigger($AA$9:$AA$12))</f>
        <v>1.170055233663401E-2</v>
      </c>
      <c r="AI576" s="49">
        <f>_xll.qlIndexFixing($V$5,_xll.qlInterestRateIndexFixingDate($V$5,AD576,trigger),,trigger)</f>
        <v>1.1659945245977046E-2</v>
      </c>
      <c r="AJ576" s="49">
        <f t="shared" si="27"/>
        <v>4.060709065696437E-5</v>
      </c>
      <c r="AK576" s="52">
        <f t="shared" si="28"/>
        <v>0.99652947232842803</v>
      </c>
    </row>
    <row r="577" spans="29:37" x14ac:dyDescent="0.2">
      <c r="AC577" s="44" t="s">
        <v>74</v>
      </c>
      <c r="AD577" s="45">
        <f>_xll.qlCalendarAdvance(calendar,AD576,AC577,,,trigger)</f>
        <v>60163</v>
      </c>
      <c r="AE577" s="45">
        <f>_xll.qlInterestRateIndexMaturity($V$5,AD577,trigger)</f>
        <v>60254</v>
      </c>
      <c r="AF577" s="49">
        <f>_xll.qlTenorBasisValue($V$13,AD577,trigger)</f>
        <v>1.4371893840637418E-4</v>
      </c>
      <c r="AG577" s="49">
        <f>_xll.qlTenorBasisForwardRate($V$13,AD577,_xll.ohTrigger($AA$9:$AA$12))</f>
        <v>1.1722428893713504E-2</v>
      </c>
      <c r="AH577" s="49">
        <f>_xll.qlTenorBasisForwardRate2($V$13,AD577,AE577,_xll.ohTrigger($AA$9:$AA$12))</f>
        <v>1.1722428893713504E-2</v>
      </c>
      <c r="AI577" s="49">
        <f>_xll.qlIndexFixing($V$5,_xll.qlInterestRateIndexFixingDate($V$5,AD577,trigger),,trigger)</f>
        <v>1.1682292153273261E-2</v>
      </c>
      <c r="AJ577" s="49">
        <f t="shared" si="27"/>
        <v>4.0136740440243485E-5</v>
      </c>
      <c r="AK577" s="52">
        <f t="shared" si="28"/>
        <v>0.99657607303024309</v>
      </c>
    </row>
    <row r="578" spans="29:37" x14ac:dyDescent="0.2">
      <c r="AC578" s="44" t="s">
        <v>74</v>
      </c>
      <c r="AD578" s="45">
        <f>_xll.qlCalendarAdvance(calendar,AD577,AC578,,,trigger)</f>
        <v>60195</v>
      </c>
      <c r="AE578" s="45">
        <f>_xll.qlInterestRateIndexMaturity($V$5,AD578,trigger)</f>
        <v>60287</v>
      </c>
      <c r="AF578" s="49">
        <f>_xll.qlTenorBasisValue($V$13,AD578,trigger)</f>
        <v>1.435817095954098E-4</v>
      </c>
      <c r="AG578" s="49">
        <f>_xll.qlTenorBasisForwardRate($V$13,AD578,_xll.ohTrigger($AA$9:$AA$12))</f>
        <v>1.1746904212944245E-2</v>
      </c>
      <c r="AH578" s="49">
        <f>_xll.qlTenorBasisForwardRate2($V$13,AD578,AE578,_xll.ohTrigger($AA$9:$AA$12))</f>
        <v>1.1746904212944245E-2</v>
      </c>
      <c r="AI578" s="49">
        <f>_xll.qlIndexFixing($V$5,_xll.qlInterestRateIndexFixingDate($V$5,AD578,trigger),,trigger)</f>
        <v>1.1707280126374106E-2</v>
      </c>
      <c r="AJ578" s="49">
        <f t="shared" si="27"/>
        <v>3.9624086570138467E-5</v>
      </c>
      <c r="AK578" s="52">
        <f t="shared" si="28"/>
        <v>0.99662684858479778</v>
      </c>
    </row>
    <row r="579" spans="29:37" x14ac:dyDescent="0.2">
      <c r="AC579" s="44" t="s">
        <v>74</v>
      </c>
      <c r="AD579" s="45">
        <f>_xll.qlCalendarAdvance(calendar,AD578,AC579,,,trigger)</f>
        <v>60226</v>
      </c>
      <c r="AE579" s="45">
        <f>_xll.qlInterestRateIndexMaturity($V$5,AD579,trigger)</f>
        <v>60318</v>
      </c>
      <c r="AF579" s="49">
        <f>_xll.qlTenorBasisValue($V$13,AD579,trigger)</f>
        <v>1.4345030273892168E-4</v>
      </c>
      <c r="AG579" s="49">
        <f>_xll.qlTenorBasisForwardRate($V$13,AD579,_xll.ohTrigger($AA$9:$AA$12))</f>
        <v>1.1770792091163221E-2</v>
      </c>
      <c r="AH579" s="49">
        <f>_xll.qlTenorBasisForwardRate2($V$13,AD579,AE579,_xll.ohTrigger($AA$9:$AA$12))</f>
        <v>1.1770792091163221E-2</v>
      </c>
      <c r="AI579" s="49">
        <f>_xll.qlIndexFixing($V$5,_xll.qlInterestRateIndexFixingDate($V$5,AD579,trigger),,trigger)</f>
        <v>1.1731671557217898E-2</v>
      </c>
      <c r="AJ579" s="49">
        <f t="shared" si="27"/>
        <v>3.9120533945323846E-5</v>
      </c>
      <c r="AK579" s="52">
        <f t="shared" si="28"/>
        <v>0.99667647396688852</v>
      </c>
    </row>
    <row r="580" spans="29:37" x14ac:dyDescent="0.2">
      <c r="AC580" s="44" t="s">
        <v>74</v>
      </c>
      <c r="AD580" s="45">
        <f>_xll.qlCalendarAdvance(calendar,AD579,AC580,,,trigger)</f>
        <v>60258</v>
      </c>
      <c r="AE580" s="45">
        <f>_xll.qlInterestRateIndexMaturity($V$5,AD580,trigger)</f>
        <v>60349</v>
      </c>
      <c r="AF580" s="49">
        <f>_xll.qlTenorBasisValue($V$13,AD580,trigger)</f>
        <v>1.4331622212096571E-4</v>
      </c>
      <c r="AG580" s="49">
        <f>_xll.qlTenorBasisForwardRate($V$13,AD580,_xll.ohTrigger($AA$9:$AA$12))</f>
        <v>1.1795596090561564E-2</v>
      </c>
      <c r="AH580" s="49">
        <f>_xll.qlTenorBasisForwardRate2($V$13,AD580,AE580,_xll.ohTrigger($AA$9:$AA$12))</f>
        <v>1.1795596090561564E-2</v>
      </c>
      <c r="AI580" s="49">
        <f>_xll.qlIndexFixing($V$5,_xll.qlInterestRateIndexFixingDate($V$5,AD580,trigger),,trigger)</f>
        <v>1.1757001821327905E-2</v>
      </c>
      <c r="AJ580" s="49">
        <f t="shared" ref="AJ580:AJ643" si="29">AG580-AI580</f>
        <v>3.8594269233659106E-5</v>
      </c>
      <c r="AK580" s="52">
        <f t="shared" ref="AK580:AK643" si="30">AI580/AH580</f>
        <v>0.99672807809479502</v>
      </c>
    </row>
    <row r="581" spans="29:37" x14ac:dyDescent="0.2">
      <c r="AC581" s="44" t="s">
        <v>74</v>
      </c>
      <c r="AD581" s="45">
        <f>_xll.qlCalendarAdvance(calendar,AD580,AC581,,,trigger)</f>
        <v>60289</v>
      </c>
      <c r="AE581" s="45">
        <f>_xll.qlInterestRateIndexMaturity($V$5,AD581,trigger)</f>
        <v>60379</v>
      </c>
      <c r="AF581" s="49">
        <f>_xll.qlTenorBasisValue($V$13,AD581,trigger)</f>
        <v>1.4318783085040968E-4</v>
      </c>
      <c r="AG581" s="49">
        <f>_xll.qlTenorBasisForwardRate($V$13,AD581,_xll.ohTrigger($AA$9:$AA$12))</f>
        <v>1.1820305513476015E-2</v>
      </c>
      <c r="AH581" s="49">
        <f>_xll.qlTenorBasisForwardRate2($V$13,AD581,AE581,_xll.ohTrigger($AA$9:$AA$12))</f>
        <v>1.1820305513476015E-2</v>
      </c>
      <c r="AI581" s="49">
        <f>_xll.qlIndexFixing($V$5,_xll.qlInterestRateIndexFixingDate($V$5,AD581,trigger),,trigger)</f>
        <v>1.1782233729163316E-2</v>
      </c>
      <c r="AJ581" s="49">
        <f t="shared" si="29"/>
        <v>3.8071784312698753E-5</v>
      </c>
      <c r="AK581" s="52">
        <f t="shared" si="30"/>
        <v>0.99677912011078784</v>
      </c>
    </row>
    <row r="582" spans="29:37" x14ac:dyDescent="0.2">
      <c r="AC582" s="44" t="s">
        <v>74</v>
      </c>
      <c r="AD582" s="45">
        <f>_xll.qlCalendarAdvance(calendar,AD581,AC582,,,trigger)</f>
        <v>60321</v>
      </c>
      <c r="AE582" s="45">
        <f>_xll.qlInterestRateIndexMaturity($V$5,AD582,trigger)</f>
        <v>60412</v>
      </c>
      <c r="AF582" s="49">
        <f>_xll.qlTenorBasisValue($V$13,AD582,trigger)</f>
        <v>1.4305682814817907E-4</v>
      </c>
      <c r="AG582" s="49">
        <f>_xll.qlTenorBasisForwardRate($V$13,AD582,_xll.ohTrigger($AA$9:$AA$12))</f>
        <v>1.1847805903431945E-2</v>
      </c>
      <c r="AH582" s="49">
        <f>_xll.qlTenorBasisForwardRate2($V$13,AD582,AE582,_xll.ohTrigger($AA$9:$AA$12))</f>
        <v>1.1847805903431945E-2</v>
      </c>
      <c r="AI582" s="49">
        <f>_xll.qlIndexFixing($V$5,_xll.qlInterestRateIndexFixingDate($V$5,AD582,trigger),,trigger)</f>
        <v>1.181030250726489E-2</v>
      </c>
      <c r="AJ582" s="49">
        <f t="shared" si="29"/>
        <v>3.7503396167055253E-5</v>
      </c>
      <c r="AK582" s="52">
        <f t="shared" si="30"/>
        <v>0.99683457034384804</v>
      </c>
    </row>
    <row r="583" spans="29:37" x14ac:dyDescent="0.2">
      <c r="AC583" s="44" t="s">
        <v>74</v>
      </c>
      <c r="AD583" s="45">
        <f>_xll.qlCalendarAdvance(calendar,AD582,AC583,,,trigger)</f>
        <v>60349</v>
      </c>
      <c r="AE583" s="45">
        <f>_xll.qlInterestRateIndexMaturity($V$5,AD583,trigger)</f>
        <v>60441</v>
      </c>
      <c r="AF583" s="49">
        <f>_xll.qlTenorBasisValue($V$13,AD583,trigger)</f>
        <v>1.4294346216948869E-4</v>
      </c>
      <c r="AG583" s="49">
        <f>_xll.qlTenorBasisForwardRate($V$13,AD583,_xll.ohTrigger($AA$9:$AA$12))</f>
        <v>1.1872592140719375E-2</v>
      </c>
      <c r="AH583" s="49">
        <f>_xll.qlTenorBasisForwardRate2($V$13,AD583,AE583,_xll.ohTrigger($AA$9:$AA$12))</f>
        <v>1.1872592140719375E-2</v>
      </c>
      <c r="AI583" s="49">
        <f>_xll.qlIndexFixing($V$5,_xll.qlInterestRateIndexFixingDate($V$5,AD583,trigger),,trigger)</f>
        <v>1.1835598970973634E-2</v>
      </c>
      <c r="AJ583" s="49">
        <f t="shared" si="29"/>
        <v>3.6993169745740823E-5</v>
      </c>
      <c r="AK583" s="52">
        <f t="shared" si="30"/>
        <v>0.99688415391455543</v>
      </c>
    </row>
    <row r="584" spans="29:37" x14ac:dyDescent="0.2">
      <c r="AC584" s="44" t="s">
        <v>74</v>
      </c>
      <c r="AD584" s="45">
        <f>_xll.qlCalendarAdvance(calendar,AD583,AC584,,,trigger)</f>
        <v>60380</v>
      </c>
      <c r="AE584" s="45">
        <f>_xll.qlInterestRateIndexMaturity($V$5,AD584,trigger)</f>
        <v>60471</v>
      </c>
      <c r="AF584" s="49">
        <f>_xll.qlTenorBasisValue($V$13,AD584,trigger)</f>
        <v>1.4281930822843843E-4</v>
      </c>
      <c r="AG584" s="49">
        <f>_xll.qlTenorBasisForwardRate($V$13,AD584,_xll.ohTrigger($AA$9:$AA$12))</f>
        <v>1.189936798664692E-2</v>
      </c>
      <c r="AH584" s="49">
        <f>_xll.qlTenorBasisForwardRate2($V$13,AD584,AE584,_xll.ohTrigger($AA$9:$AA$12))</f>
        <v>1.189936798664692E-2</v>
      </c>
      <c r="AI584" s="49">
        <f>_xll.qlIndexFixing($V$5,_xll.qlInterestRateIndexFixingDate($V$5,AD584,trigger),,trigger)</f>
        <v>1.1862935484621579E-2</v>
      </c>
      <c r="AJ584" s="49">
        <f t="shared" si="29"/>
        <v>3.6432502025340874E-5</v>
      </c>
      <c r="AK584" s="52">
        <f t="shared" si="30"/>
        <v>0.9969382825990234</v>
      </c>
    </row>
    <row r="585" spans="29:37" x14ac:dyDescent="0.2">
      <c r="AC585" s="44" t="s">
        <v>74</v>
      </c>
      <c r="AD585" s="45">
        <f>_xll.qlCalendarAdvance(calendar,AD584,AC585,,,trigger)</f>
        <v>60412</v>
      </c>
      <c r="AE585" s="45">
        <f>_xll.qlInterestRateIndexMaturity($V$5,AD585,trigger)</f>
        <v>60504</v>
      </c>
      <c r="AF585" s="49">
        <f>_xll.qlTenorBasisValue($V$13,AD585,trigger)</f>
        <v>1.4269263038512757E-4</v>
      </c>
      <c r="AG585" s="49">
        <f>_xll.qlTenorBasisForwardRate($V$13,AD585,_xll.ohTrigger($AA$9:$AA$12))</f>
        <v>1.1929075825931034E-2</v>
      </c>
      <c r="AH585" s="49">
        <f>_xll.qlTenorBasisForwardRate2($V$13,AD585,AE585,_xll.ohTrigger($AA$9:$AA$12))</f>
        <v>1.1929075825931034E-2</v>
      </c>
      <c r="AI585" s="49">
        <f>_xll.qlIndexFixing($V$5,_xll.qlInterestRateIndexFixingDate($V$5,AD585,trigger),,trigger)</f>
        <v>1.1893252542804177E-2</v>
      </c>
      <c r="AJ585" s="49">
        <f t="shared" si="29"/>
        <v>3.5823283126857827E-5</v>
      </c>
      <c r="AK585" s="52">
        <f t="shared" si="30"/>
        <v>0.99699697749854299</v>
      </c>
    </row>
    <row r="586" spans="29:37" x14ac:dyDescent="0.2">
      <c r="AC586" s="44" t="s">
        <v>74</v>
      </c>
      <c r="AD586" s="45">
        <f>_xll.qlCalendarAdvance(calendar,AD585,AC586,,,trigger)</f>
        <v>60443</v>
      </c>
      <c r="AE586" s="45">
        <f>_xll.qlInterestRateIndexMaturity($V$5,AD586,trigger)</f>
        <v>60535</v>
      </c>
      <c r="AF586" s="49">
        <f>_xll.qlTenorBasisValue($V$13,AD586,trigger)</f>
        <v>1.4257132995028731E-4</v>
      </c>
      <c r="AG586" s="49">
        <f>_xll.qlTenorBasisForwardRate($V$13,AD586,_xll.ohTrigger($AA$9:$AA$12))</f>
        <v>1.1957949193502663E-2</v>
      </c>
      <c r="AH586" s="49">
        <f>_xll.qlTenorBasisForwardRate2($V$13,AD586,AE586,_xll.ohTrigger($AA$9:$AA$12))</f>
        <v>1.1957949193502663E-2</v>
      </c>
      <c r="AI586" s="49">
        <f>_xll.qlIndexFixing($V$5,_xll.qlInterestRateIndexFixingDate($V$5,AD586,trigger),,trigger)</f>
        <v>1.1922721579824354E-2</v>
      </c>
      <c r="AJ586" s="49">
        <f t="shared" si="29"/>
        <v>3.5227613678308345E-5</v>
      </c>
      <c r="AK586" s="52">
        <f t="shared" si="30"/>
        <v>0.99705404220169713</v>
      </c>
    </row>
    <row r="587" spans="29:37" x14ac:dyDescent="0.2">
      <c r="AC587" s="44" t="s">
        <v>74</v>
      </c>
      <c r="AD587" s="45">
        <f>_xll.qlCalendarAdvance(calendar,AD586,AC587,,,trigger)</f>
        <v>60475</v>
      </c>
      <c r="AE587" s="45">
        <f>_xll.qlInterestRateIndexMaturity($V$5,AD587,trigger)</f>
        <v>60567</v>
      </c>
      <c r="AF587" s="49">
        <f>_xll.qlTenorBasisValue($V$13,AD587,trigger)</f>
        <v>1.4244756452197078E-4</v>
      </c>
      <c r="AG587" s="49">
        <f>_xll.qlTenorBasisForwardRate($V$13,AD587,_xll.ohTrigger($AA$9:$AA$12))</f>
        <v>1.1988472434791939E-2</v>
      </c>
      <c r="AH587" s="49">
        <f>_xll.qlTenorBasisForwardRate2($V$13,AD587,AE587,_xll.ohTrigger($AA$9:$AA$12))</f>
        <v>1.1988472434791939E-2</v>
      </c>
      <c r="AI587" s="49">
        <f>_xll.qlIndexFixing($V$5,_xll.qlInterestRateIndexFixingDate($V$5,AD587,trigger),,trigger)</f>
        <v>1.1953873014748132E-2</v>
      </c>
      <c r="AJ587" s="49">
        <f t="shared" si="29"/>
        <v>3.4599420043806769E-5</v>
      </c>
      <c r="AK587" s="52">
        <f t="shared" si="30"/>
        <v>0.99711394256173991</v>
      </c>
    </row>
    <row r="588" spans="29:37" x14ac:dyDescent="0.2">
      <c r="AC588" s="44" t="s">
        <v>74</v>
      </c>
      <c r="AD588" s="45">
        <f>_xll.qlCalendarAdvance(calendar,AD587,AC588,,,trigger)</f>
        <v>60506</v>
      </c>
      <c r="AE588" s="45">
        <f>_xll.qlInterestRateIndexMaturity($V$5,AD588,trigger)</f>
        <v>60598</v>
      </c>
      <c r="AF588" s="49">
        <f>_xll.qlTenorBasisValue($V$13,AD588,trigger)</f>
        <v>1.4232905373063153E-4</v>
      </c>
      <c r="AG588" s="49">
        <f>_xll.qlTenorBasisForwardRate($V$13,AD588,_xll.ohTrigger($AA$9:$AA$12))</f>
        <v>1.2018500625644048E-2</v>
      </c>
      <c r="AH588" s="49">
        <f>_xll.qlTenorBasisForwardRate2($V$13,AD588,AE588,_xll.ohTrigger($AA$9:$AA$12))</f>
        <v>1.2018500625644048E-2</v>
      </c>
      <c r="AI588" s="49">
        <f>_xll.qlIndexFixing($V$5,_xll.qlInterestRateIndexFixingDate($V$5,AD588,trigger),,trigger)</f>
        <v>1.1984518063108794E-2</v>
      </c>
      <c r="AJ588" s="49">
        <f t="shared" si="29"/>
        <v>3.3982562535254598E-5</v>
      </c>
      <c r="AK588" s="52">
        <f t="shared" si="30"/>
        <v>0.9971724790309745</v>
      </c>
    </row>
    <row r="589" spans="29:37" x14ac:dyDescent="0.2">
      <c r="AC589" s="44" t="s">
        <v>74</v>
      </c>
      <c r="AD589" s="45">
        <f>_xll.qlCalendarAdvance(calendar,AD588,AC589,,,trigger)</f>
        <v>60538</v>
      </c>
      <c r="AE589" s="45">
        <f>_xll.qlInterestRateIndexMaturity($V$5,AD589,trigger)</f>
        <v>60629</v>
      </c>
      <c r="AF589" s="49">
        <f>_xll.qlTenorBasisValue($V$13,AD589,trigger)</f>
        <v>1.4220813550825396E-4</v>
      </c>
      <c r="AG589" s="49">
        <f>_xll.qlTenorBasisForwardRate($V$13,AD589,_xll.ohTrigger($AA$9:$AA$12))</f>
        <v>1.2048936580390152E-2</v>
      </c>
      <c r="AH589" s="49">
        <f>_xll.qlTenorBasisForwardRate2($V$13,AD589,AE589,_xll.ohTrigger($AA$9:$AA$12))</f>
        <v>1.2048936580390152E-2</v>
      </c>
      <c r="AI589" s="49">
        <f>_xll.qlIndexFixing($V$5,_xll.qlInterestRateIndexFixingDate($V$5,AD589,trigger),,trigger)</f>
        <v>1.2015583753512677E-2</v>
      </c>
      <c r="AJ589" s="49">
        <f t="shared" si="29"/>
        <v>3.3352826877474859E-5</v>
      </c>
      <c r="AK589" s="52">
        <f t="shared" si="30"/>
        <v>0.9972318862619165</v>
      </c>
    </row>
    <row r="590" spans="29:37" x14ac:dyDescent="0.2">
      <c r="AC590" s="44" t="s">
        <v>74</v>
      </c>
      <c r="AD590" s="45">
        <f>_xll.qlCalendarAdvance(calendar,AD589,AC590,,,trigger)</f>
        <v>60568</v>
      </c>
      <c r="AE590" s="45">
        <f>_xll.qlInterestRateIndexMaturity($V$5,AD590,trigger)</f>
        <v>60660</v>
      </c>
      <c r="AF590" s="49">
        <f>_xll.qlTenorBasisValue($V$13,AD590,trigger)</f>
        <v>1.4209606615614889E-4</v>
      </c>
      <c r="AG590" s="49">
        <f>_xll.qlTenorBasisForwardRate($V$13,AD590,_xll.ohTrigger($AA$9:$AA$12))</f>
        <v>1.2078627381197627E-2</v>
      </c>
      <c r="AH590" s="49">
        <f>_xll.qlTenorBasisForwardRate2($V$13,AD590,AE590,_xll.ohTrigger($AA$9:$AA$12))</f>
        <v>1.2078627381197627E-2</v>
      </c>
      <c r="AI590" s="49">
        <f>_xll.qlIndexFixing($V$5,_xll.qlInterestRateIndexFixingDate($V$5,AD590,trigger),,trigger)</f>
        <v>1.2045878108173756E-2</v>
      </c>
      <c r="AJ590" s="49">
        <f t="shared" si="29"/>
        <v>3.2749273023871192E-5</v>
      </c>
      <c r="AK590" s="52">
        <f t="shared" si="30"/>
        <v>0.99728865938236899</v>
      </c>
    </row>
    <row r="591" spans="29:37" x14ac:dyDescent="0.2">
      <c r="AC591" s="44" t="s">
        <v>74</v>
      </c>
      <c r="AD591" s="45">
        <f>_xll.qlCalendarAdvance(calendar,AD590,AC591,,,trigger)</f>
        <v>60601</v>
      </c>
      <c r="AE591" s="45">
        <f>_xll.qlInterestRateIndexMaturity($V$5,AD591,trigger)</f>
        <v>60689</v>
      </c>
      <c r="AF591" s="49">
        <f>_xll.qlTenorBasisValue($V$13,AD591,trigger)</f>
        <v>1.4197421705383124E-4</v>
      </c>
      <c r="AG591" s="49">
        <f>_xll.qlTenorBasisForwardRate($V$13,AD591,_xll.ohTrigger($AA$9:$AA$12))</f>
        <v>1.2107540954121386E-2</v>
      </c>
      <c r="AH591" s="49">
        <f>_xll.qlTenorBasisForwardRate2($V$13,AD591,AE591,_xll.ohTrigger($AA$9:$AA$12))</f>
        <v>1.2107540954121386E-2</v>
      </c>
      <c r="AI591" s="49">
        <f>_xll.qlIndexFixing($V$5,_xll.qlInterestRateIndexFixingDate($V$5,AD591,trigger),,trigger)</f>
        <v>1.2075405247948912E-2</v>
      </c>
      <c r="AJ591" s="49">
        <f t="shared" si="29"/>
        <v>3.2135706172473771E-5</v>
      </c>
      <c r="AK591" s="52">
        <f t="shared" si="30"/>
        <v>0.99734581065682582</v>
      </c>
    </row>
    <row r="592" spans="29:37" x14ac:dyDescent="0.2">
      <c r="AC592" s="44" t="s">
        <v>74</v>
      </c>
      <c r="AD592" s="45">
        <f>_xll.qlCalendarAdvance(calendar,AD591,AC592,,,trigger)</f>
        <v>60631</v>
      </c>
      <c r="AE592" s="45">
        <f>_xll.qlInterestRateIndexMaturity($V$5,AD592,trigger)</f>
        <v>60721</v>
      </c>
      <c r="AF592" s="49">
        <f>_xll.qlTenorBasisValue($V$13,AD592,trigger)</f>
        <v>1.418647281825745E-4</v>
      </c>
      <c r="AG592" s="49">
        <f>_xll.qlTenorBasisForwardRate($V$13,AD592,_xll.ohTrigger($AA$9:$AA$12))</f>
        <v>1.2137402997660196E-2</v>
      </c>
      <c r="AH592" s="49">
        <f>_xll.qlTenorBasisForwardRate2($V$13,AD592,AE592,_xll.ohTrigger($AA$9:$AA$12))</f>
        <v>1.2137402997660196E-2</v>
      </c>
      <c r="AI592" s="49">
        <f>_xll.qlIndexFixing($V$5,_xll.qlInterestRateIndexFixingDate($V$5,AD592,trigger),,trigger)</f>
        <v>1.2105868516766982E-2</v>
      </c>
      <c r="AJ592" s="49">
        <f t="shared" si="29"/>
        <v>3.1534480893213868E-5</v>
      </c>
      <c r="AK592" s="52">
        <f t="shared" si="30"/>
        <v>0.9974018757637616</v>
      </c>
    </row>
    <row r="593" spans="29:37" x14ac:dyDescent="0.2">
      <c r="AC593" s="44" t="s">
        <v>74</v>
      </c>
      <c r="AD593" s="45">
        <f>_xll.qlCalendarAdvance(calendar,AD592,AC593,,,trigger)</f>
        <v>60664</v>
      </c>
      <c r="AE593" s="45">
        <f>_xll.qlInterestRateIndexMaturity($V$5,AD593,trigger)</f>
        <v>60755</v>
      </c>
      <c r="AF593" s="49">
        <f>_xll.qlTenorBasisValue($V$13,AD593,trigger)</f>
        <v>1.4174568559366016E-4</v>
      </c>
      <c r="AG593" s="49">
        <f>_xll.qlTenorBasisForwardRate($V$13,AD593,_xll.ohTrigger($AA$9:$AA$12))</f>
        <v>1.2169151398032591E-2</v>
      </c>
      <c r="AH593" s="49">
        <f>_xll.qlTenorBasisForwardRate2($V$13,AD593,AE593,_xll.ohTrigger($AA$9:$AA$12))</f>
        <v>1.2169151398032591E-2</v>
      </c>
      <c r="AI593" s="49">
        <f>_xll.qlIndexFixing($V$5,_xll.qlInterestRateIndexFixingDate($V$5,AD593,trigger),,trigger)</f>
        <v>1.2138261709345233E-2</v>
      </c>
      <c r="AJ593" s="49">
        <f t="shared" si="29"/>
        <v>3.0889688687358099E-5</v>
      </c>
      <c r="AK593" s="52">
        <f t="shared" si="30"/>
        <v>0.99746163987306857</v>
      </c>
    </row>
    <row r="594" spans="29:37" x14ac:dyDescent="0.2">
      <c r="AC594" s="44" t="s">
        <v>74</v>
      </c>
      <c r="AD594" s="45">
        <f>_xll.qlCalendarAdvance(calendar,AD593,AC594,,,trigger)</f>
        <v>60692</v>
      </c>
      <c r="AE594" s="45">
        <f>_xll.qlInterestRateIndexMaturity($V$5,AD594,trigger)</f>
        <v>60784</v>
      </c>
      <c r="AF594" s="49">
        <f>_xll.qlTenorBasisValue($V$13,AD594,trigger)</f>
        <v>1.4164581349919583E-4</v>
      </c>
      <c r="AG594" s="49">
        <f>_xll.qlTenorBasisForwardRate($V$13,AD594,_xll.ohTrigger($AA$9:$AA$12))</f>
        <v>1.2195956203328561E-2</v>
      </c>
      <c r="AH594" s="49">
        <f>_xll.qlTenorBasisForwardRate2($V$13,AD594,AE594,_xll.ohTrigger($AA$9:$AA$12))</f>
        <v>1.2195956203328561E-2</v>
      </c>
      <c r="AI594" s="49">
        <f>_xll.qlIndexFixing($V$5,_xll.qlInterestRateIndexFixingDate($V$5,AD594,trigger),,trigger)</f>
        <v>1.2165609833983333E-2</v>
      </c>
      <c r="AJ594" s="49">
        <f t="shared" si="29"/>
        <v>3.0346369345228552E-5</v>
      </c>
      <c r="AK594" s="52">
        <f t="shared" si="30"/>
        <v>0.99751176793034513</v>
      </c>
    </row>
    <row r="595" spans="29:37" x14ac:dyDescent="0.2">
      <c r="AC595" s="44" t="s">
        <v>74</v>
      </c>
      <c r="AD595" s="45">
        <f>_xll.qlCalendarAdvance(calendar,AD594,AC595,,,trigger)</f>
        <v>60723</v>
      </c>
      <c r="AE595" s="45">
        <f>_xll.qlInterestRateIndexMaturity($V$5,AD595,trigger)</f>
        <v>60814</v>
      </c>
      <c r="AF595" s="49">
        <f>_xll.qlTenorBasisValue($V$13,AD595,trigger)</f>
        <v>1.415364415306435E-4</v>
      </c>
      <c r="AG595" s="49">
        <f>_xll.qlTenorBasisForwardRate($V$13,AD595,_xll.ohTrigger($AA$9:$AA$12))</f>
        <v>1.2223977513196906E-2</v>
      </c>
      <c r="AH595" s="49">
        <f>_xll.qlTenorBasisForwardRate2($V$13,AD595,AE595,_xll.ohTrigger($AA$9:$AA$12))</f>
        <v>1.2223977513196906E-2</v>
      </c>
      <c r="AI595" s="49">
        <f>_xll.qlIndexFixing($V$5,_xll.qlInterestRateIndexFixingDate($V$5,AD595,trigger),,trigger)</f>
        <v>1.2194209616661464E-2</v>
      </c>
      <c r="AJ595" s="49">
        <f t="shared" si="29"/>
        <v>2.976789653544136E-5</v>
      </c>
      <c r="AK595" s="52">
        <f t="shared" si="30"/>
        <v>0.99756479456025637</v>
      </c>
    </row>
    <row r="596" spans="29:37" x14ac:dyDescent="0.2">
      <c r="AC596" s="44" t="s">
        <v>74</v>
      </c>
      <c r="AD596" s="45">
        <f>_xll.qlCalendarAdvance(calendar,AD595,AC596,,,trigger)</f>
        <v>60755</v>
      </c>
      <c r="AE596" s="45">
        <f>_xll.qlInterestRateIndexMaturity($V$5,AD596,trigger)</f>
        <v>60847</v>
      </c>
      <c r="AF596" s="49">
        <f>_xll.qlTenorBasisValue($V$13,AD596,trigger)</f>
        <v>1.4142485050622618E-4</v>
      </c>
      <c r="AG596" s="49">
        <f>_xll.qlTenorBasisForwardRate($V$13,AD596,_xll.ohTrigger($AA$9:$AA$12))</f>
        <v>1.2253985425232759E-2</v>
      </c>
      <c r="AH596" s="49">
        <f>_xll.qlTenorBasisForwardRate2($V$13,AD596,AE596,_xll.ohTrigger($AA$9:$AA$12))</f>
        <v>1.2253985425232759E-2</v>
      </c>
      <c r="AI596" s="49">
        <f>_xll.qlIndexFixing($V$5,_xll.qlInterestRateIndexFixingDate($V$5,AD596,trigger),,trigger)</f>
        <v>1.2224825871354303E-2</v>
      </c>
      <c r="AJ596" s="49">
        <f t="shared" si="29"/>
        <v>2.9159553878456076E-5</v>
      </c>
      <c r="AK596" s="52">
        <f t="shared" si="30"/>
        <v>0.99762040243507943</v>
      </c>
    </row>
    <row r="597" spans="29:37" x14ac:dyDescent="0.2">
      <c r="AC597" s="44" t="s">
        <v>74</v>
      </c>
      <c r="AD597" s="45">
        <f>_xll.qlCalendarAdvance(calendar,AD596,AC597,,,trigger)</f>
        <v>60786</v>
      </c>
      <c r="AE597" s="45">
        <f>_xll.qlInterestRateIndexMaturity($V$5,AD597,trigger)</f>
        <v>60878</v>
      </c>
      <c r="AF597" s="49">
        <f>_xll.qlTenorBasisValue($V$13,AD597,trigger)</f>
        <v>1.4131800060934388E-4</v>
      </c>
      <c r="AG597" s="49">
        <f>_xll.qlTenorBasisForwardRate($V$13,AD597,_xll.ohTrigger($AA$9:$AA$12))</f>
        <v>1.2282148269840445E-2</v>
      </c>
      <c r="AH597" s="49">
        <f>_xll.qlTenorBasisForwardRate2($V$13,AD597,AE597,_xll.ohTrigger($AA$9:$AA$12))</f>
        <v>1.2282148269840445E-2</v>
      </c>
      <c r="AI597" s="49">
        <f>_xll.qlIndexFixing($V$5,_xll.qlInterestRateIndexFixingDate($V$5,AD597,trigger),,trigger)</f>
        <v>1.2253564334467894E-2</v>
      </c>
      <c r="AJ597" s="49">
        <f t="shared" si="29"/>
        <v>2.8583935372550676E-5</v>
      </c>
      <c r="AK597" s="52">
        <f t="shared" si="30"/>
        <v>0.99767272510113392</v>
      </c>
    </row>
    <row r="598" spans="29:37" x14ac:dyDescent="0.2">
      <c r="AC598" s="44" t="s">
        <v>74</v>
      </c>
      <c r="AD598" s="45">
        <f>_xll.qlCalendarAdvance(calendar,AD597,AC598,,,trigger)</f>
        <v>60818</v>
      </c>
      <c r="AE598" s="45">
        <f>_xll.qlInterestRateIndexMaturity($V$5,AD598,trigger)</f>
        <v>60910</v>
      </c>
      <c r="AF598" s="49">
        <f>_xll.qlTenorBasisValue($V$13,AD598,trigger)</f>
        <v>1.4120898358824477E-4</v>
      </c>
      <c r="AG598" s="49">
        <f>_xll.qlTenorBasisForwardRate($V$13,AD598,_xll.ohTrigger($AA$9:$AA$12))</f>
        <v>1.2310948911477236E-2</v>
      </c>
      <c r="AH598" s="49">
        <f>_xll.qlTenorBasisForwardRate2($V$13,AD598,AE598,_xll.ohTrigger($AA$9:$AA$12))</f>
        <v>1.2310948911477236E-2</v>
      </c>
      <c r="AI598" s="49">
        <f>_xll.qlIndexFixing($V$5,_xll.qlInterestRateIndexFixingDate($V$5,AD598,trigger),,trigger)</f>
        <v>1.2282953389228995E-2</v>
      </c>
      <c r="AJ598" s="49">
        <f t="shared" si="29"/>
        <v>2.799552224824059E-5</v>
      </c>
      <c r="AK598" s="52">
        <f t="shared" si="30"/>
        <v>0.99772596552470938</v>
      </c>
    </row>
    <row r="599" spans="29:37" x14ac:dyDescent="0.2">
      <c r="AC599" s="44" t="s">
        <v>74</v>
      </c>
      <c r="AD599" s="45">
        <f>_xll.qlCalendarAdvance(calendar,AD598,AC599,,,trigger)</f>
        <v>60849</v>
      </c>
      <c r="AE599" s="45">
        <f>_xll.qlInterestRateIndexMaturity($V$5,AD599,trigger)</f>
        <v>60941</v>
      </c>
      <c r="AF599" s="49">
        <f>_xll.qlTenorBasisValue($V$13,AD599,trigger)</f>
        <v>1.411045990601277E-4</v>
      </c>
      <c r="AG599" s="49">
        <f>_xll.qlTenorBasisForwardRate($V$13,AD599,_xll.ohTrigger($AA$9:$AA$12))</f>
        <v>1.2338587292062277E-2</v>
      </c>
      <c r="AH599" s="49">
        <f>_xll.qlTenorBasisForwardRate2($V$13,AD599,AE599,_xll.ohTrigger($AA$9:$AA$12))</f>
        <v>1.2338587292062277E-2</v>
      </c>
      <c r="AI599" s="49">
        <f>_xll.qlIndexFixing($V$5,_xll.qlInterestRateIndexFixingDate($V$5,AD599,trigger),,trigger)</f>
        <v>1.2311156213818616E-2</v>
      </c>
      <c r="AJ599" s="49">
        <f t="shared" si="29"/>
        <v>2.7431078243661186E-5</v>
      </c>
      <c r="AK599" s="52">
        <f t="shared" si="30"/>
        <v>0.9977768055941616</v>
      </c>
    </row>
    <row r="600" spans="29:37" x14ac:dyDescent="0.2">
      <c r="AC600" s="44" t="s">
        <v>74</v>
      </c>
      <c r="AD600" s="45">
        <f>_xll.qlCalendarAdvance(calendar,AD599,AC600,,,trigger)</f>
        <v>60881</v>
      </c>
      <c r="AE600" s="45">
        <f>_xll.qlInterestRateIndexMaturity($V$5,AD600,trigger)</f>
        <v>60972</v>
      </c>
      <c r="AF600" s="49">
        <f>_xll.qlTenorBasisValue($V$13,AD600,trigger)</f>
        <v>1.4099809814833663E-4</v>
      </c>
      <c r="AG600" s="49">
        <f>_xll.qlTenorBasisForwardRate($V$13,AD600,_xll.ohTrigger($AA$9:$AA$12))</f>
        <v>1.2366196954316535E-2</v>
      </c>
      <c r="AH600" s="49">
        <f>_xll.qlTenorBasisForwardRate2($V$13,AD600,AE600,_xll.ohTrigger($AA$9:$AA$12))</f>
        <v>1.2366196954316535E-2</v>
      </c>
      <c r="AI600" s="49">
        <f>_xll.qlIndexFixing($V$5,_xll.qlInterestRateIndexFixingDate($V$5,AD600,trigger),,trigger)</f>
        <v>1.2339334773665262E-2</v>
      </c>
      <c r="AJ600" s="49">
        <f t="shared" si="29"/>
        <v>2.686218065127248E-5</v>
      </c>
      <c r="AK600" s="52">
        <f t="shared" si="30"/>
        <v>0.99782777350623586</v>
      </c>
    </row>
    <row r="601" spans="29:37" x14ac:dyDescent="0.2">
      <c r="AC601" s="44" t="s">
        <v>74</v>
      </c>
      <c r="AD601" s="45">
        <f>_xll.qlCalendarAdvance(calendar,AD600,AC601,,,trigger)</f>
        <v>60911</v>
      </c>
      <c r="AE601" s="45">
        <f>_xll.qlInterestRateIndexMaturity($V$5,AD601,trigger)</f>
        <v>61003</v>
      </c>
      <c r="AF601" s="49">
        <f>_xll.qlTenorBasisValue($V$13,AD601,trigger)</f>
        <v>1.408993947529082E-4</v>
      </c>
      <c r="AG601" s="49">
        <f>_xll.qlTenorBasisForwardRate($V$13,AD601,_xll.ohTrigger($AA$9:$AA$12))</f>
        <v>1.2393089748258306E-2</v>
      </c>
      <c r="AH601" s="49">
        <f>_xll.qlTenorBasisForwardRate2($V$13,AD601,AE601,_xll.ohTrigger($AA$9:$AA$12))</f>
        <v>1.2393089748258306E-2</v>
      </c>
      <c r="AI601" s="49">
        <f>_xll.qlIndexFixing($V$5,_xll.qlInterestRateIndexFixingDate($V$5,AD601,trigger),,trigger)</f>
        <v>1.2366771126944698E-2</v>
      </c>
      <c r="AJ601" s="49">
        <f t="shared" si="29"/>
        <v>2.6318621313607335E-5</v>
      </c>
      <c r="AK601" s="52">
        <f t="shared" si="30"/>
        <v>0.99787634707339179</v>
      </c>
    </row>
    <row r="602" spans="29:37" x14ac:dyDescent="0.2">
      <c r="AC602" s="44" t="s">
        <v>74</v>
      </c>
      <c r="AD602" s="45">
        <f>_xll.qlCalendarAdvance(calendar,AD601,AC602,,,trigger)</f>
        <v>60944</v>
      </c>
      <c r="AE602" s="45">
        <f>_xll.qlInterestRateIndexMaturity($V$5,AD602,trigger)</f>
        <v>61036</v>
      </c>
      <c r="AF602" s="49">
        <f>_xll.qlTenorBasisValue($V$13,AD602,trigger)</f>
        <v>1.4079208207582253E-4</v>
      </c>
      <c r="AG602" s="49">
        <f>_xll.qlTenorBasisForwardRate($V$13,AD602,_xll.ohTrigger($AA$9:$AA$12))</f>
        <v>1.2421678089367503E-2</v>
      </c>
      <c r="AH602" s="49">
        <f>_xll.qlTenorBasisForwardRate2($V$13,AD602,AE602,_xll.ohTrigger($AA$9:$AA$12))</f>
        <v>1.2421678089367503E-2</v>
      </c>
      <c r="AI602" s="49">
        <f>_xll.qlIndexFixing($V$5,_xll.qlInterestRateIndexFixingDate($V$5,AD602,trigger),,trigger)</f>
        <v>1.2395942673849726E-2</v>
      </c>
      <c r="AJ602" s="49">
        <f t="shared" si="29"/>
        <v>2.5735415517777124E-5</v>
      </c>
      <c r="AK602" s="52">
        <f t="shared" si="30"/>
        <v>0.99792818527958749</v>
      </c>
    </row>
    <row r="603" spans="29:37" x14ac:dyDescent="0.2">
      <c r="AC603" s="44" t="s">
        <v>74</v>
      </c>
      <c r="AD603" s="45">
        <f>_xll.qlCalendarAdvance(calendar,AD602,AC603,,,trigger)</f>
        <v>60974</v>
      </c>
      <c r="AE603" s="45">
        <f>_xll.qlInterestRateIndexMaturity($V$5,AD603,trigger)</f>
        <v>61064</v>
      </c>
      <c r="AF603" s="49">
        <f>_xll.qlTenorBasisValue($V$13,AD603,trigger)</f>
        <v>1.406956587311637E-4</v>
      </c>
      <c r="AG603" s="49">
        <f>_xll.qlTenorBasisForwardRate($V$13,AD603,_xll.ohTrigger($AA$9:$AA$12))</f>
        <v>1.2446133902269452E-2</v>
      </c>
      <c r="AH603" s="49">
        <f>_xll.qlTenorBasisForwardRate2($V$13,AD603,AE603,_xll.ohTrigger($AA$9:$AA$12))</f>
        <v>1.2446133902269452E-2</v>
      </c>
      <c r="AI603" s="49">
        <f>_xll.qlIndexFixing($V$5,_xll.qlInterestRateIndexFixingDate($V$5,AD603,trigger),,trigger)</f>
        <v>1.2420907731583775E-2</v>
      </c>
      <c r="AJ603" s="49">
        <f t="shared" si="29"/>
        <v>2.5226170685677118E-5</v>
      </c>
      <c r="AK603" s="52">
        <f t="shared" si="30"/>
        <v>0.99797317216062753</v>
      </c>
    </row>
    <row r="604" spans="29:37" x14ac:dyDescent="0.2">
      <c r="AC604" s="44" t="s">
        <v>74</v>
      </c>
      <c r="AD604" s="45">
        <f>_xll.qlCalendarAdvance(calendar,AD603,AC604,,,trigger)</f>
        <v>61007</v>
      </c>
      <c r="AE604" s="45">
        <f>_xll.qlInterestRateIndexMaturity($V$5,AD604,trigger)</f>
        <v>61098</v>
      </c>
      <c r="AF604" s="49">
        <f>_xll.qlTenorBasisValue($V$13,AD604,trigger)</f>
        <v>1.4059082569519687E-4</v>
      </c>
      <c r="AG604" s="49">
        <f>_xll.qlTenorBasisForwardRate($V$13,AD604,_xll.ohTrigger($AA$9:$AA$12))</f>
        <v>1.2474807117285288E-2</v>
      </c>
      <c r="AH604" s="49">
        <f>_xll.qlTenorBasisForwardRate2($V$13,AD604,AE604,_xll.ohTrigger($AA$9:$AA$12))</f>
        <v>1.2474807117285288E-2</v>
      </c>
      <c r="AI604" s="49">
        <f>_xll.qlIndexFixing($V$5,_xll.qlInterestRateIndexFixingDate($V$5,AD604,trigger),,trigger)</f>
        <v>1.2450160251589671E-2</v>
      </c>
      <c r="AJ604" s="49">
        <f t="shared" si="29"/>
        <v>2.4646865695617318E-5</v>
      </c>
      <c r="AK604" s="52">
        <f t="shared" si="30"/>
        <v>0.99802426879518913</v>
      </c>
    </row>
    <row r="605" spans="29:37" x14ac:dyDescent="0.2">
      <c r="AC605" s="44" t="s">
        <v>74</v>
      </c>
      <c r="AD605" s="45">
        <f>_xll.qlCalendarAdvance(calendar,AD604,AC605,,,trigger)</f>
        <v>61038</v>
      </c>
      <c r="AE605" s="45">
        <f>_xll.qlInterestRateIndexMaturity($V$5,AD605,trigger)</f>
        <v>61127</v>
      </c>
      <c r="AF605" s="49">
        <f>_xll.qlTenorBasisValue($V$13,AD605,trigger)</f>
        <v>1.4049350922846359E-4</v>
      </c>
      <c r="AG605" s="49">
        <f>_xll.qlTenorBasisForwardRate($V$13,AD605,_xll.ohTrigger($AA$9:$AA$12))</f>
        <v>1.2499608545077298E-2</v>
      </c>
      <c r="AH605" s="49">
        <f>_xll.qlTenorBasisForwardRate2($V$13,AD605,AE605,_xll.ohTrigger($AA$9:$AA$12))</f>
        <v>1.2499608545077298E-2</v>
      </c>
      <c r="AI605" s="49">
        <f>_xll.qlIndexFixing($V$5,_xll.qlInterestRateIndexFixingDate($V$5,AD605,trigger),,trigger)</f>
        <v>1.2475477657338058E-2</v>
      </c>
      <c r="AJ605" s="49">
        <f t="shared" si="29"/>
        <v>2.4130887739240436E-5</v>
      </c>
      <c r="AK605" s="52">
        <f t="shared" si="30"/>
        <v>0.99806946852357681</v>
      </c>
    </row>
    <row r="606" spans="29:37" x14ac:dyDescent="0.2">
      <c r="AC606" s="44" t="s">
        <v>74</v>
      </c>
      <c r="AD606" s="45">
        <f>_xll.qlCalendarAdvance(calendar,AD605,AC606,,,trigger)</f>
        <v>61066</v>
      </c>
      <c r="AE606" s="45">
        <f>_xll.qlInterestRateIndexMaturity($V$5,AD606,trigger)</f>
        <v>61158</v>
      </c>
      <c r="AF606" s="49">
        <f>_xll.qlTenorBasisValue($V$13,AD606,trigger)</f>
        <v>1.4040656821650473E-4</v>
      </c>
      <c r="AG606" s="49">
        <f>_xll.qlTenorBasisForwardRate($V$13,AD606,_xll.ohTrigger($AA$9:$AA$12))</f>
        <v>1.2524828322765779E-2</v>
      </c>
      <c r="AH606" s="49">
        <f>_xll.qlTenorBasisForwardRate2($V$13,AD606,AE606,_xll.ohTrigger($AA$9:$AA$12))</f>
        <v>1.2524828322765779E-2</v>
      </c>
      <c r="AI606" s="49">
        <f>_xll.qlIndexFixing($V$5,_xll.qlInterestRateIndexFixingDate($V$5,AD606,trigger),,trigger)</f>
        <v>1.2501195523713288E-2</v>
      </c>
      <c r="AJ606" s="49">
        <f t="shared" si="29"/>
        <v>2.3632799052491701E-5</v>
      </c>
      <c r="AK606" s="52">
        <f t="shared" si="30"/>
        <v>0.99811312391328066</v>
      </c>
    </row>
    <row r="607" spans="29:37" x14ac:dyDescent="0.2">
      <c r="AC607" s="44" t="s">
        <v>74</v>
      </c>
      <c r="AD607" s="45">
        <f>_xll.qlCalendarAdvance(calendar,AD606,AC607,,,trigger)</f>
        <v>61098</v>
      </c>
      <c r="AE607" s="45">
        <f>_xll.qlInterestRateIndexMaturity($V$5,AD607,trigger)</f>
        <v>61189</v>
      </c>
      <c r="AF607" s="49">
        <f>_xll.qlTenorBasisValue($V$13,AD607,trigger)</f>
        <v>1.4030830799911898E-4</v>
      </c>
      <c r="AG607" s="49">
        <f>_xll.qlTenorBasisForwardRate($V$13,AD607,_xll.ohTrigger($AA$9:$AA$12))</f>
        <v>1.2550595324537226E-2</v>
      </c>
      <c r="AH607" s="49">
        <f>_xll.qlTenorBasisForwardRate2($V$13,AD607,AE607,_xll.ohTrigger($AA$9:$AA$12))</f>
        <v>1.2550595324537226E-2</v>
      </c>
      <c r="AI607" s="49">
        <f>_xll.qlIndexFixing($V$5,_xll.qlInterestRateIndexFixingDate($V$5,AD607,trigger),,trigger)</f>
        <v>1.2527492641454594E-2</v>
      </c>
      <c r="AJ607" s="49">
        <f t="shared" si="29"/>
        <v>2.3102683082632663E-5</v>
      </c>
      <c r="AK607" s="52">
        <f t="shared" si="30"/>
        <v>0.99815923607723489</v>
      </c>
    </row>
    <row r="608" spans="29:37" x14ac:dyDescent="0.2">
      <c r="AC608" s="44" t="s">
        <v>74</v>
      </c>
      <c r="AD608" s="45">
        <f>_xll.qlCalendarAdvance(calendar,AD607,AC608,,,trigger)</f>
        <v>61128</v>
      </c>
      <c r="AE608" s="45">
        <f>_xll.qlInterestRateIndexMaturity($V$5,AD608,trigger)</f>
        <v>61220</v>
      </c>
      <c r="AF608" s="49">
        <f>_xll.qlTenorBasisValue($V$13,AD608,trigger)</f>
        <v>1.4021724404872997E-4</v>
      </c>
      <c r="AG608" s="49">
        <f>_xll.qlTenorBasisForwardRate($V$13,AD608,_xll.ohTrigger($AA$9:$AA$12))</f>
        <v>1.2575716381375364E-2</v>
      </c>
      <c r="AH608" s="49">
        <f>_xll.qlTenorBasisForwardRate2($V$13,AD608,AE608,_xll.ohTrigger($AA$9:$AA$12))</f>
        <v>1.2575716381375364E-2</v>
      </c>
      <c r="AI608" s="49">
        <f>_xll.qlIndexFixing($V$5,_xll.qlInterestRateIndexFixingDate($V$5,AD608,trigger),,trigger)</f>
        <v>1.2553120014211881E-2</v>
      </c>
      <c r="AJ608" s="49">
        <f t="shared" si="29"/>
        <v>2.2596367163483372E-5</v>
      </c>
      <c r="AK608" s="52">
        <f t="shared" si="30"/>
        <v>0.99820317455656449</v>
      </c>
    </row>
    <row r="609" spans="29:37" x14ac:dyDescent="0.2">
      <c r="AC609" s="44" t="s">
        <v>74</v>
      </c>
      <c r="AD609" s="45">
        <f>_xll.qlCalendarAdvance(calendar,AD608,AC609,,,trigger)</f>
        <v>61161</v>
      </c>
      <c r="AE609" s="45">
        <f>_xll.qlInterestRateIndexMaturity($V$5,AD609,trigger)</f>
        <v>61253</v>
      </c>
      <c r="AF609" s="49">
        <f>_xll.qlTenorBasisValue($V$13,AD609,trigger)</f>
        <v>1.401182394653049E-4</v>
      </c>
      <c r="AG609" s="49">
        <f>_xll.qlTenorBasisForwardRate($V$13,AD609,_xll.ohTrigger($AA$9:$AA$12))</f>
        <v>1.2602380744120978E-2</v>
      </c>
      <c r="AH609" s="49">
        <f>_xll.qlTenorBasisForwardRate2($V$13,AD609,AE609,_xll.ohTrigger($AA$9:$AA$12))</f>
        <v>1.2602380744120978E-2</v>
      </c>
      <c r="AI609" s="49">
        <f>_xll.qlIndexFixing($V$5,_xll.qlInterestRateIndexFixingDate($V$5,AD609,trigger),,trigger)</f>
        <v>1.2580327242459612E-2</v>
      </c>
      <c r="AJ609" s="49">
        <f t="shared" si="29"/>
        <v>2.205350166136627E-5</v>
      </c>
      <c r="AK609" s="52">
        <f t="shared" si="30"/>
        <v>0.99825005273930845</v>
      </c>
    </row>
    <row r="610" spans="29:37" x14ac:dyDescent="0.2">
      <c r="AC610" s="44" t="s">
        <v>74</v>
      </c>
      <c r="AD610" s="45">
        <f>_xll.qlCalendarAdvance(calendar,AD609,AC610,,,trigger)</f>
        <v>61191</v>
      </c>
      <c r="AE610" s="45">
        <f>_xll.qlInterestRateIndexMaturity($V$5,AD610,trigger)</f>
        <v>61283</v>
      </c>
      <c r="AF610" s="49">
        <f>_xll.qlTenorBasisValue($V$13,AD610,trigger)</f>
        <v>1.4002928323420699E-4</v>
      </c>
      <c r="AG610" s="49">
        <f>_xll.qlTenorBasisForwardRate($V$13,AD610,_xll.ohTrigger($AA$9:$AA$12))</f>
        <v>1.2626367113943522E-2</v>
      </c>
      <c r="AH610" s="49">
        <f>_xll.qlTenorBasisForwardRate2($V$13,AD610,AE610,_xll.ohTrigger($AA$9:$AA$12))</f>
        <v>1.2626367113943522E-2</v>
      </c>
      <c r="AI610" s="49">
        <f>_xll.qlIndexFixing($V$5,_xll.qlInterestRateIndexFixingDate($V$5,AD610,trigger),,trigger)</f>
        <v>1.2604801844704474E-2</v>
      </c>
      <c r="AJ610" s="49">
        <f t="shared" si="29"/>
        <v>2.156526923904889E-5</v>
      </c>
      <c r="AK610" s="52">
        <f t="shared" si="30"/>
        <v>0.9982920448103213</v>
      </c>
    </row>
    <row r="611" spans="29:37" x14ac:dyDescent="0.2">
      <c r="AC611" s="44" t="s">
        <v>74</v>
      </c>
      <c r="AD611" s="45">
        <f>_xll.qlCalendarAdvance(calendar,AD610,AC611,,,trigger)</f>
        <v>61224</v>
      </c>
      <c r="AE611" s="45">
        <f>_xll.qlInterestRateIndexMaturity($V$5,AD611,trigger)</f>
        <v>61316</v>
      </c>
      <c r="AF611" s="49">
        <f>_xll.qlTenorBasisValue($V$13,AD611,trigger)</f>
        <v>1.399325708036769E-4</v>
      </c>
      <c r="AG611" s="49">
        <f>_xll.qlTenorBasisForwardRate($V$13,AD611,_xll.ohTrigger($AA$9:$AA$12))</f>
        <v>1.2652472747644366E-2</v>
      </c>
      <c r="AH611" s="49">
        <f>_xll.qlTenorBasisForwardRate2($V$13,AD611,AE611,_xll.ohTrigger($AA$9:$AA$12))</f>
        <v>1.2652472747644366E-2</v>
      </c>
      <c r="AI611" s="49">
        <f>_xll.qlIndexFixing($V$5,_xll.qlInterestRateIndexFixingDate($V$5,AD611,trigger),,trigger)</f>
        <v>1.2631438735702601E-2</v>
      </c>
      <c r="AJ611" s="49">
        <f t="shared" si="29"/>
        <v>2.1034011941764921E-5</v>
      </c>
      <c r="AK611" s="52">
        <f t="shared" si="30"/>
        <v>0.99833755722211048</v>
      </c>
    </row>
    <row r="612" spans="29:37" x14ac:dyDescent="0.2">
      <c r="AC612" s="44" t="s">
        <v>74</v>
      </c>
      <c r="AD612" s="45">
        <f>_xll.qlCalendarAdvance(calendar,AD611,AC612,,,trigger)</f>
        <v>61255</v>
      </c>
      <c r="AE612" s="45">
        <f>_xll.qlInterestRateIndexMaturity($V$5,AD612,trigger)</f>
        <v>61346</v>
      </c>
      <c r="AF612" s="49">
        <f>_xll.qlTenorBasisValue($V$13,AD612,trigger)</f>
        <v>1.3984279479484858E-4</v>
      </c>
      <c r="AG612" s="49">
        <f>_xll.qlTenorBasisForwardRate($V$13,AD612,_xll.ohTrigger($AA$9:$AA$12))</f>
        <v>1.267611952250231E-2</v>
      </c>
      <c r="AH612" s="49">
        <f>_xll.qlTenorBasisForwardRate2($V$13,AD612,AE612,_xll.ohTrigger($AA$9:$AA$12))</f>
        <v>1.267611952250231E-2</v>
      </c>
      <c r="AI612" s="49">
        <f>_xll.qlIndexFixing($V$5,_xll.qlInterestRateIndexFixingDate($V$5,AD612,trigger),,trigger)</f>
        <v>1.2655571893961248E-2</v>
      </c>
      <c r="AJ612" s="49">
        <f t="shared" si="29"/>
        <v>2.054762854106218E-5</v>
      </c>
      <c r="AK612" s="52">
        <f t="shared" si="30"/>
        <v>0.99837902849491234</v>
      </c>
    </row>
    <row r="613" spans="29:37" x14ac:dyDescent="0.2">
      <c r="AC613" s="44" t="s">
        <v>74</v>
      </c>
      <c r="AD613" s="45">
        <f>_xll.qlCalendarAdvance(calendar,AD612,AC613,,,trigger)</f>
        <v>61287</v>
      </c>
      <c r="AE613" s="45">
        <f>_xll.qlInterestRateIndexMaturity($V$5,AD613,trigger)</f>
        <v>61379</v>
      </c>
      <c r="AF613" s="49">
        <f>_xll.qlTenorBasisValue($V$13,AD613,trigger)</f>
        <v>1.3975120256840855E-4</v>
      </c>
      <c r="AG613" s="49">
        <f>_xll.qlTenorBasisForwardRate($V$13,AD613,_xll.ohTrigger($AA$9:$AA$12))</f>
        <v>1.270149798922289E-2</v>
      </c>
      <c r="AH613" s="49">
        <f>_xll.qlTenorBasisForwardRate2($V$13,AD613,AE613,_xll.ohTrigger($AA$9:$AA$12))</f>
        <v>1.270149798922289E-2</v>
      </c>
      <c r="AI613" s="49">
        <f>_xll.qlIndexFixing($V$5,_xll.qlInterestRateIndexFixingDate($V$5,AD613,trigger),,trigger)</f>
        <v>1.268146137097919E-2</v>
      </c>
      <c r="AJ613" s="49">
        <f t="shared" si="29"/>
        <v>2.0036618243700344E-5</v>
      </c>
      <c r="AK613" s="52">
        <f t="shared" si="30"/>
        <v>0.99842249959329987</v>
      </c>
    </row>
    <row r="614" spans="29:37" x14ac:dyDescent="0.2">
      <c r="AC614" s="44" t="s">
        <v>74</v>
      </c>
      <c r="AD614" s="45">
        <f>_xll.qlCalendarAdvance(calendar,AD613,AC614,,,trigger)</f>
        <v>61318</v>
      </c>
      <c r="AE614" s="45">
        <f>_xll.qlInterestRateIndexMaturity($V$5,AD614,trigger)</f>
        <v>61410</v>
      </c>
      <c r="AF614" s="49">
        <f>_xll.qlTenorBasisValue($V$13,AD614,trigger)</f>
        <v>1.3966350680088649E-4</v>
      </c>
      <c r="AG614" s="49">
        <f>_xll.qlTenorBasisForwardRate($V$13,AD614,_xll.ohTrigger($AA$9:$AA$12))</f>
        <v>1.2725229879464547E-2</v>
      </c>
      <c r="AH614" s="49">
        <f>_xll.qlTenorBasisForwardRate2($V$13,AD614,AE614,_xll.ohTrigger($AA$9:$AA$12))</f>
        <v>1.2725229879464547E-2</v>
      </c>
      <c r="AI614" s="49">
        <f>_xll.qlIndexFixing($V$5,_xll.qlInterestRateIndexFixingDate($V$5,AD614,trigger),,trigger)</f>
        <v>1.2705675956542822E-2</v>
      </c>
      <c r="AJ614" s="49">
        <f t="shared" si="29"/>
        <v>1.9553922921725433E-5</v>
      </c>
      <c r="AK614" s="52">
        <f t="shared" si="30"/>
        <v>0.99846337369879024</v>
      </c>
    </row>
    <row r="615" spans="29:37" x14ac:dyDescent="0.2">
      <c r="AC615" s="44" t="s">
        <v>74</v>
      </c>
      <c r="AD615" s="45">
        <f>_xll.qlCalendarAdvance(calendar,AD614,AC615,,,trigger)</f>
        <v>61350</v>
      </c>
      <c r="AE615" s="45">
        <f>_xll.qlInterestRateIndexMaturity($V$5,AD615,trigger)</f>
        <v>61441</v>
      </c>
      <c r="AF615" s="49">
        <f>_xll.qlTenorBasisValue($V$13,AD615,trigger)</f>
        <v>1.3957403748720478E-4</v>
      </c>
      <c r="AG615" s="49">
        <f>_xll.qlTenorBasisForwardRate($V$13,AD615,_xll.ohTrigger($AA$9:$AA$12))</f>
        <v>1.2748856471605246E-2</v>
      </c>
      <c r="AH615" s="49">
        <f>_xll.qlTenorBasisForwardRate2($V$13,AD615,AE615,_xll.ohTrigger($AA$9:$AA$12))</f>
        <v>1.2748856471605246E-2</v>
      </c>
      <c r="AI615" s="49">
        <f>_xll.qlIndexFixing($V$5,_xll.qlInterestRateIndexFixingDate($V$5,AD615,trigger),,trigger)</f>
        <v>1.2729788296048919E-2</v>
      </c>
      <c r="AJ615" s="49">
        <f t="shared" si="29"/>
        <v>1.9068175556326977E-5</v>
      </c>
      <c r="AK615" s="52">
        <f t="shared" si="30"/>
        <v>0.99850432267405342</v>
      </c>
    </row>
    <row r="616" spans="29:37" x14ac:dyDescent="0.2">
      <c r="AC616" s="44" t="s">
        <v>74</v>
      </c>
      <c r="AD616" s="45">
        <f>_xll.qlCalendarAdvance(calendar,AD615,AC616,,,trigger)</f>
        <v>61381</v>
      </c>
      <c r="AE616" s="45">
        <f>_xll.qlInterestRateIndexMaturity($V$5,AD616,trigger)</f>
        <v>61472</v>
      </c>
      <c r="AF616" s="49">
        <f>_xll.qlTenorBasisValue($V$13,AD616,trigger)</f>
        <v>1.3948837488092977E-4</v>
      </c>
      <c r="AG616" s="49">
        <f>_xll.qlTenorBasisForwardRate($V$13,AD616,_xll.ohTrigger($AA$9:$AA$12))</f>
        <v>1.2772066686074749E-2</v>
      </c>
      <c r="AH616" s="49">
        <f>_xll.qlTenorBasisForwardRate2($V$13,AD616,AE616,_xll.ohTrigger($AA$9:$AA$12))</f>
        <v>1.2772066686074749E-2</v>
      </c>
      <c r="AI616" s="49">
        <f>_xll.qlIndexFixing($V$5,_xll.qlInterestRateIndexFixingDate($V$5,AD616,trigger),,trigger)</f>
        <v>1.2753470474650374E-2</v>
      </c>
      <c r="AJ616" s="49">
        <f t="shared" si="29"/>
        <v>1.8596211424375467E-5</v>
      </c>
      <c r="AK616" s="52">
        <f t="shared" si="30"/>
        <v>0.99854399355394452</v>
      </c>
    </row>
    <row r="617" spans="29:37" x14ac:dyDescent="0.2">
      <c r="AC617" s="44" t="s">
        <v>74</v>
      </c>
      <c r="AD617" s="45">
        <f>_xll.qlCalendarAdvance(calendar,AD616,AC617,,,trigger)</f>
        <v>61413</v>
      </c>
      <c r="AE617" s="45">
        <f>_xll.qlInterestRateIndexMaturity($V$5,AD617,trigger)</f>
        <v>61504</v>
      </c>
      <c r="AF617" s="49">
        <f>_xll.qlTenorBasisValue($V$13,AD617,trigger)</f>
        <v>1.39400980416136E-4</v>
      </c>
      <c r="AG617" s="49">
        <f>_xll.qlTenorBasisForwardRate($V$13,AD617,_xll.ohTrigger($AA$9:$AA$12))</f>
        <v>1.2795754623473599E-2</v>
      </c>
      <c r="AH617" s="49">
        <f>_xll.qlTenorBasisForwardRate2($V$13,AD617,AE617,_xll.ohTrigger($AA$9:$AA$12))</f>
        <v>1.2795754623473599E-2</v>
      </c>
      <c r="AI617" s="49">
        <f>_xll.qlIndexFixing($V$5,_xll.qlInterestRateIndexFixingDate($V$5,AD617,trigger),,trigger)</f>
        <v>1.2777640041398374E-2</v>
      </c>
      <c r="AJ617" s="49">
        <f t="shared" si="29"/>
        <v>1.8114582075224456E-5</v>
      </c>
      <c r="AK617" s="52">
        <f t="shared" si="30"/>
        <v>0.99858432873962799</v>
      </c>
    </row>
    <row r="618" spans="29:37" x14ac:dyDescent="0.2">
      <c r="AC618" s="44" t="s">
        <v>74</v>
      </c>
      <c r="AD618" s="45">
        <f>_xll.qlCalendarAdvance(calendar,AD617,AC618,,,trigger)</f>
        <v>61442</v>
      </c>
      <c r="AE618" s="45">
        <f>_xll.qlInterestRateIndexMaturity($V$5,AD618,trigger)</f>
        <v>61534</v>
      </c>
      <c r="AF618" s="49">
        <f>_xll.qlTenorBasisValue($V$13,AD618,trigger)</f>
        <v>1.3932267421912253E-4</v>
      </c>
      <c r="AG618" s="49">
        <f>_xll.qlTenorBasisForwardRate($V$13,AD618,_xll.ohTrigger($AA$9:$AA$12))</f>
        <v>1.2817573931565213E-2</v>
      </c>
      <c r="AH618" s="49">
        <f>_xll.qlTenorBasisForwardRate2($V$13,AD618,AE618,_xll.ohTrigger($AA$9:$AA$12))</f>
        <v>1.2817573931565213E-2</v>
      </c>
      <c r="AI618" s="49">
        <f>_xll.qlIndexFixing($V$5,_xll.qlInterestRateIndexFixingDate($V$5,AD618,trigger),,trigger)</f>
        <v>1.2799897687551498E-2</v>
      </c>
      <c r="AJ618" s="49">
        <f t="shared" si="29"/>
        <v>1.767624401371494E-5</v>
      </c>
      <c r="AK618" s="52">
        <f t="shared" si="30"/>
        <v>0.99862093683967879</v>
      </c>
    </row>
    <row r="619" spans="29:37" x14ac:dyDescent="0.2">
      <c r="AC619" s="44" t="s">
        <v>74</v>
      </c>
      <c r="AD619" s="45">
        <f>_xll.qlCalendarAdvance(calendar,AD618,AC619,,,trigger)</f>
        <v>61477</v>
      </c>
      <c r="AE619" s="45">
        <f>_xll.qlInterestRateIndexMaturity($V$5,AD619,trigger)</f>
        <v>61568</v>
      </c>
      <c r="AF619" s="49">
        <f>_xll.qlTenorBasisValue($V$13,AD619,trigger)</f>
        <v>1.3922928696174518E-4</v>
      </c>
      <c r="AG619" s="49">
        <f>_xll.qlTenorBasisForwardRate($V$13,AD619,_xll.ohTrigger($AA$9:$AA$12))</f>
        <v>1.2842304551196171E-2</v>
      </c>
      <c r="AH619" s="49">
        <f>_xll.qlTenorBasisForwardRate2($V$13,AD619,AE619,_xll.ohTrigger($AA$9:$AA$12))</f>
        <v>1.2842304551196171E-2</v>
      </c>
      <c r="AI619" s="49">
        <f>_xll.qlIndexFixing($V$5,_xll.qlInterestRateIndexFixingDate($V$5,AD619,trigger),,trigger)</f>
        <v>1.2825136326082971E-2</v>
      </c>
      <c r="AJ619" s="49">
        <f t="shared" si="29"/>
        <v>1.7168225113200347E-5</v>
      </c>
      <c r="AK619" s="52">
        <f t="shared" si="30"/>
        <v>0.99866315075734591</v>
      </c>
    </row>
    <row r="620" spans="29:37" x14ac:dyDescent="0.2">
      <c r="AC620" s="44" t="s">
        <v>74</v>
      </c>
      <c r="AD620" s="45">
        <f>_xll.qlCalendarAdvance(calendar,AD619,AC620,,,trigger)</f>
        <v>61507</v>
      </c>
      <c r="AE620" s="45">
        <f>_xll.qlInterestRateIndexMaturity($V$5,AD620,trigger)</f>
        <v>61599</v>
      </c>
      <c r="AF620" s="49">
        <f>_xll.qlTenorBasisValue($V$13,AD620,trigger)</f>
        <v>1.3915020487378465E-4</v>
      </c>
      <c r="AG620" s="49">
        <f>_xll.qlTenorBasisForwardRate($V$13,AD620,_xll.ohTrigger($AA$9:$AA$12))</f>
        <v>1.2864328550578112E-2</v>
      </c>
      <c r="AH620" s="49">
        <f>_xll.qlTenorBasisForwardRate2($V$13,AD620,AE620,_xll.ohTrigger($AA$9:$AA$12))</f>
        <v>1.2864328550578112E-2</v>
      </c>
      <c r="AI620" s="49">
        <f>_xll.qlIndexFixing($V$5,_xll.qlInterestRateIndexFixingDate($V$5,AD620,trigger),,trigger)</f>
        <v>1.2847602775752968E-2</v>
      </c>
      <c r="AJ620" s="49">
        <f t="shared" si="29"/>
        <v>1.6725774825143702E-5</v>
      </c>
      <c r="AK620" s="52">
        <f t="shared" si="30"/>
        <v>0.99869983304924281</v>
      </c>
    </row>
    <row r="621" spans="29:37" x14ac:dyDescent="0.2">
      <c r="AC621" s="44" t="s">
        <v>74</v>
      </c>
      <c r="AD621" s="45">
        <f>_xll.qlCalendarAdvance(calendar,AD620,AC621,,,trigger)</f>
        <v>61539</v>
      </c>
      <c r="AE621" s="45">
        <f>_xll.qlInterestRateIndexMaturity($V$5,AD621,trigger)</f>
        <v>61631</v>
      </c>
      <c r="AF621" s="49">
        <f>_xll.qlTenorBasisValue($V$13,AD621,trigger)</f>
        <v>1.390668201055383E-4</v>
      </c>
      <c r="AG621" s="49">
        <f>_xll.qlTenorBasisForwardRate($V$13,AD621,_xll.ohTrigger($AA$9:$AA$12))</f>
        <v>1.2886928868635121E-2</v>
      </c>
      <c r="AH621" s="49">
        <f>_xll.qlTenorBasisForwardRate2($V$13,AD621,AE621,_xll.ohTrigger($AA$9:$AA$12))</f>
        <v>1.2886928868635121E-2</v>
      </c>
      <c r="AI621" s="49">
        <f>_xll.qlIndexFixing($V$5,_xll.qlInterestRateIndexFixingDate($V$5,AD621,trigger),,trigger)</f>
        <v>1.2870662513203811E-2</v>
      </c>
      <c r="AJ621" s="49">
        <f t="shared" si="29"/>
        <v>1.6266355431310275E-5</v>
      </c>
      <c r="AK621" s="52">
        <f t="shared" si="30"/>
        <v>0.99873776323303065</v>
      </c>
    </row>
    <row r="622" spans="29:37" x14ac:dyDescent="0.2">
      <c r="AC622" s="44" t="s">
        <v>74</v>
      </c>
      <c r="AD622" s="45">
        <f>_xll.qlCalendarAdvance(calendar,AD621,AC622,,,trigger)</f>
        <v>61569</v>
      </c>
      <c r="AE622" s="45">
        <f>_xll.qlInterestRateIndexMaturity($V$5,AD622,trigger)</f>
        <v>61661</v>
      </c>
      <c r="AF622" s="49">
        <f>_xll.qlTenorBasisValue($V$13,AD622,trigger)</f>
        <v>1.389895456551831E-4</v>
      </c>
      <c r="AG622" s="49">
        <f>_xll.qlTenorBasisForwardRate($V$13,AD622,_xll.ohTrigger($AA$9:$AA$12))</f>
        <v>1.2907866567197007E-2</v>
      </c>
      <c r="AH622" s="49">
        <f>_xll.qlTenorBasisForwardRate2($V$13,AD622,AE622,_xll.ohTrigger($AA$9:$AA$12))</f>
        <v>1.2907866567197007E-2</v>
      </c>
      <c r="AI622" s="49">
        <f>_xll.qlIndexFixing($V$5,_xll.qlInterestRateIndexFixingDate($V$5,AD622,trigger),,trigger)</f>
        <v>1.2892025833691225E-2</v>
      </c>
      <c r="AJ622" s="49">
        <f t="shared" si="29"/>
        <v>1.5840733505781759E-5</v>
      </c>
      <c r="AK622" s="52">
        <f t="shared" si="30"/>
        <v>0.99877278453233798</v>
      </c>
    </row>
    <row r="623" spans="29:37" x14ac:dyDescent="0.2">
      <c r="AC623" s="44" t="s">
        <v>74</v>
      </c>
      <c r="AD623" s="45">
        <f>_xll.qlCalendarAdvance(calendar,AD622,AC623,,,trigger)</f>
        <v>61602</v>
      </c>
      <c r="AE623" s="45">
        <f>_xll.qlInterestRateIndexMaturity($V$5,AD623,trigger)</f>
        <v>61694</v>
      </c>
      <c r="AF623" s="49">
        <f>_xll.qlTenorBasisValue($V$13,AD623,trigger)</f>
        <v>1.3890553682547184E-4</v>
      </c>
      <c r="AG623" s="49">
        <f>_xll.qlTenorBasisForwardRate($V$13,AD623,_xll.ohTrigger($AA$9:$AA$12))</f>
        <v>1.2930618473967773E-2</v>
      </c>
      <c r="AH623" s="49">
        <f>_xll.qlTenorBasisForwardRate2($V$13,AD623,AE623,_xll.ohTrigger($AA$9:$AA$12))</f>
        <v>1.2930618473967773E-2</v>
      </c>
      <c r="AI623" s="49">
        <f>_xll.qlIndexFixing($V$5,_xll.qlInterestRateIndexFixingDate($V$5,AD623,trigger),,trigger)</f>
        <v>1.2915240252159626E-2</v>
      </c>
      <c r="AJ623" s="49">
        <f t="shared" si="29"/>
        <v>1.5378221808146422E-5</v>
      </c>
      <c r="AK623" s="52">
        <f t="shared" si="30"/>
        <v>0.99881071258585918</v>
      </c>
    </row>
    <row r="624" spans="29:37" x14ac:dyDescent="0.2">
      <c r="AC624" s="44" t="s">
        <v>74</v>
      </c>
      <c r="AD624" s="45">
        <f>_xll.qlCalendarAdvance(calendar,AD623,AC624,,,trigger)</f>
        <v>61633</v>
      </c>
      <c r="AE624" s="45">
        <f>_xll.qlInterestRateIndexMaturity($V$5,AD624,trigger)</f>
        <v>61724</v>
      </c>
      <c r="AF624" s="49">
        <f>_xll.qlTenorBasisValue($V$13,AD624,trigger)</f>
        <v>1.3882755636322511E-4</v>
      </c>
      <c r="AG624" s="49">
        <f>_xll.qlTenorBasisForwardRate($V$13,AD624,_xll.ohTrigger($AA$9:$AA$12))</f>
        <v>1.2951155645684933E-2</v>
      </c>
      <c r="AH624" s="49">
        <f>_xll.qlTenorBasisForwardRate2($V$13,AD624,AE624,_xll.ohTrigger($AA$9:$AA$12))</f>
        <v>1.2951155645684933E-2</v>
      </c>
      <c r="AI624" s="49">
        <f>_xll.qlIndexFixing($V$5,_xll.qlInterestRateIndexFixingDate($V$5,AD624,trigger),,trigger)</f>
        <v>1.2936200199834413E-2</v>
      </c>
      <c r="AJ624" s="49">
        <f t="shared" si="29"/>
        <v>1.4955445850520221E-5</v>
      </c>
      <c r="AK624" s="52">
        <f t="shared" si="30"/>
        <v>0.99884524236603522</v>
      </c>
    </row>
    <row r="625" spans="29:37" x14ac:dyDescent="0.2">
      <c r="AC625" s="44" t="s">
        <v>74</v>
      </c>
      <c r="AD625" s="45">
        <f>_xll.qlCalendarAdvance(calendar,AD624,AC625,,,trigger)</f>
        <v>61665</v>
      </c>
      <c r="AE625" s="45">
        <f>_xll.qlInterestRateIndexMaturity($V$5,AD625,trigger)</f>
        <v>61757</v>
      </c>
      <c r="AF625" s="49">
        <f>_xll.qlTenorBasisValue($V$13,AD625,trigger)</f>
        <v>1.3874800139004485E-4</v>
      </c>
      <c r="AG625" s="49">
        <f>_xll.qlTenorBasisForwardRate($V$13,AD625,_xll.ohTrigger($AA$9:$AA$12))</f>
        <v>1.2973240605773458E-2</v>
      </c>
      <c r="AH625" s="49">
        <f>_xll.qlTenorBasisForwardRate2($V$13,AD625,AE625,_xll.ohTrigger($AA$9:$AA$12))</f>
        <v>1.2973240605773458E-2</v>
      </c>
      <c r="AI625" s="49">
        <f>_xll.qlIndexFixing($V$5,_xll.qlInterestRateIndexFixingDate($V$5,AD625,trigger),,trigger)</f>
        <v>1.2958728896899762E-2</v>
      </c>
      <c r="AJ625" s="49">
        <f t="shared" si="29"/>
        <v>1.4511708873695892E-5</v>
      </c>
      <c r="AK625" s="52">
        <f t="shared" si="30"/>
        <v>0.99888141218415094</v>
      </c>
    </row>
    <row r="626" spans="29:37" x14ac:dyDescent="0.2">
      <c r="AC626" s="44" t="s">
        <v>74</v>
      </c>
      <c r="AD626" s="45">
        <f>_xll.qlCalendarAdvance(calendar,AD625,AC626,,,trigger)</f>
        <v>61696</v>
      </c>
      <c r="AE626" s="45">
        <f>_xll.qlInterestRateIndexMaturity($V$5,AD626,trigger)</f>
        <v>61787</v>
      </c>
      <c r="AF626" s="49">
        <f>_xll.qlTenorBasisValue($V$13,AD626,trigger)</f>
        <v>1.3867183372974861E-4</v>
      </c>
      <c r="AG626" s="49">
        <f>_xll.qlTenorBasisForwardRate($V$13,AD626,_xll.ohTrigger($AA$9:$AA$12))</f>
        <v>1.2993259430791229E-2</v>
      </c>
      <c r="AH626" s="49">
        <f>_xll.qlTenorBasisForwardRate2($V$13,AD626,AE626,_xll.ohTrigger($AA$9:$AA$12))</f>
        <v>1.2993259430791229E-2</v>
      </c>
      <c r="AI626" s="49">
        <f>_xll.qlIndexFixing($V$5,_xll.qlInterestRateIndexFixingDate($V$5,AD626,trigger),,trigger)</f>
        <v>1.2979160027858141E-2</v>
      </c>
      <c r="AJ626" s="49">
        <f t="shared" si="29"/>
        <v>1.4099402933087993E-5</v>
      </c>
      <c r="AK626" s="52">
        <f t="shared" si="30"/>
        <v>0.99891486789683615</v>
      </c>
    </row>
    <row r="627" spans="29:37" x14ac:dyDescent="0.2">
      <c r="AC627" s="44" t="s">
        <v>74</v>
      </c>
      <c r="AD627" s="45">
        <f>_xll.qlCalendarAdvance(calendar,AD626,AC627,,,trigger)</f>
        <v>61728</v>
      </c>
      <c r="AE627" s="45">
        <f>_xll.qlInterestRateIndexMaturity($V$5,AD627,trigger)</f>
        <v>61816</v>
      </c>
      <c r="AF627" s="49">
        <f>_xll.qlTenorBasisValue($V$13,AD627,trigger)</f>
        <v>1.3859412864936107E-4</v>
      </c>
      <c r="AG627" s="49">
        <f>_xll.qlTenorBasisForwardRate($V$13,AD627,_xll.ohTrigger($AA$9:$AA$12))</f>
        <v>1.3012560691581168E-2</v>
      </c>
      <c r="AH627" s="49">
        <f>_xll.qlTenorBasisForwardRate2($V$13,AD627,AE627,_xll.ohTrigger($AA$9:$AA$12))</f>
        <v>1.3012560691581168E-2</v>
      </c>
      <c r="AI627" s="49">
        <f>_xll.qlIndexFixing($V$5,_xll.qlInterestRateIndexFixingDate($V$5,AD627,trigger),,trigger)</f>
        <v>1.2998869592116118E-2</v>
      </c>
      <c r="AJ627" s="49">
        <f t="shared" si="29"/>
        <v>1.3691099465050482E-5</v>
      </c>
      <c r="AK627" s="52">
        <f t="shared" si="30"/>
        <v>0.99894785509251005</v>
      </c>
    </row>
    <row r="628" spans="29:37" x14ac:dyDescent="0.2">
      <c r="AC628" s="44" t="s">
        <v>74</v>
      </c>
      <c r="AD628" s="45">
        <f>_xll.qlCalendarAdvance(calendar,AD627,AC628,,,trigger)</f>
        <v>61759</v>
      </c>
      <c r="AE628" s="45">
        <f>_xll.qlInterestRateIndexMaturity($V$5,AD628,trigger)</f>
        <v>61848</v>
      </c>
      <c r="AF628" s="49">
        <f>_xll.qlTenorBasisValue($V$13,AD628,trigger)</f>
        <v>1.3851973258262966E-4</v>
      </c>
      <c r="AG628" s="49">
        <f>_xll.qlTenorBasisForwardRate($V$13,AD628,_xll.ohTrigger($AA$9:$AA$12))</f>
        <v>1.303318527299502E-2</v>
      </c>
      <c r="AH628" s="49">
        <f>_xll.qlTenorBasisForwardRate2($V$13,AD628,AE628,_xll.ohTrigger($AA$9:$AA$12))</f>
        <v>1.303318527299502E-2</v>
      </c>
      <c r="AI628" s="49">
        <f>_xll.qlIndexFixing($V$5,_xll.qlInterestRateIndexFixingDate($V$5,AD628,trigger),,trigger)</f>
        <v>1.3019908362242184E-2</v>
      </c>
      <c r="AJ628" s="49">
        <f t="shared" si="29"/>
        <v>1.3276910752835561E-5</v>
      </c>
      <c r="AK628" s="52">
        <f t="shared" si="30"/>
        <v>0.99898129962286764</v>
      </c>
    </row>
    <row r="629" spans="29:37" x14ac:dyDescent="0.2">
      <c r="AC629" s="44" t="s">
        <v>74</v>
      </c>
      <c r="AD629" s="45">
        <f>_xll.qlCalendarAdvance(calendar,AD628,AC629,,,trigger)</f>
        <v>61787</v>
      </c>
      <c r="AE629" s="45">
        <f>_xll.qlInterestRateIndexMaturity($V$5,AD629,trigger)</f>
        <v>61879</v>
      </c>
      <c r="AF629" s="49">
        <f>_xll.qlTenorBasisValue($V$13,AD629,trigger)</f>
        <v>1.3845327291612348E-4</v>
      </c>
      <c r="AG629" s="49">
        <f>_xll.qlTenorBasisForwardRate($V$13,AD629,_xll.ohTrigger($AA$9:$AA$12))</f>
        <v>1.3052743164898187E-2</v>
      </c>
      <c r="AH629" s="49">
        <f>_xll.qlTenorBasisForwardRate2($V$13,AD629,AE629,_xll.ohTrigger($AA$9:$AA$12))</f>
        <v>1.3052743164898187E-2</v>
      </c>
      <c r="AI629" s="49">
        <f>_xll.qlIndexFixing($V$5,_xll.qlInterestRateIndexFixingDate($V$5,AD629,trigger),,trigger)</f>
        <v>1.3039848262547938E-2</v>
      </c>
      <c r="AJ629" s="49">
        <f t="shared" si="29"/>
        <v>1.2894902350249482E-5</v>
      </c>
      <c r="AK629" s="52">
        <f t="shared" si="30"/>
        <v>0.9990120925396796</v>
      </c>
    </row>
    <row r="630" spans="29:37" x14ac:dyDescent="0.2">
      <c r="AC630" s="44" t="s">
        <v>74</v>
      </c>
      <c r="AD630" s="45">
        <f>_xll.qlCalendarAdvance(calendar,AD629,AC630,,,trigger)</f>
        <v>61815</v>
      </c>
      <c r="AE630" s="45">
        <f>_xll.qlInterestRateIndexMaturity($V$5,AD630,trigger)</f>
        <v>61907</v>
      </c>
      <c r="AF630" s="49">
        <f>_xll.qlTenorBasisValue($V$13,AD630,trigger)</f>
        <v>1.3838750519571587E-4</v>
      </c>
      <c r="AG630" s="49">
        <f>_xll.qlTenorBasisForwardRate($V$13,AD630,_xll.ohTrigger($AA$9:$AA$12))</f>
        <v>1.307042471449657E-2</v>
      </c>
      <c r="AH630" s="49">
        <f>_xll.qlTenorBasisForwardRate2($V$13,AD630,AE630,_xll.ohTrigger($AA$9:$AA$12))</f>
        <v>1.307042471449657E-2</v>
      </c>
      <c r="AI630" s="49">
        <f>_xll.qlIndexFixing($V$5,_xll.qlInterestRateIndexFixingDate($V$5,AD630,trigger),,trigger)</f>
        <v>1.3057889535692922E-2</v>
      </c>
      <c r="AJ630" s="49">
        <f t="shared" si="29"/>
        <v>1.2535178803648253E-5</v>
      </c>
      <c r="AK630" s="52">
        <f t="shared" si="30"/>
        <v>0.99904095091954082</v>
      </c>
    </row>
    <row r="631" spans="29:37" x14ac:dyDescent="0.2">
      <c r="AC631" s="44" t="s">
        <v>74</v>
      </c>
      <c r="AD631" s="45">
        <f>_xll.qlCalendarAdvance(calendar,AD630,AC631,,,trigger)</f>
        <v>61847</v>
      </c>
      <c r="AE631" s="45">
        <f>_xll.qlInterestRateIndexMaturity($V$5,AD631,trigger)</f>
        <v>61938</v>
      </c>
      <c r="AF631" s="49">
        <f>_xll.qlTenorBasisValue($V$13,AD631,trigger)</f>
        <v>1.3831318033342692E-4</v>
      </c>
      <c r="AG631" s="49">
        <f>_xll.qlTenorBasisForwardRate($V$13,AD631,_xll.ohTrigger($AA$9:$AA$12))</f>
        <v>1.3089828664361817E-2</v>
      </c>
      <c r="AH631" s="49">
        <f>_xll.qlTenorBasisForwardRate2($V$13,AD631,AE631,_xll.ohTrigger($AA$9:$AA$12))</f>
        <v>1.3089828664361817E-2</v>
      </c>
      <c r="AI631" s="49">
        <f>_xll.qlIndexFixing($V$5,_xll.qlInterestRateIndexFixingDate($V$5,AD631,trigger),,trigger)</f>
        <v>1.3077693608108771E-2</v>
      </c>
      <c r="AJ631" s="49">
        <f t="shared" si="29"/>
        <v>1.2135056253045548E-5</v>
      </c>
      <c r="AK631" s="52">
        <f t="shared" si="30"/>
        <v>0.99907294002357083</v>
      </c>
    </row>
    <row r="632" spans="29:37" x14ac:dyDescent="0.2">
      <c r="AC632" s="44" t="s">
        <v>74</v>
      </c>
      <c r="AD632" s="45">
        <f>_xll.qlCalendarAdvance(calendar,AD631,AC632,,,trigger)</f>
        <v>61877</v>
      </c>
      <c r="AE632" s="45">
        <f>_xll.qlInterestRateIndexMaturity($V$5,AD632,trigger)</f>
        <v>61969</v>
      </c>
      <c r="AF632" s="49">
        <f>_xll.qlTenorBasisValue($V$13,AD632,trigger)</f>
        <v>1.3824430396884981E-4</v>
      </c>
      <c r="AG632" s="49">
        <f>_xll.qlTenorBasisForwardRate($V$13,AD632,_xll.ohTrigger($AA$9:$AA$12))</f>
        <v>1.3108826073540523E-2</v>
      </c>
      <c r="AH632" s="49">
        <f>_xll.qlTenorBasisForwardRate2($V$13,AD632,AE632,_xll.ohTrigger($AA$9:$AA$12))</f>
        <v>1.3108826073540523E-2</v>
      </c>
      <c r="AI632" s="49">
        <f>_xll.qlIndexFixing($V$5,_xll.qlInterestRateIndexFixingDate($V$5,AD632,trigger),,trigger)</f>
        <v>1.309707240491258E-2</v>
      </c>
      <c r="AJ632" s="49">
        <f t="shared" si="29"/>
        <v>1.1753668627942707E-5</v>
      </c>
      <c r="AK632" s="52">
        <f t="shared" si="30"/>
        <v>0.99910337748307865</v>
      </c>
    </row>
    <row r="633" spans="29:37" x14ac:dyDescent="0.2">
      <c r="AC633" s="44" t="s">
        <v>74</v>
      </c>
      <c r="AD633" s="45">
        <f>_xll.qlCalendarAdvance(calendar,AD632,AC633,,,trigger)</f>
        <v>61910</v>
      </c>
      <c r="AE633" s="45">
        <f>_xll.qlInterestRateIndexMaturity($V$5,AD633,trigger)</f>
        <v>62002</v>
      </c>
      <c r="AF633" s="49">
        <f>_xll.qlTenorBasisValue($V$13,AD633,trigger)</f>
        <v>1.3816942739383145E-4</v>
      </c>
      <c r="AG633" s="49">
        <f>_xll.qlTenorBasisForwardRate($V$13,AD633,_xll.ohTrigger($AA$9:$AA$12))</f>
        <v>1.3128843748110635E-2</v>
      </c>
      <c r="AH633" s="49">
        <f>_xll.qlTenorBasisForwardRate2($V$13,AD633,AE633,_xll.ohTrigger($AA$9:$AA$12))</f>
        <v>1.3128843748110635E-2</v>
      </c>
      <c r="AI633" s="49">
        <f>_xll.qlIndexFixing($V$5,_xll.qlInterestRateIndexFixingDate($V$5,AD633,trigger),,trigger)</f>
        <v>1.3117497622989461E-2</v>
      </c>
      <c r="AJ633" s="49">
        <f t="shared" si="29"/>
        <v>1.1346125121174458E-5</v>
      </c>
      <c r="AK633" s="52">
        <f t="shared" si="30"/>
        <v>0.99913578641509793</v>
      </c>
    </row>
    <row r="634" spans="29:37" x14ac:dyDescent="0.2">
      <c r="AC634" s="44" t="s">
        <v>74</v>
      </c>
      <c r="AD634" s="45">
        <f>_xll.qlCalendarAdvance(calendar,AD633,AC634,,,trigger)</f>
        <v>61941</v>
      </c>
      <c r="AE634" s="45">
        <f>_xll.qlInterestRateIndexMaturity($V$5,AD634,trigger)</f>
        <v>62033</v>
      </c>
      <c r="AF634" s="49">
        <f>_xll.qlTenorBasisValue($V$13,AD634,trigger)</f>
        <v>1.3809992601535354E-4</v>
      </c>
      <c r="AG634" s="49">
        <f>_xll.qlTenorBasisForwardRate($V$13,AD634,_xll.ohTrigger($AA$9:$AA$12))</f>
        <v>1.3147381301853977E-2</v>
      </c>
      <c r="AH634" s="49">
        <f>_xll.qlTenorBasisForwardRate2($V$13,AD634,AE634,_xll.ohTrigger($AA$9:$AA$12))</f>
        <v>1.3147381301853977E-2</v>
      </c>
      <c r="AI634" s="49">
        <f>_xll.qlIndexFixing($V$5,_xll.qlInterestRateIndexFixingDate($V$5,AD634,trigger),,trigger)</f>
        <v>1.3136412702097684E-2</v>
      </c>
      <c r="AJ634" s="49">
        <f t="shared" si="29"/>
        <v>1.0968599756293329E-5</v>
      </c>
      <c r="AK634" s="52">
        <f t="shared" si="30"/>
        <v>0.9991657198110816</v>
      </c>
    </row>
    <row r="635" spans="29:37" x14ac:dyDescent="0.2">
      <c r="AC635" s="44" t="s">
        <v>74</v>
      </c>
      <c r="AD635" s="45">
        <f>_xll.qlCalendarAdvance(calendar,AD634,AC635,,,trigger)</f>
        <v>61973</v>
      </c>
      <c r="AE635" s="45">
        <f>_xll.qlInterestRateIndexMaturity($V$5,AD635,trigger)</f>
        <v>62064</v>
      </c>
      <c r="AF635" s="49">
        <f>_xll.qlTenorBasisValue($V$13,AD635,trigger)</f>
        <v>1.3802902347701489E-4</v>
      </c>
      <c r="AG635" s="49">
        <f>_xll.qlTenorBasisForwardRate($V$13,AD635,_xll.ohTrigger($AA$9:$AA$12))</f>
        <v>1.3165714531261157E-2</v>
      </c>
      <c r="AH635" s="49">
        <f>_xll.qlTenorBasisForwardRate2($V$13,AD635,AE635,_xll.ohTrigger($AA$9:$AA$12))</f>
        <v>1.3165714531261157E-2</v>
      </c>
      <c r="AI635" s="49">
        <f>_xll.qlIndexFixing($V$5,_xll.qlInterestRateIndexFixingDate($V$5,AD635,trigger),,trigger)</f>
        <v>1.3155124703839154E-2</v>
      </c>
      <c r="AJ635" s="49">
        <f t="shared" si="29"/>
        <v>1.0589827422002526E-5</v>
      </c>
      <c r="AK635" s="52">
        <f t="shared" si="30"/>
        <v>0.99919565114397269</v>
      </c>
    </row>
    <row r="636" spans="29:37" x14ac:dyDescent="0.2">
      <c r="AC636" s="44" t="s">
        <v>74</v>
      </c>
      <c r="AD636" s="45">
        <f>_xll.qlCalendarAdvance(calendar,AD635,AC636,,,trigger)</f>
        <v>62003</v>
      </c>
      <c r="AE636" s="45">
        <f>_xll.qlInterestRateIndexMaturity($V$5,AD636,trigger)</f>
        <v>62095</v>
      </c>
      <c r="AF636" s="49">
        <f>_xll.qlTenorBasisValue($V$13,AD636,trigger)</f>
        <v>1.3796331934874486E-4</v>
      </c>
      <c r="AG636" s="49">
        <f>_xll.qlTenorBasisForwardRate($V$13,AD636,_xll.ohTrigger($AA$9:$AA$12))</f>
        <v>1.3183680601417537E-2</v>
      </c>
      <c r="AH636" s="49">
        <f>_xll.qlTenorBasisForwardRate2($V$13,AD636,AE636,_xll.ohTrigger($AA$9:$AA$12))</f>
        <v>1.3183680601417537E-2</v>
      </c>
      <c r="AI636" s="49">
        <f>_xll.qlIndexFixing($V$5,_xll.qlInterestRateIndexFixingDate($V$5,AD636,trigger),,trigger)</f>
        <v>1.3173451627116039E-2</v>
      </c>
      <c r="AJ636" s="49">
        <f t="shared" si="29"/>
        <v>1.0228974301498134E-5</v>
      </c>
      <c r="AK636" s="52">
        <f t="shared" si="30"/>
        <v>0.99922411846807047</v>
      </c>
    </row>
    <row r="637" spans="29:37" x14ac:dyDescent="0.2">
      <c r="AC637" s="44" t="s">
        <v>74</v>
      </c>
      <c r="AD637" s="45">
        <f>_xll.qlCalendarAdvance(calendar,AD636,AC637,,,trigger)</f>
        <v>62036</v>
      </c>
      <c r="AE637" s="45">
        <f>_xll.qlInterestRateIndexMaturity($V$5,AD637,trigger)</f>
        <v>62128</v>
      </c>
      <c r="AF637" s="49">
        <f>_xll.qlTenorBasisValue($V$13,AD637,trigger)</f>
        <v>1.3789189223200061E-4</v>
      </c>
      <c r="AG637" s="49">
        <f>_xll.qlTenorBasisForwardRate($V$13,AD637,_xll.ohTrigger($AA$9:$AA$12))</f>
        <v>1.3202579360859272E-2</v>
      </c>
      <c r="AH637" s="49">
        <f>_xll.qlTenorBasisForwardRate2($V$13,AD637,AE637,_xll.ohTrigger($AA$9:$AA$12))</f>
        <v>1.3202579360859272E-2</v>
      </c>
      <c r="AI637" s="49">
        <f>_xll.qlIndexFixing($V$5,_xll.qlInterestRateIndexFixingDate($V$5,AD637,trigger),,trigger)</f>
        <v>1.3192735688383002E-2</v>
      </c>
      <c r="AJ637" s="49">
        <f t="shared" si="29"/>
        <v>9.843672476269813E-6</v>
      </c>
      <c r="AK637" s="52">
        <f t="shared" si="30"/>
        <v>0.99925441292892714</v>
      </c>
    </row>
    <row r="638" spans="29:37" x14ac:dyDescent="0.2">
      <c r="AC638" s="44" t="s">
        <v>74</v>
      </c>
      <c r="AD638" s="45">
        <f>_xll.qlCalendarAdvance(calendar,AD637,AC638,,,trigger)</f>
        <v>62066</v>
      </c>
      <c r="AE638" s="45">
        <f>_xll.qlInterestRateIndexMaturity($V$5,AD638,trigger)</f>
        <v>62156</v>
      </c>
      <c r="AF638" s="49">
        <f>_xll.qlTenorBasisValue($V$13,AD638,trigger)</f>
        <v>1.3782772017499094E-4</v>
      </c>
      <c r="AG638" s="49">
        <f>_xll.qlTenorBasisForwardRate($V$13,AD638,_xll.ohTrigger($AA$9:$AA$12))</f>
        <v>1.3218464664525698E-2</v>
      </c>
      <c r="AH638" s="49">
        <f>_xll.qlTenorBasisForwardRate2($V$13,AD638,AE638,_xll.ohTrigger($AA$9:$AA$12))</f>
        <v>1.3218464664525698E-2</v>
      </c>
      <c r="AI638" s="49">
        <f>_xll.qlIndexFixing($V$5,_xll.qlInterestRateIndexFixingDate($V$5,AD638,trigger),,trigger)</f>
        <v>1.3208955577495018E-2</v>
      </c>
      <c r="AJ638" s="49">
        <f t="shared" si="29"/>
        <v>9.5090870306790976E-6</v>
      </c>
      <c r="AK638" s="52">
        <f t="shared" si="30"/>
        <v>0.9992806209138495</v>
      </c>
    </row>
    <row r="639" spans="29:37" x14ac:dyDescent="0.2">
      <c r="AC639" s="44" t="s">
        <v>74</v>
      </c>
      <c r="AD639" s="45">
        <f>_xll.qlCalendarAdvance(calendar,AD638,AC639,,,trigger)</f>
        <v>62099</v>
      </c>
      <c r="AE639" s="45">
        <f>_xll.qlInterestRateIndexMaturity($V$5,AD639,trigger)</f>
        <v>62190</v>
      </c>
      <c r="AF639" s="49">
        <f>_xll.qlTenorBasisValue($V$13,AD639,trigger)</f>
        <v>1.3775795899728744E-4</v>
      </c>
      <c r="AG639" s="49">
        <f>_xll.qlTenorBasisForwardRate($V$13,AD639,_xll.ohTrigger($AA$9:$AA$12))</f>
        <v>1.3237328221403961E-2</v>
      </c>
      <c r="AH639" s="49">
        <f>_xll.qlTenorBasisForwardRate2($V$13,AD639,AE639,_xll.ohTrigger($AA$9:$AA$12))</f>
        <v>1.3237328221403961E-2</v>
      </c>
      <c r="AI639" s="49">
        <f>_xll.qlIndexFixing($V$5,_xll.qlInterestRateIndexFixingDate($V$5,AD639,trigger),,trigger)</f>
        <v>1.3228198767260967E-2</v>
      </c>
      <c r="AJ639" s="49">
        <f t="shared" si="29"/>
        <v>9.1294541429941256E-6</v>
      </c>
      <c r="AK639" s="52">
        <f t="shared" si="30"/>
        <v>0.99931032501496542</v>
      </c>
    </row>
    <row r="640" spans="29:37" x14ac:dyDescent="0.2">
      <c r="AC640" s="44" t="s">
        <v>74</v>
      </c>
      <c r="AD640" s="45">
        <f>_xll.qlCalendarAdvance(calendar,AD639,AC640,,,trigger)</f>
        <v>62130</v>
      </c>
      <c r="AE640" s="45">
        <f>_xll.qlInterestRateIndexMaturity($V$5,AD640,trigger)</f>
        <v>62219</v>
      </c>
      <c r="AF640" s="49">
        <f>_xll.qlTenorBasisValue($V$13,AD640,trigger)</f>
        <v>1.3769320698947733E-4</v>
      </c>
      <c r="AG640" s="49">
        <f>_xll.qlTenorBasisForwardRate($V$13,AD640,_xll.ohTrigger($AA$9:$AA$12))</f>
        <v>1.3253265975758058E-2</v>
      </c>
      <c r="AH640" s="49">
        <f>_xll.qlTenorBasisForwardRate2($V$13,AD640,AE640,_xll.ohTrigger($AA$9:$AA$12))</f>
        <v>1.3253265975758058E-2</v>
      </c>
      <c r="AI640" s="49">
        <f>_xll.qlIndexFixing($V$5,_xll.qlInterestRateIndexFixingDate($V$5,AD640,trigger),,trigger)</f>
        <v>1.3244472504337374E-2</v>
      </c>
      <c r="AJ640" s="49">
        <f t="shared" si="29"/>
        <v>8.793471420683735E-6</v>
      </c>
      <c r="AK640" s="52">
        <f t="shared" si="30"/>
        <v>0.99933650532353546</v>
      </c>
    </row>
    <row r="641" spans="29:37" x14ac:dyDescent="0.2">
      <c r="AC641" s="44" t="s">
        <v>74</v>
      </c>
      <c r="AD641" s="45">
        <f>_xll.qlCalendarAdvance(calendar,AD640,AC641,,,trigger)</f>
        <v>62158</v>
      </c>
      <c r="AE641" s="45">
        <f>_xll.qlInterestRateIndexMaturity($V$5,AD641,trigger)</f>
        <v>62250</v>
      </c>
      <c r="AF641" s="49">
        <f>_xll.qlTenorBasisValue($V$13,AD641,trigger)</f>
        <v>1.3763536452023371E-4</v>
      </c>
      <c r="AG641" s="49">
        <f>_xll.qlTenorBasisForwardRate($V$13,AD641,_xll.ohTrigger($AA$9:$AA$12))</f>
        <v>1.3269902777316579E-2</v>
      </c>
      <c r="AH641" s="49">
        <f>_xll.qlTenorBasisForwardRate2($V$13,AD641,AE641,_xll.ohTrigger($AA$9:$AA$12))</f>
        <v>1.3269902777316579E-2</v>
      </c>
      <c r="AI641" s="49">
        <f>_xll.qlIndexFixing($V$5,_xll.qlInterestRateIndexFixingDate($V$5,AD641,trigger),,trigger)</f>
        <v>1.3261433240968672E-2</v>
      </c>
      <c r="AJ641" s="49">
        <f t="shared" si="29"/>
        <v>8.4695363479075914E-6</v>
      </c>
      <c r="AK641" s="52">
        <f t="shared" si="30"/>
        <v>0.99936174842498582</v>
      </c>
    </row>
    <row r="642" spans="29:37" x14ac:dyDescent="0.2">
      <c r="AC642" s="44" t="s">
        <v>74</v>
      </c>
      <c r="AD642" s="45">
        <f>_xll.qlCalendarAdvance(calendar,AD641,AC642,,,trigger)</f>
        <v>62190</v>
      </c>
      <c r="AE642" s="45">
        <f>_xll.qlInterestRateIndexMaturity($V$5,AD642,trigger)</f>
        <v>62281</v>
      </c>
      <c r="AF642" s="49">
        <f>_xll.qlTenorBasisValue($V$13,AD642,trigger)</f>
        <v>1.3756999813073327E-4</v>
      </c>
      <c r="AG642" s="49">
        <f>_xll.qlTenorBasisForwardRate($V$13,AD642,_xll.ohTrigger($AA$9:$AA$12))</f>
        <v>1.3286391872804972E-2</v>
      </c>
      <c r="AH642" s="49">
        <f>_xll.qlTenorBasisForwardRate2($V$13,AD642,AE642,_xll.ohTrigger($AA$9:$AA$12))</f>
        <v>1.3286391872804972E-2</v>
      </c>
      <c r="AI642" s="49">
        <f>_xll.qlIndexFixing($V$5,_xll.qlInterestRateIndexFixingDate($V$5,AD642,trigger),,trigger)</f>
        <v>1.327826464577383E-2</v>
      </c>
      <c r="AJ642" s="49">
        <f t="shared" si="29"/>
        <v>8.127227031142284E-6</v>
      </c>
      <c r="AK642" s="52">
        <f t="shared" si="30"/>
        <v>0.99938830443141025</v>
      </c>
    </row>
    <row r="643" spans="29:37" x14ac:dyDescent="0.2">
      <c r="AC643" s="44" t="s">
        <v>74</v>
      </c>
      <c r="AD643" s="45">
        <f>_xll.qlCalendarAdvance(calendar,AD642,AC643,,,trigger)</f>
        <v>62220</v>
      </c>
      <c r="AE643" s="45">
        <f>_xll.qlInterestRateIndexMaturity($V$5,AD643,trigger)</f>
        <v>62312</v>
      </c>
      <c r="AF643" s="49">
        <f>_xll.qlTenorBasisValue($V$13,AD643,trigger)</f>
        <v>1.3750942548609415E-4</v>
      </c>
      <c r="AG643" s="49">
        <f>_xll.qlTenorBasisForwardRate($V$13,AD643,_xll.ohTrigger($AA$9:$AA$12))</f>
        <v>1.3302580988656087E-2</v>
      </c>
      <c r="AH643" s="49">
        <f>_xll.qlTenorBasisForwardRate2($V$13,AD643,AE643,_xll.ohTrigger($AA$9:$AA$12))</f>
        <v>1.3302580988656087E-2</v>
      </c>
      <c r="AI643" s="49">
        <f>_xll.qlIndexFixing($V$5,_xll.qlInterestRateIndexFixingDate($V$5,AD643,trigger),,trigger)</f>
        <v>1.3294779532545398E-2</v>
      </c>
      <c r="AJ643" s="49">
        <f t="shared" si="29"/>
        <v>7.8014561106891367E-6</v>
      </c>
      <c r="AK643" s="52">
        <f t="shared" si="30"/>
        <v>0.99941353816095224</v>
      </c>
    </row>
    <row r="644" spans="29:37" x14ac:dyDescent="0.2">
      <c r="AC644" s="44" t="s">
        <v>74</v>
      </c>
      <c r="AD644" s="45">
        <f>_xll.qlCalendarAdvance(calendar,AD643,AC644,,,trigger)</f>
        <v>62253</v>
      </c>
      <c r="AE644" s="45">
        <f>_xll.qlInterestRateIndexMaturity($V$5,AD644,trigger)</f>
        <v>62345</v>
      </c>
      <c r="AF644" s="49">
        <f>_xll.qlTenorBasisValue($V$13,AD644,trigger)</f>
        <v>1.374435781738075E-4</v>
      </c>
      <c r="AG644" s="49">
        <f>_xll.qlTenorBasisForwardRate($V$13,AD644,_xll.ohTrigger($AA$9:$AA$12))</f>
        <v>1.3319552270798314E-2</v>
      </c>
      <c r="AH644" s="49">
        <f>_xll.qlTenorBasisForwardRate2($V$13,AD644,AE644,_xll.ohTrigger($AA$9:$AA$12))</f>
        <v>1.3319552270798314E-2</v>
      </c>
      <c r="AI644" s="49">
        <f>_xll.qlIndexFixing($V$5,_xll.qlInterestRateIndexFixingDate($V$5,AD644,trigger),,trigger)</f>
        <v>1.3312098119802728E-2</v>
      </c>
      <c r="AJ644" s="49">
        <f t="shared" ref="AJ644:AJ694" si="31">AG644-AI644</f>
        <v>7.4541509955863144E-6</v>
      </c>
      <c r="AK644" s="52">
        <f t="shared" ref="AK644:AK694" si="32">AI644/AH644</f>
        <v>0.9994403602430445</v>
      </c>
    </row>
    <row r="645" spans="29:37" x14ac:dyDescent="0.2">
      <c r="AC645" s="44" t="s">
        <v>74</v>
      </c>
      <c r="AD645" s="45">
        <f>_xll.qlCalendarAdvance(calendar,AD644,AC645,,,trigger)</f>
        <v>62283</v>
      </c>
      <c r="AE645" s="45">
        <f>_xll.qlInterestRateIndexMaturity($V$5,AD645,trigger)</f>
        <v>62375</v>
      </c>
      <c r="AF645" s="49">
        <f>_xll.qlTenorBasisValue($V$13,AD645,trigger)</f>
        <v>1.3738442037904147E-4</v>
      </c>
      <c r="AG645" s="49">
        <f>_xll.qlTenorBasisForwardRate($V$13,AD645,_xll.ohTrigger($AA$9:$AA$12))</f>
        <v>1.3334726308502923E-2</v>
      </c>
      <c r="AH645" s="49">
        <f>_xll.qlTenorBasisForwardRate2($V$13,AD645,AE645,_xll.ohTrigger($AA$9:$AA$12))</f>
        <v>1.3334726308502923E-2</v>
      </c>
      <c r="AI645" s="49">
        <f>_xll.qlIndexFixing($V$5,_xll.qlInterestRateIndexFixingDate($V$5,AD645,trigger),,trigger)</f>
        <v>1.3327582903313814E-2</v>
      </c>
      <c r="AJ645" s="49">
        <f t="shared" si="31"/>
        <v>7.1434051891090811E-6</v>
      </c>
      <c r="AK645" s="52">
        <f t="shared" si="32"/>
        <v>0.99946430057701641</v>
      </c>
    </row>
    <row r="646" spans="29:37" x14ac:dyDescent="0.2">
      <c r="AC646" s="44" t="s">
        <v>74</v>
      </c>
      <c r="AD646" s="45">
        <f>_xll.qlCalendarAdvance(calendar,AD645,AC646,,,trigger)</f>
        <v>62316</v>
      </c>
      <c r="AE646" s="45">
        <f>_xll.qlInterestRateIndexMaturity($V$5,AD646,trigger)</f>
        <v>62408</v>
      </c>
      <c r="AF646" s="49">
        <f>_xll.qlTenorBasisValue($V$13,AD646,trigger)</f>
        <v>1.3732011150047161E-4</v>
      </c>
      <c r="AG646" s="49">
        <f>_xll.qlTenorBasisForwardRate($V$13,AD646,_xll.ohTrigger($AA$9:$AA$12))</f>
        <v>1.3351137897999877E-2</v>
      </c>
      <c r="AH646" s="49">
        <f>_xll.qlTenorBasisForwardRate2($V$13,AD646,AE646,_xll.ohTrigger($AA$9:$AA$12))</f>
        <v>1.3351137897999877E-2</v>
      </c>
      <c r="AI646" s="49">
        <f>_xll.qlIndexFixing($V$5,_xll.qlInterestRateIndexFixingDate($V$5,AD646,trigger),,trigger)</f>
        <v>1.3344330836183053E-2</v>
      </c>
      <c r="AJ646" s="49">
        <f t="shared" si="31"/>
        <v>6.8070618168235286E-6</v>
      </c>
      <c r="AK646" s="52">
        <f t="shared" si="32"/>
        <v>0.99949015118645101</v>
      </c>
    </row>
    <row r="647" spans="29:37" x14ac:dyDescent="0.2">
      <c r="AC647" s="44" t="s">
        <v>74</v>
      </c>
      <c r="AD647" s="45">
        <f>_xll.qlCalendarAdvance(calendar,AD646,AC647,,,trigger)</f>
        <v>62347</v>
      </c>
      <c r="AE647" s="45">
        <f>_xll.qlInterestRateIndexMaturity($V$5,AD647,trigger)</f>
        <v>62438</v>
      </c>
      <c r="AF647" s="49">
        <f>_xll.qlTenorBasisValue($V$13,AD647,trigger)</f>
        <v>1.3726042152835605E-4</v>
      </c>
      <c r="AG647" s="49">
        <f>_xll.qlTenorBasisForwardRate($V$13,AD647,_xll.ohTrigger($AA$9:$AA$12))</f>
        <v>1.3365799683069829E-2</v>
      </c>
      <c r="AH647" s="49">
        <f>_xll.qlTenorBasisForwardRate2($V$13,AD647,AE647,_xll.ohTrigger($AA$9:$AA$12))</f>
        <v>1.3365799683069829E-2</v>
      </c>
      <c r="AI647" s="49">
        <f>_xll.qlIndexFixing($V$5,_xll.qlInterestRateIndexFixingDate($V$5,AD647,trigger),,trigger)</f>
        <v>1.3359298669704393E-2</v>
      </c>
      <c r="AJ647" s="49">
        <f t="shared" si="31"/>
        <v>6.5010133654362645E-6</v>
      </c>
      <c r="AK647" s="52">
        <f t="shared" si="32"/>
        <v>0.99951360834969938</v>
      </c>
    </row>
    <row r="648" spans="29:37" x14ac:dyDescent="0.2">
      <c r="AC648" s="44" t="s">
        <v>74</v>
      </c>
      <c r="AD648" s="45">
        <f>_xll.qlCalendarAdvance(calendar,AD647,AC648,,,trigger)</f>
        <v>62379</v>
      </c>
      <c r="AE648" s="45">
        <f>_xll.qlInterestRateIndexMaturity($V$5,AD648,trigger)</f>
        <v>62471</v>
      </c>
      <c r="AF648" s="49">
        <f>_xll.qlTenorBasisValue($V$13,AD648,trigger)</f>
        <v>1.371995305347788E-4</v>
      </c>
      <c r="AG648" s="49">
        <f>_xll.qlTenorBasisForwardRate($V$13,AD648,_xll.ohTrigger($AA$9:$AA$12))</f>
        <v>1.3381654956984049E-2</v>
      </c>
      <c r="AH648" s="49">
        <f>_xll.qlTenorBasisForwardRate2($V$13,AD648,AE648,_xll.ohTrigger($AA$9:$AA$12))</f>
        <v>1.3381654956984049E-2</v>
      </c>
      <c r="AI648" s="49">
        <f>_xll.qlIndexFixing($V$5,_xll.qlInterestRateIndexFixingDate($V$5,AD648,trigger),,trigger)</f>
        <v>1.3375474101123878E-2</v>
      </c>
      <c r="AJ648" s="49">
        <f t="shared" si="31"/>
        <v>6.1808558601706559E-6</v>
      </c>
      <c r="AK648" s="52">
        <f t="shared" si="32"/>
        <v>0.9995381097569741</v>
      </c>
    </row>
    <row r="649" spans="29:37" x14ac:dyDescent="0.2">
      <c r="AC649" s="44" t="s">
        <v>74</v>
      </c>
      <c r="AD649" s="45">
        <f>_xll.qlCalendarAdvance(calendar,AD648,AC649,,,trigger)</f>
        <v>62410</v>
      </c>
      <c r="AE649" s="45">
        <f>_xll.qlInterestRateIndexMaturity($V$5,AD649,trigger)</f>
        <v>62502</v>
      </c>
      <c r="AF649" s="49">
        <f>_xll.qlTenorBasisValue($V$13,AD649,trigger)</f>
        <v>1.3714123616683849E-4</v>
      </c>
      <c r="AG649" s="49">
        <f>_xll.qlTenorBasisForwardRate($V$13,AD649,_xll.ohTrigger($AA$9:$AA$12))</f>
        <v>1.3396278996399136E-2</v>
      </c>
      <c r="AH649" s="49">
        <f>_xll.qlTenorBasisForwardRate2($V$13,AD649,AE649,_xll.ohTrigger($AA$9:$AA$12))</f>
        <v>1.3396278996399136E-2</v>
      </c>
      <c r="AI649" s="49">
        <f>_xll.qlIndexFixing($V$5,_xll.qlInterestRateIndexFixingDate($V$5,AD649,trigger),,trigger)</f>
        <v>1.3390398624722587E-2</v>
      </c>
      <c r="AJ649" s="49">
        <f t="shared" si="31"/>
        <v>5.8803716765486874E-6</v>
      </c>
      <c r="AK649" s="52">
        <f t="shared" si="32"/>
        <v>0.99956104440060334</v>
      </c>
    </row>
    <row r="650" spans="29:37" x14ac:dyDescent="0.2">
      <c r="AC650" s="44" t="s">
        <v>74</v>
      </c>
      <c r="AD650" s="45">
        <f>_xll.qlCalendarAdvance(calendar,AD649,AC650,,,trigger)</f>
        <v>62442</v>
      </c>
      <c r="AE650" s="45">
        <f>_xll.qlInterestRateIndexMaturity($V$5,AD650,trigger)</f>
        <v>62533</v>
      </c>
      <c r="AF650" s="49">
        <f>_xll.qlTenorBasisValue($V$13,AD650,trigger)</f>
        <v>1.3708176920381452E-4</v>
      </c>
      <c r="AG650" s="49">
        <f>_xll.qlTenorBasisForwardRate($V$13,AD650,_xll.ohTrigger($AA$9:$AA$12))</f>
        <v>1.3410626402902174E-2</v>
      </c>
      <c r="AH650" s="49">
        <f>_xll.qlTenorBasisForwardRate2($V$13,AD650,AE650,_xll.ohTrigger($AA$9:$AA$12))</f>
        <v>1.3410626402902174E-2</v>
      </c>
      <c r="AI650" s="49">
        <f>_xll.qlIndexFixing($V$5,_xll.qlInterestRateIndexFixingDate($V$5,AD650,trigger),,trigger)</f>
        <v>1.3405046450727133E-2</v>
      </c>
      <c r="AJ650" s="49">
        <f t="shared" si="31"/>
        <v>5.5799521750405506E-6</v>
      </c>
      <c r="AK650" s="52">
        <f t="shared" si="32"/>
        <v>0.99958391561979287</v>
      </c>
    </row>
    <row r="651" spans="29:37" x14ac:dyDescent="0.2">
      <c r="AC651" s="44" t="s">
        <v>74</v>
      </c>
      <c r="AD651" s="45">
        <f>_xll.qlCalendarAdvance(calendar,AD650,AC651,,,trigger)</f>
        <v>62473</v>
      </c>
      <c r="AE651" s="45">
        <f>_xll.qlInterestRateIndexMaturity($V$5,AD651,trigger)</f>
        <v>62563</v>
      </c>
      <c r="AF651" s="49">
        <f>_xll.qlTenorBasisValue($V$13,AD651,trigger)</f>
        <v>1.3702483846992749E-4</v>
      </c>
      <c r="AG651" s="49">
        <f>_xll.qlTenorBasisForwardRate($V$13,AD651,_xll.ohTrigger($AA$9:$AA$12))</f>
        <v>1.3424254837573812E-2</v>
      </c>
      <c r="AH651" s="49">
        <f>_xll.qlTenorBasisForwardRate2($V$13,AD651,AE651,_xll.ohTrigger($AA$9:$AA$12))</f>
        <v>1.3424254837573812E-2</v>
      </c>
      <c r="AI651" s="49">
        <f>_xll.qlIndexFixing($V$5,_xll.qlInterestRateIndexFixingDate($V$5,AD651,trigger),,trigger)</f>
        <v>1.3418960805792857E-2</v>
      </c>
      <c r="AJ651" s="49">
        <f t="shared" si="31"/>
        <v>5.2940317809557769E-6</v>
      </c>
      <c r="AK651" s="52">
        <f t="shared" si="32"/>
        <v>0.99960563682342074</v>
      </c>
    </row>
    <row r="652" spans="29:37" x14ac:dyDescent="0.2">
      <c r="AC652" s="44" t="s">
        <v>74</v>
      </c>
      <c r="AD652" s="45">
        <f>_xll.qlCalendarAdvance(calendar,AD651,AC652,,,trigger)</f>
        <v>62505</v>
      </c>
      <c r="AE652" s="45">
        <f>_xll.qlInterestRateIndexMaturity($V$5,AD652,trigger)</f>
        <v>62596</v>
      </c>
      <c r="AF652" s="49">
        <f>_xll.qlTenorBasisValue($V$13,AD652,trigger)</f>
        <v>1.3696676290561314E-4</v>
      </c>
      <c r="AG652" s="49">
        <f>_xll.qlTenorBasisForwardRate($V$13,AD652,_xll.ohTrigger($AA$9:$AA$12))</f>
        <v>1.3439013506536059E-2</v>
      </c>
      <c r="AH652" s="49">
        <f>_xll.qlTenorBasisForwardRate2($V$13,AD652,AE652,_xll.ohTrigger($AA$9:$AA$12))</f>
        <v>1.3439013506536059E-2</v>
      </c>
      <c r="AI652" s="49">
        <f>_xll.qlIndexFixing($V$5,_xll.qlInterestRateIndexFixingDate($V$5,AD652,trigger),,trigger)</f>
        <v>1.34340183047085E-2</v>
      </c>
      <c r="AJ652" s="49">
        <f t="shared" si="31"/>
        <v>4.9952018275588317E-6</v>
      </c>
      <c r="AK652" s="52">
        <f t="shared" si="32"/>
        <v>0.99962830591507856</v>
      </c>
    </row>
    <row r="653" spans="29:37" x14ac:dyDescent="0.2">
      <c r="AC653" s="44" t="s">
        <v>74</v>
      </c>
      <c r="AD653" s="45">
        <f>_xll.qlCalendarAdvance(calendar,AD652,AC653,,,trigger)</f>
        <v>62533</v>
      </c>
      <c r="AE653" s="45">
        <f>_xll.qlInterestRateIndexMaturity($V$5,AD653,trigger)</f>
        <v>62625</v>
      </c>
      <c r="AF653" s="49">
        <f>_xll.qlTenorBasisValue($V$13,AD653,trigger)</f>
        <v>1.3691651675543283E-4</v>
      </c>
      <c r="AG653" s="49">
        <f>_xll.qlTenorBasisForwardRate($V$13,AD653,_xll.ohTrigger($AA$9:$AA$12))</f>
        <v>1.3451753164042126E-2</v>
      </c>
      <c r="AH653" s="49">
        <f>_xll.qlTenorBasisForwardRate2($V$13,AD653,AE653,_xll.ohTrigger($AA$9:$AA$12))</f>
        <v>1.3451753164042126E-2</v>
      </c>
      <c r="AI653" s="49">
        <f>_xll.qlIndexFixing($V$5,_xll.qlInterestRateIndexFixingDate($V$5,AD653,trigger),,trigger)</f>
        <v>1.3447015466365345E-2</v>
      </c>
      <c r="AJ653" s="49">
        <f t="shared" si="31"/>
        <v>4.7376976767803808E-6</v>
      </c>
      <c r="AK653" s="52">
        <f t="shared" si="32"/>
        <v>0.99964780072760739</v>
      </c>
    </row>
    <row r="654" spans="29:37" x14ac:dyDescent="0.2">
      <c r="AC654" s="44" t="s">
        <v>74</v>
      </c>
      <c r="AD654" s="45">
        <f>_xll.qlCalendarAdvance(calendar,AD653,AC654,,,trigger)</f>
        <v>62564</v>
      </c>
      <c r="AE654" s="45">
        <f>_xll.qlInterestRateIndexMaturity($V$5,AD654,trigger)</f>
        <v>62655</v>
      </c>
      <c r="AF654" s="49">
        <f>_xll.qlTenorBasisValue($V$13,AD654,trigger)</f>
        <v>1.3686150071431005E-4</v>
      </c>
      <c r="AG654" s="49">
        <f>_xll.qlTenorBasisForwardRate($V$13,AD654,_xll.ohTrigger($AA$9:$AA$12))</f>
        <v>1.3464629119140304E-2</v>
      </c>
      <c r="AH654" s="49">
        <f>_xll.qlTenorBasisForwardRate2($V$13,AD654,AE654,_xll.ohTrigger($AA$9:$AA$12))</f>
        <v>1.3464629119140304E-2</v>
      </c>
      <c r="AI654" s="49">
        <f>_xll.qlIndexFixing($V$5,_xll.qlInterestRateIndexFixingDate($V$5,AD654,trigger),,trigger)</f>
        <v>1.3460162753139743E-2</v>
      </c>
      <c r="AJ654" s="49">
        <f t="shared" si="31"/>
        <v>4.4663660005613004E-6</v>
      </c>
      <c r="AK654" s="52">
        <f t="shared" si="32"/>
        <v>0.99966828896948878</v>
      </c>
    </row>
    <row r="655" spans="29:37" x14ac:dyDescent="0.2">
      <c r="AC655" s="44" t="s">
        <v>74</v>
      </c>
      <c r="AD655" s="45">
        <f>_xll.qlCalendarAdvance(calendar,AD654,AC655,,,trigger)</f>
        <v>62596</v>
      </c>
      <c r="AE655" s="45">
        <f>_xll.qlInterestRateIndexMaturity($V$5,AD655,trigger)</f>
        <v>62688</v>
      </c>
      <c r="AF655" s="49">
        <f>_xll.qlTenorBasisValue($V$13,AD655,trigger)</f>
        <v>1.3680537880950952E-4</v>
      </c>
      <c r="AG655" s="49">
        <f>_xll.qlTenorBasisForwardRate($V$13,AD655,_xll.ohTrigger($AA$9:$AA$12))</f>
        <v>1.3478588983296728E-2</v>
      </c>
      <c r="AH655" s="49">
        <f>_xll.qlTenorBasisForwardRate2($V$13,AD655,AE655,_xll.ohTrigger($AA$9:$AA$12))</f>
        <v>1.3478588983296728E-2</v>
      </c>
      <c r="AI655" s="49">
        <f>_xll.qlIndexFixing($V$5,_xll.qlInterestRateIndexFixingDate($V$5,AD655,trigger),,trigger)</f>
        <v>1.3474405983542328E-2</v>
      </c>
      <c r="AJ655" s="49">
        <f t="shared" si="31"/>
        <v>4.1829997544009373E-6</v>
      </c>
      <c r="AK655" s="52">
        <f t="shared" si="32"/>
        <v>0.99968965596030979</v>
      </c>
    </row>
    <row r="656" spans="29:37" x14ac:dyDescent="0.2">
      <c r="AC656" s="44" t="s">
        <v>74</v>
      </c>
      <c r="AD656" s="45">
        <f>_xll.qlCalendarAdvance(calendar,AD655,AC656,,,trigger)</f>
        <v>62627</v>
      </c>
      <c r="AE656" s="45">
        <f>_xll.qlInterestRateIndexMaturity($V$5,AD656,trigger)</f>
        <v>62719</v>
      </c>
      <c r="AF656" s="49">
        <f>_xll.qlTenorBasisValue($V$13,AD656,trigger)</f>
        <v>1.3675165122078469E-4</v>
      </c>
      <c r="AG656" s="49">
        <f>_xll.qlTenorBasisForwardRate($V$13,AD656,_xll.ohTrigger($AA$9:$AA$12))</f>
        <v>1.3491401520680827E-2</v>
      </c>
      <c r="AH656" s="49">
        <f>_xll.qlTenorBasisForwardRate2($V$13,AD656,AE656,_xll.ohTrigger($AA$9:$AA$12))</f>
        <v>1.3491401520680827E-2</v>
      </c>
      <c r="AI656" s="49">
        <f>_xll.qlIndexFixing($V$5,_xll.qlInterestRateIndexFixingDate($V$5,AD656,trigger),,trigger)</f>
        <v>1.3487483886541994E-2</v>
      </c>
      <c r="AJ656" s="49">
        <f t="shared" si="31"/>
        <v>3.9176341388325736E-6</v>
      </c>
      <c r="AK656" s="52">
        <f t="shared" si="32"/>
        <v>0.99970961992845386</v>
      </c>
    </row>
    <row r="657" spans="29:37" x14ac:dyDescent="0.2">
      <c r="AC657" s="44" t="s">
        <v>74</v>
      </c>
      <c r="AD657" s="45">
        <f>_xll.qlCalendarAdvance(calendar,AD656,AC657,,,trigger)</f>
        <v>62659</v>
      </c>
      <c r="AE657" s="45">
        <f>_xll.qlInterestRateIndexMaturity($V$5,AD657,trigger)</f>
        <v>62751</v>
      </c>
      <c r="AF657" s="49">
        <f>_xll.qlTenorBasisValue($V$13,AD657,trigger)</f>
        <v>1.3669684397826475E-4</v>
      </c>
      <c r="AG657" s="49">
        <f>_xll.qlTenorBasisForwardRate($V$13,AD657,_xll.ohTrigger($AA$9:$AA$12))</f>
        <v>1.3504355885420004E-2</v>
      </c>
      <c r="AH657" s="49">
        <f>_xll.qlTenorBasisForwardRate2($V$13,AD657,AE657,_xll.ohTrigger($AA$9:$AA$12))</f>
        <v>1.3504355885420004E-2</v>
      </c>
      <c r="AI657" s="49">
        <f>_xll.qlIndexFixing($V$5,_xll.qlInterestRateIndexFixingDate($V$5,AD657,trigger),,trigger)</f>
        <v>1.3500706940988176E-2</v>
      </c>
      <c r="AJ657" s="49">
        <f t="shared" si="31"/>
        <v>3.6489444318280745E-6</v>
      </c>
      <c r="AK657" s="52">
        <f t="shared" si="32"/>
        <v>0.99972979500371673</v>
      </c>
    </row>
    <row r="658" spans="29:37" x14ac:dyDescent="0.2">
      <c r="AC658" s="44" t="s">
        <v>74</v>
      </c>
      <c r="AD658" s="45">
        <f>_xll.qlCalendarAdvance(calendar,AD657,AC658,,,trigger)</f>
        <v>62690</v>
      </c>
      <c r="AE658" s="45">
        <f>_xll.qlInterestRateIndexMaturity($V$5,AD658,trigger)</f>
        <v>62782</v>
      </c>
      <c r="AF658" s="49">
        <f>_xll.qlTenorBasisValue($V$13,AD658,trigger)</f>
        <v>1.3664437526147668E-4</v>
      </c>
      <c r="AG658" s="49">
        <f>_xll.qlTenorBasisForwardRate($V$13,AD658,_xll.ohTrigger($AA$9:$AA$12))</f>
        <v>1.3516642420880345E-2</v>
      </c>
      <c r="AH658" s="49">
        <f>_xll.qlTenorBasisForwardRate2($V$13,AD658,AE658,_xll.ohTrigger($AA$9:$AA$12))</f>
        <v>1.3516642420880345E-2</v>
      </c>
      <c r="AI658" s="49">
        <f>_xll.qlIndexFixing($V$5,_xll.qlInterestRateIndexFixingDate($V$5,AD658,trigger),,trigger)</f>
        <v>1.351324870332554E-2</v>
      </c>
      <c r="AJ658" s="49">
        <f t="shared" si="31"/>
        <v>3.3937175548046095E-6</v>
      </c>
      <c r="AK658" s="52">
        <f t="shared" si="32"/>
        <v>0.99974892303509033</v>
      </c>
    </row>
    <row r="659" spans="29:37" x14ac:dyDescent="0.2">
      <c r="AC659" s="44" t="s">
        <v>74</v>
      </c>
      <c r="AD659" s="45">
        <f>_xll.qlCalendarAdvance(calendar,AD658,AC659,,,trigger)</f>
        <v>62722</v>
      </c>
      <c r="AE659" s="45">
        <f>_xll.qlInterestRateIndexMaturity($V$5,AD659,trigger)</f>
        <v>62813</v>
      </c>
      <c r="AF659" s="49">
        <f>_xll.qlTenorBasisValue($V$13,AD659,trigger)</f>
        <v>1.3659085248957369E-4</v>
      </c>
      <c r="AG659" s="49">
        <f>_xll.qlTenorBasisForwardRate($V$13,AD659,_xll.ohTrigger($AA$9:$AA$12))</f>
        <v>1.3528610132225685E-2</v>
      </c>
      <c r="AH659" s="49">
        <f>_xll.qlTenorBasisForwardRate2($V$13,AD659,AE659,_xll.ohTrigger($AA$9:$AA$12))</f>
        <v>1.3528610132225685E-2</v>
      </c>
      <c r="AI659" s="49">
        <f>_xll.qlIndexFixing($V$5,_xll.qlInterestRateIndexFixingDate($V$5,AD659,trigger),,trigger)</f>
        <v>1.3525470814408993E-2</v>
      </c>
      <c r="AJ659" s="49">
        <f t="shared" si="31"/>
        <v>3.1393178166923275E-6</v>
      </c>
      <c r="AK659" s="52">
        <f t="shared" si="32"/>
        <v>0.99976794971648908</v>
      </c>
    </row>
    <row r="660" spans="29:37" x14ac:dyDescent="0.2">
      <c r="AC660" s="44" t="s">
        <v>74</v>
      </c>
      <c r="AD660" s="45">
        <f>_xll.qlCalendarAdvance(calendar,AD659,AC660,,,trigger)</f>
        <v>62752</v>
      </c>
      <c r="AE660" s="45">
        <f>_xll.qlInterestRateIndexMaturity($V$5,AD660,trigger)</f>
        <v>62844</v>
      </c>
      <c r="AF660" s="49">
        <f>_xll.qlTenorBasisValue($V$13,AD660,trigger)</f>
        <v>1.3654125726804582E-4</v>
      </c>
      <c r="AG660" s="49">
        <f>_xll.qlTenorBasisForwardRate($V$13,AD660,_xll.ohTrigger($AA$9:$AA$12))</f>
        <v>1.3540438965648953E-2</v>
      </c>
      <c r="AH660" s="49">
        <f>_xll.qlTenorBasisForwardRate2($V$13,AD660,AE660,_xll.ohTrigger($AA$9:$AA$12))</f>
        <v>1.3540438965648953E-2</v>
      </c>
      <c r="AI660" s="49">
        <f>_xll.qlIndexFixing($V$5,_xll.qlInterestRateIndexFixingDate($V$5,AD660,trigger),,trigger)</f>
        <v>1.353754076820431E-2</v>
      </c>
      <c r="AJ660" s="49">
        <f t="shared" si="31"/>
        <v>2.8981974446434106E-6</v>
      </c>
      <c r="AK660" s="52">
        <f t="shared" si="32"/>
        <v>0.99978595986053365</v>
      </c>
    </row>
    <row r="661" spans="29:37" x14ac:dyDescent="0.2">
      <c r="AC661" s="44" t="s">
        <v>74</v>
      </c>
      <c r="AD661" s="45">
        <f>_xll.qlCalendarAdvance(calendar,AD660,AC661,,,trigger)</f>
        <v>62785</v>
      </c>
      <c r="AE661" s="45">
        <f>_xll.qlInterestRateIndexMaturity($V$5,AD661,trigger)</f>
        <v>62877</v>
      </c>
      <c r="AF661" s="49">
        <f>_xll.qlTenorBasisValue($V$13,AD661,trigger)</f>
        <v>1.3648734590727317E-4</v>
      </c>
      <c r="AG661" s="49">
        <f>_xll.qlTenorBasisForwardRate($V$13,AD661,_xll.ohTrigger($AA$9:$AA$12))</f>
        <v>1.355268264942883E-2</v>
      </c>
      <c r="AH661" s="49">
        <f>_xll.qlTenorBasisForwardRate2($V$13,AD661,AE661,_xll.ohTrigger($AA$9:$AA$12))</f>
        <v>1.355268264942883E-2</v>
      </c>
      <c r="AI661" s="49">
        <f>_xll.qlIndexFixing($V$5,_xll.qlInterestRateIndexFixingDate($V$5,AD661,trigger),,trigger)</f>
        <v>1.3550040089998423E-2</v>
      </c>
      <c r="AJ661" s="49">
        <f t="shared" si="31"/>
        <v>2.6425594304071293E-6</v>
      </c>
      <c r="AK661" s="52">
        <f t="shared" si="32"/>
        <v>0.99980501576708003</v>
      </c>
    </row>
    <row r="662" spans="29:37" x14ac:dyDescent="0.2">
      <c r="AC662" s="44" t="s">
        <v>74</v>
      </c>
      <c r="AD662" s="45">
        <f>_xll.qlCalendarAdvance(calendar,AD661,AC662,,,trigger)</f>
        <v>62815</v>
      </c>
      <c r="AE662" s="45">
        <f>_xll.qlInterestRateIndexMaturity($V$5,AD662,trigger)</f>
        <v>62906</v>
      </c>
      <c r="AF662" s="49">
        <f>_xll.qlTenorBasisValue($V$13,AD662,trigger)</f>
        <v>1.3643891381602736E-4</v>
      </c>
      <c r="AG662" s="49">
        <f>_xll.qlTenorBasisForwardRate($V$13,AD662,_xll.ohTrigger($AA$9:$AA$12))</f>
        <v>1.3563126280342059E-2</v>
      </c>
      <c r="AH662" s="49">
        <f>_xll.qlTenorBasisForwardRate2($V$13,AD662,AE662,_xll.ohTrigger($AA$9:$AA$12))</f>
        <v>1.3563126280342059E-2</v>
      </c>
      <c r="AI662" s="49">
        <f>_xll.qlIndexFixing($V$5,_xll.qlInterestRateIndexFixingDate($V$5,AD662,trigger),,trigger)</f>
        <v>1.3560707615897069E-2</v>
      </c>
      <c r="AJ662" s="49">
        <f t="shared" si="31"/>
        <v>2.4186644449891714E-6</v>
      </c>
      <c r="AK662" s="52">
        <f t="shared" si="32"/>
        <v>0.99982167352902296</v>
      </c>
    </row>
    <row r="663" spans="29:37" x14ac:dyDescent="0.2">
      <c r="AC663" s="44" t="s">
        <v>74</v>
      </c>
      <c r="AD663" s="45">
        <f>_xll.qlCalendarAdvance(calendar,AD662,AC663,,,trigger)</f>
        <v>62848</v>
      </c>
      <c r="AE663" s="45">
        <f>_xll.qlInterestRateIndexMaturity($V$5,AD663,trigger)</f>
        <v>62939</v>
      </c>
      <c r="AF663" s="49">
        <f>_xll.qlTenorBasisValue($V$13,AD663,trigger)</f>
        <v>1.3638626710243593E-4</v>
      </c>
      <c r="AG663" s="49">
        <f>_xll.qlTenorBasisForwardRate($V$13,AD663,_xll.ohTrigger($AA$9:$AA$12))</f>
        <v>1.3574813940741993E-2</v>
      </c>
      <c r="AH663" s="49">
        <f>_xll.qlTenorBasisForwardRate2($V$13,AD663,AE663,_xll.ohTrigger($AA$9:$AA$12))</f>
        <v>1.3574813940741993E-2</v>
      </c>
      <c r="AI663" s="49">
        <f>_xll.qlIndexFixing($V$5,_xll.qlInterestRateIndexFixingDate($V$5,AD663,trigger),,trigger)</f>
        <v>1.3572640261435114E-2</v>
      </c>
      <c r="AJ663" s="49">
        <f t="shared" si="31"/>
        <v>2.1736793068792559E-6</v>
      </c>
      <c r="AK663" s="52">
        <f t="shared" si="32"/>
        <v>0.99983987409946329</v>
      </c>
    </row>
    <row r="664" spans="29:37" x14ac:dyDescent="0.2">
      <c r="AC664" s="44" t="s">
        <v>74</v>
      </c>
      <c r="AD664" s="45">
        <f>_xll.qlCalendarAdvance(calendar,AD663,AC664,,,trigger)</f>
        <v>62879</v>
      </c>
      <c r="AE664" s="45">
        <f>_xll.qlInterestRateIndexMaturity($V$5,AD664,trigger)</f>
        <v>62969</v>
      </c>
      <c r="AF664" s="49">
        <f>_xll.qlTenorBasisValue($V$13,AD664,trigger)</f>
        <v>1.3633740405798441E-4</v>
      </c>
      <c r="AG664" s="49">
        <f>_xll.qlTenorBasisForwardRate($V$13,AD664,_xll.ohTrigger($AA$9:$AA$12))</f>
        <v>1.3585101306742509E-2</v>
      </c>
      <c r="AH664" s="49">
        <f>_xll.qlTenorBasisForwardRate2($V$13,AD664,AE664,_xll.ohTrigger($AA$9:$AA$12))</f>
        <v>1.3585101306742509E-2</v>
      </c>
      <c r="AI664" s="49">
        <f>_xll.qlIndexFixing($V$5,_xll.qlInterestRateIndexFixingDate($V$5,AD664,trigger),,trigger)</f>
        <v>1.3583149176852771E-2</v>
      </c>
      <c r="AJ664" s="49">
        <f t="shared" si="31"/>
        <v>1.952129889737364E-6</v>
      </c>
      <c r="AK664" s="52">
        <f t="shared" si="32"/>
        <v>0.99985630361926203</v>
      </c>
    </row>
    <row r="665" spans="29:37" x14ac:dyDescent="0.2">
      <c r="AC665" s="44" t="s">
        <v>74</v>
      </c>
      <c r="AD665" s="45">
        <f>_xll.qlCalendarAdvance(calendar,AD664,AC665,,,trigger)</f>
        <v>62908</v>
      </c>
      <c r="AE665" s="45">
        <f>_xll.qlInterestRateIndexMaturity($V$5,AD665,trigger)</f>
        <v>63002</v>
      </c>
      <c r="AF665" s="49">
        <f>_xll.qlTenorBasisValue($V$13,AD665,trigger)</f>
        <v>1.3629220757800016E-4</v>
      </c>
      <c r="AG665" s="49">
        <f>_xll.qlTenorBasisForwardRate($V$13,AD665,_xll.ohTrigger($AA$9:$AA$12))</f>
        <v>1.3596575816577892E-2</v>
      </c>
      <c r="AH665" s="49">
        <f>_xll.qlTenorBasisForwardRate2($V$13,AD665,AE665,_xll.ohTrigger($AA$9:$AA$12))</f>
        <v>1.3596575816577892E-2</v>
      </c>
      <c r="AI665" s="49">
        <f>_xll.qlIndexFixing($V$5,_xll.qlInterestRateIndexFixingDate($V$5,AD665,trigger),,trigger)</f>
        <v>1.3594843421632948E-2</v>
      </c>
      <c r="AJ665" s="49">
        <f t="shared" si="31"/>
        <v>1.7323949449438852E-6</v>
      </c>
      <c r="AK665" s="52">
        <f t="shared" si="32"/>
        <v>0.99987258593867201</v>
      </c>
    </row>
    <row r="666" spans="29:37" x14ac:dyDescent="0.2">
      <c r="AC666" s="44" t="s">
        <v>74</v>
      </c>
      <c r="AD666" s="45">
        <f>_xll.qlCalendarAdvance(calendar,AD665,AC666,,,trigger)</f>
        <v>62939</v>
      </c>
      <c r="AE666" s="45">
        <f>_xll.qlInterestRateIndexMaturity($V$5,AD666,trigger)</f>
        <v>63030</v>
      </c>
      <c r="AF666" s="49">
        <f>_xll.qlTenorBasisValue($V$13,AD666,trigger)</f>
        <v>1.3624443753678048E-4</v>
      </c>
      <c r="AG666" s="49">
        <f>_xll.qlTenorBasisForwardRate($V$13,AD666,_xll.ohTrigger($AA$9:$AA$12))</f>
        <v>1.3605523697683366E-2</v>
      </c>
      <c r="AH666" s="49">
        <f>_xll.qlTenorBasisForwardRate2($V$13,AD666,AE666,_xll.ohTrigger($AA$9:$AA$12))</f>
        <v>1.3605523697683366E-2</v>
      </c>
      <c r="AI666" s="49">
        <f>_xll.qlIndexFixing($V$5,_xll.qlInterestRateIndexFixingDate($V$5,AD666,trigger),,trigger)</f>
        <v>1.360399653980277E-2</v>
      </c>
      <c r="AJ666" s="49">
        <f t="shared" si="31"/>
        <v>1.5271578805951813E-6</v>
      </c>
      <c r="AK666" s="52">
        <f t="shared" si="32"/>
        <v>0.99988775456832613</v>
      </c>
    </row>
    <row r="667" spans="29:37" x14ac:dyDescent="0.2">
      <c r="AC667" s="44" t="s">
        <v>74</v>
      </c>
      <c r="AD667" s="45">
        <f>_xll.qlCalendarAdvance(calendar,AD666,AC667,,,trigger)</f>
        <v>62969</v>
      </c>
      <c r="AE667" s="45">
        <f>_xll.qlInterestRateIndexMaturity($V$5,AD667,trigger)</f>
        <v>63061</v>
      </c>
      <c r="AF667" s="49">
        <f>_xll.qlTenorBasisValue($V$13,AD667,trigger)</f>
        <v>1.3619873723813515E-4</v>
      </c>
      <c r="AG667" s="49">
        <f>_xll.qlTenorBasisForwardRate($V$13,AD667,_xll.ohTrigger($AA$9:$AA$12))</f>
        <v>1.3615572494836718E-2</v>
      </c>
      <c r="AH667" s="49">
        <f>_xll.qlTenorBasisForwardRate2($V$13,AD667,AE667,_xll.ohTrigger($AA$9:$AA$12))</f>
        <v>1.3615572494836718E-2</v>
      </c>
      <c r="AI667" s="49">
        <f>_xll.qlIndexFixing($V$5,_xll.qlInterestRateIndexFixingDate($V$5,AD667,trigger),,trigger)</f>
        <v>1.3614252418703095E-2</v>
      </c>
      <c r="AJ667" s="49">
        <f t="shared" si="31"/>
        <v>1.3200761336228106E-6</v>
      </c>
      <c r="AK667" s="52">
        <f t="shared" si="32"/>
        <v>0.99990304659358809</v>
      </c>
    </row>
    <row r="668" spans="29:37" x14ac:dyDescent="0.2">
      <c r="AC668" s="44" t="s">
        <v>74</v>
      </c>
      <c r="AD668" s="45">
        <f>_xll.qlCalendarAdvance(calendar,AD667,AC668,,,trigger)</f>
        <v>63002</v>
      </c>
      <c r="AE668" s="45">
        <f>_xll.qlInterestRateIndexMaturity($V$5,AD668,trigger)</f>
        <v>63094</v>
      </c>
      <c r="AF668" s="49">
        <f>_xll.qlTenorBasisValue($V$13,AD668,trigger)</f>
        <v>1.3614906070886381E-4</v>
      </c>
      <c r="AG668" s="49">
        <f>_xll.qlTenorBasisForwardRate($V$13,AD668,_xll.ohTrigger($AA$9:$AA$12))</f>
        <v>1.3625887047960505E-2</v>
      </c>
      <c r="AH668" s="49">
        <f>_xll.qlTenorBasisForwardRate2($V$13,AD668,AE668,_xll.ohTrigger($AA$9:$AA$12))</f>
        <v>1.3625887047960505E-2</v>
      </c>
      <c r="AI668" s="49">
        <f>_xll.qlIndexFixing($V$5,_xll.qlInterestRateIndexFixingDate($V$5,AD668,trigger),,trigger)</f>
        <v>1.3624785758189822E-2</v>
      </c>
      <c r="AJ668" s="49">
        <f t="shared" si="31"/>
        <v>1.1012897706830227E-6</v>
      </c>
      <c r="AK668" s="52">
        <f t="shared" si="32"/>
        <v>0.99991917665493579</v>
      </c>
    </row>
    <row r="669" spans="29:37" x14ac:dyDescent="0.2">
      <c r="AC669" s="44" t="s">
        <v>74</v>
      </c>
      <c r="AD669" s="45">
        <f>_xll.qlCalendarAdvance(calendar,AD668,AC669,,,trigger)</f>
        <v>63032</v>
      </c>
      <c r="AE669" s="45">
        <f>_xll.qlInterestRateIndexMaturity($V$5,AD669,trigger)</f>
        <v>63124</v>
      </c>
      <c r="AF669" s="49">
        <f>_xll.qlTenorBasisValue($V$13,AD669,trigger)</f>
        <v>1.3610443388845173E-4</v>
      </c>
      <c r="AG669" s="49">
        <f>_xll.qlTenorBasisForwardRate($V$13,AD669,_xll.ohTrigger($AA$9:$AA$12))</f>
        <v>1.3635009307433527E-2</v>
      </c>
      <c r="AH669" s="49">
        <f>_xll.qlTenorBasisForwardRate2($V$13,AD669,AE669,_xll.ohTrigger($AA$9:$AA$12))</f>
        <v>1.3635009307433527E-2</v>
      </c>
      <c r="AI669" s="49">
        <f>_xll.qlIndexFixing($V$5,_xll.qlInterestRateIndexFixingDate($V$5,AD669,trigger),,trigger)</f>
        <v>1.3634102072614953E-2</v>
      </c>
      <c r="AJ669" s="49">
        <f t="shared" si="31"/>
        <v>9.072348185739515E-7</v>
      </c>
      <c r="AK669" s="52">
        <f t="shared" si="32"/>
        <v>0.9999334628383364</v>
      </c>
    </row>
    <row r="670" spans="29:37" x14ac:dyDescent="0.2">
      <c r="AC670" s="44" t="s">
        <v>74</v>
      </c>
      <c r="AD670" s="45">
        <f>_xll.qlCalendarAdvance(calendar,AD669,AC670,,,trigger)</f>
        <v>63065</v>
      </c>
      <c r="AE670" s="45">
        <f>_xll.qlInterestRateIndexMaturity($V$5,AD670,trigger)</f>
        <v>63157</v>
      </c>
      <c r="AF670" s="49">
        <f>_xll.qlTenorBasisValue($V$13,AD670,trigger)</f>
        <v>1.3605592450086036E-4</v>
      </c>
      <c r="AG670" s="49">
        <f>_xll.qlTenorBasisForwardRate($V$13,AD670,_xll.ohTrigger($AA$9:$AA$12))</f>
        <v>1.3644763717117855E-2</v>
      </c>
      <c r="AH670" s="49">
        <f>_xll.qlTenorBasisForwardRate2($V$13,AD670,AE670,_xll.ohTrigger($AA$9:$AA$12))</f>
        <v>1.3644763717117855E-2</v>
      </c>
      <c r="AI670" s="49">
        <f>_xll.qlIndexFixing($V$5,_xll.qlInterestRateIndexFixingDate($V$5,AD670,trigger),,trigger)</f>
        <v>1.3644064622695504E-2</v>
      </c>
      <c r="AJ670" s="49">
        <f t="shared" si="31"/>
        <v>6.9909442235172037E-7</v>
      </c>
      <c r="AK670" s="52">
        <f t="shared" si="32"/>
        <v>0.99994876463698124</v>
      </c>
    </row>
    <row r="671" spans="29:37" x14ac:dyDescent="0.2">
      <c r="AC671" s="44" t="s">
        <v>74</v>
      </c>
      <c r="AD671" s="45">
        <f>_xll.qlCalendarAdvance(calendar,AD670,AC671,,,trigger)</f>
        <v>63096</v>
      </c>
      <c r="AE671" s="45">
        <f>_xll.qlInterestRateIndexMaturity($V$5,AD671,trigger)</f>
        <v>63187</v>
      </c>
      <c r="AF671" s="49">
        <f>_xll.qlTenorBasisValue($V$13,AD671,trigger)</f>
        <v>1.3601090229747802E-4</v>
      </c>
      <c r="AG671" s="49">
        <f>_xll.qlTenorBasisForwardRate($V$13,AD671,_xll.ohTrigger($AA$9:$AA$12))</f>
        <v>1.365326168072775E-2</v>
      </c>
      <c r="AH671" s="49">
        <f>_xll.qlTenorBasisForwardRate2($V$13,AD671,AE671,_xll.ohTrigger($AA$9:$AA$12))</f>
        <v>1.365326168072775E-2</v>
      </c>
      <c r="AI671" s="49">
        <f>_xll.qlIndexFixing($V$5,_xll.qlInterestRateIndexFixingDate($V$5,AD671,trigger),,trigger)</f>
        <v>1.365275006602462E-2</v>
      </c>
      <c r="AJ671" s="49">
        <f t="shared" si="31"/>
        <v>5.1161470313032531E-7</v>
      </c>
      <c r="AK671" s="52">
        <f t="shared" si="32"/>
        <v>0.99996252802333285</v>
      </c>
    </row>
    <row r="672" spans="29:37" x14ac:dyDescent="0.2">
      <c r="AC672" s="44" t="s">
        <v>74</v>
      </c>
      <c r="AD672" s="45">
        <f>_xll.qlCalendarAdvance(calendar,AD671,AC672,,,trigger)</f>
        <v>63128</v>
      </c>
      <c r="AE672" s="45">
        <f>_xll.qlInterestRateIndexMaturity($V$5,AD672,trigger)</f>
        <v>63220</v>
      </c>
      <c r="AF672" s="49">
        <f>_xll.qlTenorBasisValue($V$13,AD672,trigger)</f>
        <v>1.3596497726111079E-4</v>
      </c>
      <c r="AG672" s="49">
        <f>_xll.qlTenorBasisForwardRate($V$13,AD672,_xll.ohTrigger($AA$9:$AA$12))</f>
        <v>1.3662570976148668E-2</v>
      </c>
      <c r="AH672" s="49">
        <f>_xll.qlTenorBasisForwardRate2($V$13,AD672,AE672,_xll.ohTrigger($AA$9:$AA$12))</f>
        <v>1.3662570976148668E-2</v>
      </c>
      <c r="AI672" s="49">
        <f>_xll.qlIndexFixing($V$5,_xll.qlInterestRateIndexFixingDate($V$5,AD672,trigger),,trigger)</f>
        <v>1.3662253786215219E-2</v>
      </c>
      <c r="AJ672" s="49">
        <f t="shared" si="31"/>
        <v>3.1718993344885538E-7</v>
      </c>
      <c r="AK672" s="52">
        <f t="shared" si="32"/>
        <v>0.99997678402300694</v>
      </c>
    </row>
    <row r="673" spans="29:37" x14ac:dyDescent="0.2">
      <c r="AC673" s="44" t="s">
        <v>74</v>
      </c>
      <c r="AD673" s="45">
        <f>_xll.qlCalendarAdvance(calendar,AD672,AC673,,,trigger)</f>
        <v>63158</v>
      </c>
      <c r="AE673" s="45">
        <f>_xll.qlInterestRateIndexMaturity($V$5,AD673,trigger)</f>
        <v>63248</v>
      </c>
      <c r="AF673" s="49">
        <f>_xll.qlTenorBasisValue($V$13,AD673,trigger)</f>
        <v>1.3592242372585311E-4</v>
      </c>
      <c r="AG673" s="49">
        <f>_xll.qlTenorBasisForwardRate($V$13,AD673,_xll.ohTrigger($AA$9:$AA$12))</f>
        <v>1.3669894110529768E-2</v>
      </c>
      <c r="AH673" s="49">
        <f>_xll.qlTenorBasisForwardRate2($V$13,AD673,AE673,_xll.ohTrigger($AA$9:$AA$12))</f>
        <v>1.3669894110529768E-2</v>
      </c>
      <c r="AI673" s="49">
        <f>_xll.qlIndexFixing($V$5,_xll.qlInterestRateIndexFixingDate($V$5,AD673,trigger),,trigger)</f>
        <v>1.3669745998424965E-2</v>
      </c>
      <c r="AJ673" s="49">
        <f t="shared" si="31"/>
        <v>1.4811210480303316E-7</v>
      </c>
      <c r="AK673" s="52">
        <f t="shared" si="32"/>
        <v>0.99998916508762936</v>
      </c>
    </row>
    <row r="674" spans="29:37" x14ac:dyDescent="0.2">
      <c r="AC674" s="44" t="s">
        <v>74</v>
      </c>
      <c r="AD674" s="45">
        <f>_xll.qlCalendarAdvance(calendar,AD673,AC674,,,trigger)</f>
        <v>63188</v>
      </c>
      <c r="AE674" s="45">
        <f>_xll.qlInterestRateIndexMaturity($V$5,AD674,trigger)</f>
        <v>63279</v>
      </c>
      <c r="AF674" s="49">
        <f>_xll.qlTenorBasisValue($V$13,AD674,trigger)</f>
        <v>1.3588034972853956E-4</v>
      </c>
      <c r="AG674" s="49">
        <f>_xll.qlTenorBasisForwardRate($V$13,AD674,_xll.ohTrigger($AA$9:$AA$12))</f>
        <v>1.3678149448633197E-2</v>
      </c>
      <c r="AH674" s="49">
        <f>_xll.qlTenorBasisForwardRate2($V$13,AD674,AE674,_xll.ohTrigger($AA$9:$AA$12))</f>
        <v>1.3678149448633197E-2</v>
      </c>
      <c r="AI674" s="49">
        <f>_xll.qlIndexFixing($V$5,_xll.qlInterestRateIndexFixingDate($V$5,AD674,trigger),,trigger)</f>
        <v>1.3678174391490647E-2</v>
      </c>
      <c r="AJ674" s="49">
        <f t="shared" si="31"/>
        <v>-2.4942857449611333E-8</v>
      </c>
      <c r="AK674" s="52">
        <f t="shared" si="32"/>
        <v>1.000001823554973</v>
      </c>
    </row>
    <row r="675" spans="29:37" x14ac:dyDescent="0.2">
      <c r="AC675" s="44" t="s">
        <v>74</v>
      </c>
      <c r="AD675" s="45">
        <f>_xll.qlCalendarAdvance(calendar,AD674,AC675,,,trigger)</f>
        <v>63219</v>
      </c>
      <c r="AE675" s="45">
        <f>_xll.qlInterestRateIndexMaturity($V$5,AD675,trigger)</f>
        <v>63307</v>
      </c>
      <c r="AF675" s="49">
        <f>_xll.qlTenorBasisValue($V$13,AD675,trigger)</f>
        <v>1.358373714132147E-4</v>
      </c>
      <c r="AG675" s="49">
        <f>_xll.qlTenorBasisForwardRate($V$13,AD675,_xll.ohTrigger($AA$9:$AA$12))</f>
        <v>1.3684873423280439E-2</v>
      </c>
      <c r="AH675" s="49">
        <f>_xll.qlTenorBasisForwardRate2($V$13,AD675,AE675,_xll.ohTrigger($AA$9:$AA$12))</f>
        <v>1.3684873423280439E-2</v>
      </c>
      <c r="AI675" s="49">
        <f>_xll.qlIndexFixing($V$5,_xll.qlInterestRateIndexFixingDate($V$5,AD675,trigger),,trigger)</f>
        <v>1.3685061376284507E-2</v>
      </c>
      <c r="AJ675" s="49">
        <f t="shared" si="31"/>
        <v>-1.8795300406847237E-7</v>
      </c>
      <c r="AK675" s="52">
        <f t="shared" si="32"/>
        <v>1.000013734361894</v>
      </c>
    </row>
    <row r="676" spans="29:37" x14ac:dyDescent="0.2">
      <c r="AC676" s="44" t="s">
        <v>74</v>
      </c>
      <c r="AD676" s="45">
        <f>_xll.qlCalendarAdvance(calendar,AD675,AC676,,,trigger)</f>
        <v>63248</v>
      </c>
      <c r="AE676" s="45">
        <f>_xll.qlInterestRateIndexMaturity($V$5,AD676,trigger)</f>
        <v>63340</v>
      </c>
      <c r="AF676" s="49">
        <f>_xll.qlTenorBasisValue($V$13,AD676,trigger)</f>
        <v>1.3579761919218955E-4</v>
      </c>
      <c r="AG676" s="49">
        <f>_xll.qlTenorBasisForwardRate($V$13,AD676,_xll.ohTrigger($AA$9:$AA$12))</f>
        <v>1.3693530898742104E-2</v>
      </c>
      <c r="AH676" s="49">
        <f>_xll.qlTenorBasisForwardRate2($V$13,AD676,AE676,_xll.ohTrigger($AA$9:$AA$12))</f>
        <v>1.3693530898742104E-2</v>
      </c>
      <c r="AI676" s="49">
        <f>_xll.qlIndexFixing($V$5,_xll.qlInterestRateIndexFixingDate($V$5,AD676,trigger),,trigger)</f>
        <v>1.3693885165880337E-2</v>
      </c>
      <c r="AJ676" s="49">
        <f t="shared" si="31"/>
        <v>-3.5426713823269451E-7</v>
      </c>
      <c r="AK676" s="52">
        <f t="shared" si="32"/>
        <v>1.0000258711314747</v>
      </c>
    </row>
    <row r="677" spans="29:37" x14ac:dyDescent="0.2">
      <c r="AC677" s="44" t="s">
        <v>74</v>
      </c>
      <c r="AD677" s="45">
        <f>_xll.qlCalendarAdvance(calendar,AD676,AC677,,,trigger)</f>
        <v>63276</v>
      </c>
      <c r="AE677" s="45">
        <f>_xll.qlInterestRateIndexMaturity($V$5,AD677,trigger)</f>
        <v>63368</v>
      </c>
      <c r="AF677" s="49">
        <f>_xll.qlTenorBasisValue($V$13,AD677,trigger)</f>
        <v>1.3575964902327008E-4</v>
      </c>
      <c r="AG677" s="49">
        <f>_xll.qlTenorBasisForwardRate($V$13,AD677,_xll.ohTrigger($AA$9:$AA$12))</f>
        <v>1.3700196528112303E-2</v>
      </c>
      <c r="AH677" s="49">
        <f>_xll.qlTenorBasisForwardRate2($V$13,AD677,AE677,_xll.ohTrigger($AA$9:$AA$12))</f>
        <v>1.3700196528112303E-2</v>
      </c>
      <c r="AI677" s="49">
        <f>_xll.qlIndexFixing($V$5,_xll.qlInterestRateIndexFixingDate($V$5,AD677,trigger),,trigger)</f>
        <v>1.3700696928970446E-2</v>
      </c>
      <c r="AJ677" s="49">
        <f t="shared" si="31"/>
        <v>-5.0040085814231916E-7</v>
      </c>
      <c r="AK677" s="52">
        <f t="shared" si="32"/>
        <v>1.0000365250861267</v>
      </c>
    </row>
    <row r="678" spans="29:37" x14ac:dyDescent="0.2">
      <c r="AC678" s="44" t="s">
        <v>74</v>
      </c>
      <c r="AD678" s="45">
        <f>_xll.qlCalendarAdvance(calendar,AD677,AC678,,,trigger)</f>
        <v>63307</v>
      </c>
      <c r="AE678" s="45">
        <f>_xll.qlInterestRateIndexMaturity($V$5,AD678,trigger)</f>
        <v>63401</v>
      </c>
      <c r="AF678" s="49">
        <f>_xll.qlTenorBasisValue($V$13,AD678,trigger)</f>
        <v>1.3571807685031317E-4</v>
      </c>
      <c r="AG678" s="49">
        <f>_xll.qlTenorBasisForwardRate($V$13,AD678,_xll.ohTrigger($AA$9:$AA$12))</f>
        <v>1.3708072845190241E-2</v>
      </c>
      <c r="AH678" s="49">
        <f>_xll.qlTenorBasisForwardRate2($V$13,AD678,AE678,_xll.ohTrigger($AA$9:$AA$12))</f>
        <v>1.3708072845190241E-2</v>
      </c>
      <c r="AI678" s="49">
        <f>_xll.qlIndexFixing($V$5,_xll.qlInterestRateIndexFixingDate($V$5,AD678,trigger),,trigger)</f>
        <v>1.3708735353900259E-2</v>
      </c>
      <c r="AJ678" s="49">
        <f t="shared" si="31"/>
        <v>-6.6250871001878597E-7</v>
      </c>
      <c r="AK678" s="52">
        <f t="shared" si="32"/>
        <v>1.0000483298212302</v>
      </c>
    </row>
    <row r="679" spans="29:37" x14ac:dyDescent="0.2">
      <c r="AC679" s="44" t="s">
        <v>74</v>
      </c>
      <c r="AD679" s="45">
        <f>_xll.qlCalendarAdvance(calendar,AD678,AC679,,,trigger)</f>
        <v>63338</v>
      </c>
      <c r="AE679" s="45">
        <f>_xll.qlInterestRateIndexMaturity($V$5,AD679,trigger)</f>
        <v>63430</v>
      </c>
      <c r="AF679" s="49">
        <f>_xll.qlTenorBasisValue($V$13,AD679,trigger)</f>
        <v>1.3567698918857547E-4</v>
      </c>
      <c r="AG679" s="49">
        <f>_xll.qlTenorBasisForwardRate($V$13,AD679,_xll.ohTrigger($AA$9:$AA$12))</f>
        <v>1.3714204258481853E-2</v>
      </c>
      <c r="AH679" s="49">
        <f>_xll.qlTenorBasisForwardRate2($V$13,AD679,AE679,_xll.ohTrigger($AA$9:$AA$12))</f>
        <v>1.3714204258481853E-2</v>
      </c>
      <c r="AI679" s="49">
        <f>_xll.qlIndexFixing($V$5,_xll.qlInterestRateIndexFixingDate($V$5,AD679,trigger),,trigger)</f>
        <v>1.3715014080961364E-2</v>
      </c>
      <c r="AJ679" s="49">
        <f t="shared" si="31"/>
        <v>-8.0982247951076614E-7</v>
      </c>
      <c r="AK679" s="52">
        <f t="shared" si="32"/>
        <v>1.0000590499065238</v>
      </c>
    </row>
    <row r="680" spans="29:37" x14ac:dyDescent="0.2">
      <c r="AC680" s="44" t="s">
        <v>74</v>
      </c>
      <c r="AD680" s="45">
        <f>_xll.qlCalendarAdvance(calendar,AD679,AC680,,,trigger)</f>
        <v>63369</v>
      </c>
      <c r="AE680" s="45">
        <f>_xll.qlInterestRateIndexMaturity($V$5,AD680,trigger)</f>
        <v>63461</v>
      </c>
      <c r="AF680" s="49">
        <f>_xll.qlTenorBasisValue($V$13,AD680,trigger)</f>
        <v>1.3563638049463283E-4</v>
      </c>
      <c r="AG680" s="49">
        <f>_xll.qlTenorBasisForwardRate($V$13,AD680,_xll.ohTrigger($AA$9:$AA$12))</f>
        <v>1.3720819641578825E-2</v>
      </c>
      <c r="AH680" s="49">
        <f>_xll.qlTenorBasisForwardRate2($V$13,AD680,AE680,_xll.ohTrigger($AA$9:$AA$12))</f>
        <v>1.3720819641578825E-2</v>
      </c>
      <c r="AI680" s="49">
        <f>_xll.qlIndexFixing($V$5,_xll.qlInterestRateIndexFixingDate($V$5,AD680,trigger),,trigger)</f>
        <v>1.3721776867994348E-2</v>
      </c>
      <c r="AJ680" s="49">
        <f t="shared" si="31"/>
        <v>-9.5722641552282994E-7</v>
      </c>
      <c r="AK680" s="52">
        <f t="shared" si="32"/>
        <v>1.000069764521401</v>
      </c>
    </row>
    <row r="681" spans="29:37" x14ac:dyDescent="0.2">
      <c r="AC681" s="44" t="s">
        <v>74</v>
      </c>
      <c r="AD681" s="45">
        <f>_xll.qlCalendarAdvance(calendar,AD680,AC681,,,trigger)</f>
        <v>63401</v>
      </c>
      <c r="AE681" s="45">
        <f>_xll.qlInterestRateIndexMaturity($V$5,AD681,trigger)</f>
        <v>63493</v>
      </c>
      <c r="AF681" s="49">
        <f>_xll.qlTenorBasisValue($V$13,AD681,trigger)</f>
        <v>1.3559495842473793E-4</v>
      </c>
      <c r="AG681" s="49">
        <f>_xll.qlTenorBasisForwardRate($V$13,AD681,_xll.ohTrigger($AA$9:$AA$12))</f>
        <v>1.3727376761138324E-2</v>
      </c>
      <c r="AH681" s="49">
        <f>_xll.qlTenorBasisForwardRate2($V$13,AD681,AE681,_xll.ohTrigger($AA$9:$AA$12))</f>
        <v>1.3727376761138324E-2</v>
      </c>
      <c r="AI681" s="49">
        <f>_xll.qlIndexFixing($V$5,_xll.qlInterestRateIndexFixingDate($V$5,AD681,trigger),,trigger)</f>
        <v>1.372848104352907E-2</v>
      </c>
      <c r="AJ681" s="49">
        <f t="shared" si="31"/>
        <v>-1.104282390746239E-6</v>
      </c>
      <c r="AK681" s="52">
        <f t="shared" si="32"/>
        <v>1.0000804438029174</v>
      </c>
    </row>
    <row r="682" spans="29:37" x14ac:dyDescent="0.2">
      <c r="AC682" s="44" t="s">
        <v>74</v>
      </c>
      <c r="AD682" s="45">
        <f>_xll.qlCalendarAdvance(calendar,AD681,AC682,,,trigger)</f>
        <v>63432</v>
      </c>
      <c r="AE682" s="45">
        <f>_xll.qlInterestRateIndexMaturity($V$5,AD682,trigger)</f>
        <v>63523</v>
      </c>
      <c r="AF682" s="49">
        <f>_xll.qlTenorBasisValue($V$13,AD682,trigger)</f>
        <v>1.3555530629226676E-4</v>
      </c>
      <c r="AG682" s="49">
        <f>_xll.qlTenorBasisForwardRate($V$13,AD682,_xll.ohTrigger($AA$9:$AA$12))</f>
        <v>1.3733110048348478E-2</v>
      </c>
      <c r="AH682" s="49">
        <f>_xll.qlTenorBasisForwardRate2($V$13,AD682,AE682,_xll.ohTrigger($AA$9:$AA$12))</f>
        <v>1.3733110048348478E-2</v>
      </c>
      <c r="AI682" s="49">
        <f>_xll.qlIndexFixing($V$5,_xll.qlInterestRateIndexFixingDate($V$5,AD682,trigger),,trigger)</f>
        <v>1.373434966424149E-2</v>
      </c>
      <c r="AJ682" s="49">
        <f t="shared" si="31"/>
        <v>-1.2396158930120388E-6</v>
      </c>
      <c r="AK682" s="52">
        <f t="shared" si="32"/>
        <v>1.0000902647607606</v>
      </c>
    </row>
    <row r="683" spans="29:37" x14ac:dyDescent="0.2">
      <c r="AC683" s="44" t="s">
        <v>74</v>
      </c>
      <c r="AD683" s="45">
        <f>_xll.qlCalendarAdvance(calendar,AD682,AC683,,,trigger)</f>
        <v>63464</v>
      </c>
      <c r="AE683" s="45">
        <f>_xll.qlInterestRateIndexMaturity($V$5,AD683,trigger)</f>
        <v>63556</v>
      </c>
      <c r="AF683" s="49">
        <f>_xll.qlTenorBasisValue($V$13,AD683,trigger)</f>
        <v>1.3551486015435924E-4</v>
      </c>
      <c r="AG683" s="49">
        <f>_xll.qlTenorBasisForwardRate($V$13,AD683,_xll.ohTrigger($AA$9:$AA$12))</f>
        <v>1.3739479565982727E-2</v>
      </c>
      <c r="AH683" s="49">
        <f>_xll.qlTenorBasisForwardRate2($V$13,AD683,AE683,_xll.ohTrigger($AA$9:$AA$12))</f>
        <v>1.3739479565982727E-2</v>
      </c>
      <c r="AI683" s="49">
        <f>_xll.qlIndexFixing($V$5,_xll.qlInterestRateIndexFixingDate($V$5,AD683,trigger),,trigger)</f>
        <v>1.37408582348279E-2</v>
      </c>
      <c r="AJ683" s="49">
        <f t="shared" si="31"/>
        <v>-1.3786688451734863E-6</v>
      </c>
      <c r="AK683" s="52">
        <f t="shared" si="32"/>
        <v>1.0001003436002471</v>
      </c>
    </row>
    <row r="684" spans="29:37" x14ac:dyDescent="0.2">
      <c r="AC684" s="44" t="s">
        <v>74</v>
      </c>
      <c r="AD684" s="45">
        <f>_xll.qlCalendarAdvance(calendar,AD683,AC684,,,trigger)</f>
        <v>63495</v>
      </c>
      <c r="AE684" s="45">
        <f>_xll.qlInterestRateIndexMaturity($V$5,AD684,trigger)</f>
        <v>63587</v>
      </c>
      <c r="AF684" s="49">
        <f>_xll.qlTenorBasisValue($V$13,AD684,trigger)</f>
        <v>1.3547614245428569E-4</v>
      </c>
      <c r="AG684" s="49">
        <f>_xll.qlTenorBasisForwardRate($V$13,AD684,_xll.ohTrigger($AA$9:$AA$12))</f>
        <v>1.374504221892882E-2</v>
      </c>
      <c r="AH684" s="49">
        <f>_xll.qlTenorBasisForwardRate2($V$13,AD684,AE684,_xll.ohTrigger($AA$9:$AA$12))</f>
        <v>1.374504221892882E-2</v>
      </c>
      <c r="AI684" s="49">
        <f>_xll.qlIndexFixing($V$5,_xll.qlInterestRateIndexFixingDate($V$5,AD684,trigger),,trigger)</f>
        <v>1.3746548546053594E-2</v>
      </c>
      <c r="AJ684" s="49">
        <f t="shared" si="31"/>
        <v>-1.5063271247735266E-6</v>
      </c>
      <c r="AK684" s="52">
        <f t="shared" si="32"/>
        <v>1.0001095905782449</v>
      </c>
    </row>
    <row r="685" spans="29:37" x14ac:dyDescent="0.2">
      <c r="AC685" s="44" t="s">
        <v>74</v>
      </c>
      <c r="AD685" s="45">
        <f>_xll.qlCalendarAdvance(calendar,AD684,AC685,,,trigger)</f>
        <v>63527</v>
      </c>
      <c r="AE685" s="45">
        <f>_xll.qlInterestRateIndexMaturity($V$5,AD685,trigger)</f>
        <v>63618</v>
      </c>
      <c r="AF685" s="49">
        <f>_xll.qlTenorBasisValue($V$13,AD685,trigger)</f>
        <v>1.3543664966478633E-4</v>
      </c>
      <c r="AG685" s="49">
        <f>_xll.qlTenorBasisForwardRate($V$13,AD685,_xll.ohTrigger($AA$9:$AA$12))</f>
        <v>1.3750169034704737E-2</v>
      </c>
      <c r="AH685" s="49">
        <f>_xll.qlTenorBasisForwardRate2($V$13,AD685,AE685,_xll.ohTrigger($AA$9:$AA$12))</f>
        <v>1.3750169034704737E-2</v>
      </c>
      <c r="AI685" s="49">
        <f>_xll.qlIndexFixing($V$5,_xll.qlInterestRateIndexFixingDate($V$5,AD685,trigger),,trigger)</f>
        <v>1.3751800090780872E-2</v>
      </c>
      <c r="AJ685" s="49">
        <f t="shared" si="31"/>
        <v>-1.6310560761352566E-6</v>
      </c>
      <c r="AK685" s="52">
        <f t="shared" si="32"/>
        <v>1.0001186208018258</v>
      </c>
    </row>
    <row r="686" spans="29:37" x14ac:dyDescent="0.2">
      <c r="AC686" s="44" t="s">
        <v>74</v>
      </c>
      <c r="AD686" s="45">
        <f>_xll.qlCalendarAdvance(calendar,AD685,AC686,,,trigger)</f>
        <v>63558</v>
      </c>
      <c r="AE686" s="45">
        <f>_xll.qlInterestRateIndexMaturity($V$5,AD686,trigger)</f>
        <v>63648</v>
      </c>
      <c r="AF686" s="49">
        <f>_xll.qlTenorBasisValue($V$13,AD686,trigger)</f>
        <v>1.3539884476775852E-4</v>
      </c>
      <c r="AG686" s="49">
        <f>_xll.qlTenorBasisForwardRate($V$13,AD686,_xll.ohTrigger($AA$9:$AA$12))</f>
        <v>1.3754869591523722E-2</v>
      </c>
      <c r="AH686" s="49">
        <f>_xll.qlTenorBasisForwardRate2($V$13,AD686,AE686,_xll.ohTrigger($AA$9:$AA$12))</f>
        <v>1.3754869591523722E-2</v>
      </c>
      <c r="AI686" s="49">
        <f>_xll.qlIndexFixing($V$5,_xll.qlInterestRateIndexFixingDate($V$5,AD686,trigger),,trigger)</f>
        <v>1.3756616642581321E-2</v>
      </c>
      <c r="AJ686" s="49">
        <f t="shared" si="31"/>
        <v>-1.7470510575989806E-6</v>
      </c>
      <c r="AK686" s="52">
        <f t="shared" si="32"/>
        <v>1.0001270132767144</v>
      </c>
    </row>
    <row r="687" spans="29:37" x14ac:dyDescent="0.2">
      <c r="AC687" s="44" t="s">
        <v>74</v>
      </c>
      <c r="AD687" s="45">
        <f>_xll.qlCalendarAdvance(calendar,AD686,AC687,,,trigger)</f>
        <v>63590</v>
      </c>
      <c r="AE687" s="45">
        <f>_xll.qlInterestRateIndexMaturity($V$5,AD687,trigger)</f>
        <v>63681</v>
      </c>
      <c r="AF687" s="49">
        <f>_xll.qlTenorBasisValue($V$13,AD687,trigger)</f>
        <v>1.3536028325327078E-4</v>
      </c>
      <c r="AG687" s="49">
        <f>_xll.qlTenorBasisForwardRate($V$13,AD687,_xll.ohTrigger($AA$9:$AA$12))</f>
        <v>1.3760140411455844E-2</v>
      </c>
      <c r="AH687" s="49">
        <f>_xll.qlTenorBasisForwardRate2($V$13,AD687,AE687,_xll.ohTrigger($AA$9:$AA$12))</f>
        <v>1.3760140411455844E-2</v>
      </c>
      <c r="AI687" s="49">
        <f>_xll.qlIndexFixing($V$5,_xll.qlInterestRateIndexFixingDate($V$5,AD687,trigger),,trigger)</f>
        <v>1.3762005969374101E-2</v>
      </c>
      <c r="AJ687" s="49">
        <f t="shared" si="31"/>
        <v>-1.8655579182569326E-6</v>
      </c>
      <c r="AK687" s="52">
        <f t="shared" si="32"/>
        <v>1.0001355769536118</v>
      </c>
    </row>
    <row r="688" spans="29:37" x14ac:dyDescent="0.2">
      <c r="AC688" s="44" t="s">
        <v>74</v>
      </c>
      <c r="AD688" s="45">
        <f>_xll.qlCalendarAdvance(calendar,AD687,AC688,,,trigger)</f>
        <v>63618</v>
      </c>
      <c r="AE688" s="45">
        <f>_xll.qlInterestRateIndexMaturity($V$5,AD688,trigger)</f>
        <v>63710</v>
      </c>
      <c r="AF688" s="49">
        <f>_xll.qlTenorBasisValue($V$13,AD688,trigger)</f>
        <v>1.3532692334499095E-4</v>
      </c>
      <c r="AG688" s="49">
        <f>_xll.qlTenorBasisForwardRate($V$13,AD688,_xll.ohTrigger($AA$9:$AA$12))</f>
        <v>1.3764560607749667E-2</v>
      </c>
      <c r="AH688" s="49">
        <f>_xll.qlTenorBasisForwardRate2($V$13,AD688,AE688,_xll.ohTrigger($AA$9:$AA$12))</f>
        <v>1.3764560607749667E-2</v>
      </c>
      <c r="AI688" s="49">
        <f>_xll.qlIndexFixing($V$5,_xll.qlInterestRateIndexFixingDate($V$5,AD688,trigger),,trigger)</f>
        <v>1.3766525726601657E-2</v>
      </c>
      <c r="AJ688" s="49">
        <f t="shared" si="31"/>
        <v>-1.9651188519903551E-6</v>
      </c>
      <c r="AK688" s="52">
        <f t="shared" si="32"/>
        <v>1.0001427665515805</v>
      </c>
    </row>
    <row r="689" spans="29:37" x14ac:dyDescent="0.2">
      <c r="AC689" s="44" t="s">
        <v>74</v>
      </c>
      <c r="AD689" s="45">
        <f>_xll.qlCalendarAdvance(calendar,AD688,AC689,,,trigger)</f>
        <v>63649</v>
      </c>
      <c r="AE689" s="45">
        <f>_xll.qlInterestRateIndexMaturity($V$5,AD689,trigger)</f>
        <v>63740</v>
      </c>
      <c r="AF689" s="49">
        <f>_xll.qlTenorBasisValue($V$13,AD689,trigger)</f>
        <v>1.352903997445023E-4</v>
      </c>
      <c r="AG689" s="49">
        <f>_xll.qlTenorBasisForwardRate($V$13,AD689,_xll.ohTrigger($AA$9:$AA$12))</f>
        <v>1.3768508618626567E-2</v>
      </c>
      <c r="AH689" s="49">
        <f>_xll.qlTenorBasisForwardRate2($V$13,AD689,AE689,_xll.ohTrigger($AA$9:$AA$12))</f>
        <v>1.3768508618626567E-2</v>
      </c>
      <c r="AI689" s="49">
        <f>_xll.qlIndexFixing($V$5,_xll.qlInterestRateIndexFixingDate($V$5,AD689,trigger),,trigger)</f>
        <v>1.3770575687693689E-2</v>
      </c>
      <c r="AJ689" s="49">
        <f t="shared" si="31"/>
        <v>-2.0670690671215075E-6</v>
      </c>
      <c r="AK689" s="52">
        <f t="shared" si="32"/>
        <v>1.0001501302083164</v>
      </c>
    </row>
    <row r="690" spans="29:37" x14ac:dyDescent="0.2">
      <c r="AC690" s="44" t="s">
        <v>74</v>
      </c>
      <c r="AD690" s="45">
        <f>_xll.qlCalendarAdvance(calendar,AD689,AC690,,,trigger)</f>
        <v>63681</v>
      </c>
      <c r="AE690" s="45">
        <f>_xll.qlInterestRateIndexMaturity($V$5,AD690,trigger)</f>
        <v>63773</v>
      </c>
      <c r="AF690" s="49">
        <f>_xll.qlTenorBasisValue($V$13,AD690,trigger)</f>
        <v>1.3525314544502785E-4</v>
      </c>
      <c r="AG690" s="49">
        <f>_xll.qlTenorBasisForwardRate($V$13,AD690,_xll.ohTrigger($AA$9:$AA$12))</f>
        <v>1.377297854004263E-2</v>
      </c>
      <c r="AH690" s="49">
        <f>_xll.qlTenorBasisForwardRate2($V$13,AD690,AE690,_xll.ohTrigger($AA$9:$AA$12))</f>
        <v>1.377297854004263E-2</v>
      </c>
      <c r="AI690" s="49">
        <f>_xll.qlIndexFixing($V$5,_xll.qlInterestRateIndexFixingDate($V$5,AD690,trigger),,trigger)</f>
        <v>1.3775149188086548E-2</v>
      </c>
      <c r="AJ690" s="49">
        <f t="shared" si="31"/>
        <v>-2.1706480439181303E-6</v>
      </c>
      <c r="AK690" s="52">
        <f t="shared" si="32"/>
        <v>1.0001576019332061</v>
      </c>
    </row>
    <row r="691" spans="29:37" x14ac:dyDescent="0.2">
      <c r="AC691" s="44" t="s">
        <v>74</v>
      </c>
      <c r="AD691" s="45">
        <f>_xll.qlCalendarAdvance(calendar,AD690,AC691,,,trigger)</f>
        <v>63712</v>
      </c>
      <c r="AE691" s="45">
        <f>_xll.qlInterestRateIndexMaturity($V$5,AD691,trigger)</f>
        <v>63804</v>
      </c>
      <c r="AF691" s="49">
        <f>_xll.qlTenorBasisValue($V$13,AD691,trigger)</f>
        <v>1.3521748381207889E-4</v>
      </c>
      <c r="AG691" s="49">
        <f>_xll.qlTenorBasisForwardRate($V$13,AD691,_xll.ohTrigger($AA$9:$AA$12))</f>
        <v>1.3776727945355812E-2</v>
      </c>
      <c r="AH691" s="49">
        <f>_xll.qlTenorBasisForwardRate2($V$13,AD691,AE691,_xll.ohTrigger($AA$9:$AA$12))</f>
        <v>1.3776727945355812E-2</v>
      </c>
      <c r="AI691" s="49">
        <f>_xll.qlIndexFixing($V$5,_xll.qlInterestRateIndexFixingDate($V$5,AD691,trigger),,trigger)</f>
        <v>1.3778992415236117E-2</v>
      </c>
      <c r="AJ691" s="49">
        <f t="shared" si="31"/>
        <v>-2.2644698803048896E-6</v>
      </c>
      <c r="AK691" s="52">
        <f t="shared" si="32"/>
        <v>1.000164369209386</v>
      </c>
    </row>
    <row r="692" spans="29:37" x14ac:dyDescent="0.2">
      <c r="AC692" s="44" t="s">
        <v>74</v>
      </c>
      <c r="AD692" s="45">
        <f>_xll.qlCalendarAdvance(calendar,AD691,AC692,,,trigger)</f>
        <v>63744</v>
      </c>
      <c r="AE692" s="45">
        <f>_xll.qlInterestRateIndexMaturity($V$5,AD692,trigger)</f>
        <v>63836</v>
      </c>
      <c r="AF692" s="49">
        <f>_xll.qlTenorBasisValue($V$13,AD692,trigger)</f>
        <v>1.3518110890925415E-4</v>
      </c>
      <c r="AG692" s="49">
        <f>_xll.qlTenorBasisForwardRate($V$13,AD692,_xll.ohTrigger($AA$9:$AA$12))</f>
        <v>1.3780326573761513E-2</v>
      </c>
      <c r="AH692" s="49">
        <f>_xll.qlTenorBasisForwardRate2($V$13,AD692,AE692,_xll.ohTrigger($AA$9:$AA$12))</f>
        <v>1.3780326573761513E-2</v>
      </c>
      <c r="AI692" s="49">
        <f>_xll.qlIndexFixing($V$5,_xll.qlInterestRateIndexFixingDate($V$5,AD692,trigger),,trigger)</f>
        <v>1.378268283944495E-2</v>
      </c>
      <c r="AJ692" s="49">
        <f t="shared" si="31"/>
        <v>-2.3562656834372891E-6</v>
      </c>
      <c r="AK692" s="52">
        <f t="shared" si="32"/>
        <v>1.0001709876519127</v>
      </c>
    </row>
    <row r="693" spans="29:37" x14ac:dyDescent="0.2">
      <c r="AC693" s="44" t="s">
        <v>74</v>
      </c>
      <c r="AD693" s="45">
        <f>_xll.qlCalendarAdvance(calendar,AD692,AC693,,,trigger)</f>
        <v>63775</v>
      </c>
      <c r="AE693" s="45">
        <f>_xll.qlInterestRateIndexMaturity($V$5,AD693,trigger)</f>
        <v>63867</v>
      </c>
      <c r="AF693" s="49">
        <f>_xll.qlTenorBasisValue($V$13,AD693,trigger)</f>
        <v>1.3514628925366325E-4</v>
      </c>
      <c r="AG693" s="49">
        <f>_xll.qlTenorBasisForwardRate($V$13,AD693,_xll.ohTrigger($AA$9:$AA$12))</f>
        <v>1.3783549506079929E-2</v>
      </c>
      <c r="AH693" s="49">
        <f>_xll.qlTenorBasisForwardRate2($V$13,AD693,AE693,_xll.ohTrigger($AA$9:$AA$12))</f>
        <v>1.3783549506079929E-2</v>
      </c>
      <c r="AI693" s="49">
        <f>_xll.qlIndexFixing($V$5,_xll.qlInterestRateIndexFixingDate($V$5,AD693,trigger),,trigger)</f>
        <v>1.3785989808460098E-2</v>
      </c>
      <c r="AJ693" s="49">
        <f t="shared" si="31"/>
        <v>-2.4403023801689017E-6</v>
      </c>
      <c r="AK693" s="52">
        <f t="shared" si="32"/>
        <v>1.0001770445543865</v>
      </c>
    </row>
    <row r="694" spans="29:37" x14ac:dyDescent="0.2">
      <c r="AC694" s="46" t="s">
        <v>74</v>
      </c>
      <c r="AD694" s="47">
        <f>_xll.qlCalendarAdvance(calendar,AD693,AC694,,,trigger)</f>
        <v>63807</v>
      </c>
      <c r="AE694" s="47">
        <f>_xll.qlInterestRateIndexMaturity($V$5,AD694,trigger)</f>
        <v>63898</v>
      </c>
      <c r="AF694" s="50">
        <f>_xll.qlTenorBasisValue($V$13,AD694,trigger)</f>
        <v>1.3511077334752905E-4</v>
      </c>
      <c r="AG694" s="50">
        <f>_xll.qlTenorBasisForwardRate($V$13,AD694,_xll.ohTrigger($AA$9:$AA$12))</f>
        <v>1.3786297437811722E-2</v>
      </c>
      <c r="AH694" s="50">
        <f>_xll.qlTenorBasisForwardRate2($V$13,AD694,AE694,_xll.ohTrigger($AA$9:$AA$12))</f>
        <v>1.3786297437811722E-2</v>
      </c>
      <c r="AI694" s="50">
        <f>_xll.qlIndexFixing($V$5,_xll.qlInterestRateIndexFixingDate($V$5,AD694,trigger),,trigger)</f>
        <v>1.3788818148310955E-2</v>
      </c>
      <c r="AJ694" s="50">
        <f t="shared" si="31"/>
        <v>-2.5207104992330115E-6</v>
      </c>
      <c r="AK694" s="53">
        <f t="shared" si="32"/>
        <v>1.000182841731843</v>
      </c>
    </row>
  </sheetData>
  <dataValidations disablePrompts="1" count="4">
    <dataValidation type="list" allowBlank="1" showInputMessage="1" showErrorMessage="1" sqref="C28:C64">
      <formula1>"Annual,Semiannual,EveryFourthMonth,Quarterly,Bimonthly,Monthly,Biweekly,Weekly,Daily,Once,NoFrequency"</formula1>
    </dataValidation>
    <dataValidation type="list" allowBlank="1" showInputMessage="1" showErrorMessage="1" sqref="D28:D64 D3:D15">
      <formula1>"Following,Modified Following,Preceding,Modified Preceding,Unadjusted,Half-Month Modified Following"</formula1>
    </dataValidation>
    <dataValidation type="list" allowBlank="1" showInputMessage="1" showErrorMessage="1" sqref="V24">
      <formula1>"AllDepos,DeposBeforeFirstFuturesStartDate,DeposBeforeFirstFuturesStartDatePlusOne,DeposBeforeFirstFuturesExpiryDate"</formula1>
    </dataValidation>
    <dataValidation type="list" allowBlank="1" showInputMessage="1" showErrorMessage="1" sqref="E3:E6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94"/>
  <sheetViews>
    <sheetView showGridLines="0" tabSelected="1" topLeftCell="N1" workbookViewId="0">
      <selection activeCell="AB2" sqref="AB2"/>
    </sheetView>
  </sheetViews>
  <sheetFormatPr defaultRowHeight="11.25" outlineLevelCol="1" x14ac:dyDescent="0.2"/>
  <cols>
    <col min="1" max="1" width="6" style="1" hidden="1" customWidth="1" outlineLevel="1"/>
    <col min="2" max="2" width="5.7109375" style="1" hidden="1" customWidth="1" outlineLevel="1"/>
    <col min="3" max="3" width="6.28515625" style="1" hidden="1" customWidth="1" outlineLevel="1"/>
    <col min="4" max="4" width="7" style="1" hidden="1" customWidth="1" outlineLevel="1"/>
    <col min="5" max="5" width="19.28515625" style="1" hidden="1" customWidth="1" outlineLevel="1"/>
    <col min="6" max="6" width="20.28515625" style="1" hidden="1" customWidth="1" outlineLevel="1"/>
    <col min="7" max="7" width="10.140625" style="1" hidden="1" customWidth="1" outlineLevel="1"/>
    <col min="8" max="8" width="8" style="1" hidden="1" customWidth="1" outlineLevel="1"/>
    <col min="9" max="9" width="21.42578125" style="1" hidden="1" customWidth="1" outlineLevel="1"/>
    <col min="10" max="10" width="15.140625" style="1" hidden="1" customWidth="1" outlineLevel="1"/>
    <col min="11" max="11" width="10" style="1" hidden="1" customWidth="1" outlineLevel="1"/>
    <col min="12" max="12" width="9" style="1" hidden="1" customWidth="1" outlineLevel="1"/>
    <col min="13" max="13" width="4.85546875" style="1" hidden="1" customWidth="1" outlineLevel="1"/>
    <col min="14" max="14" width="2.7109375" style="1" customWidth="1" collapsed="1"/>
    <col min="15" max="15" width="10" style="1" hidden="1" customWidth="1" outlineLevel="1"/>
    <col min="16" max="16" width="21.42578125" style="1" bestFit="1" customWidth="1" collapsed="1"/>
    <col min="17" max="20" width="10.7109375" style="1" customWidth="1"/>
    <col min="21" max="21" width="11.28515625" style="1" customWidth="1"/>
    <col min="22" max="22" width="2.7109375" style="1" customWidth="1"/>
    <col min="23" max="23" width="21" style="1" customWidth="1"/>
    <col min="24" max="24" width="17.28515625" style="1" bestFit="1" customWidth="1"/>
    <col min="25" max="25" width="6" style="1" bestFit="1" customWidth="1"/>
    <col min="26" max="26" width="2.7109375" style="1" customWidth="1"/>
    <col min="27" max="27" width="4" style="1" bestFit="1" customWidth="1"/>
    <col min="28" max="28" width="5" style="1" bestFit="1" customWidth="1"/>
    <col min="29" max="31" width="17.28515625" style="1" customWidth="1"/>
    <col min="32" max="32" width="9.140625" style="1"/>
    <col min="33" max="33" width="14" style="1" customWidth="1"/>
    <col min="34" max="34" width="12.140625" style="1" customWidth="1"/>
    <col min="35" max="35" width="12.5703125" style="1" customWidth="1"/>
    <col min="36" max="36" width="6.5703125" style="1" customWidth="1"/>
    <col min="37" max="37" width="9.140625" style="1"/>
    <col min="38" max="38" width="3.7109375" style="1" customWidth="1"/>
    <col min="39" max="40" width="17.28515625" style="1" bestFit="1" customWidth="1"/>
    <col min="41" max="42" width="11" style="1" bestFit="1" customWidth="1"/>
    <col min="43" max="51" width="9.140625" style="1"/>
    <col min="52" max="52" width="17.28515625" style="1" bestFit="1" customWidth="1"/>
    <col min="53" max="53" width="12" style="1" bestFit="1" customWidth="1"/>
    <col min="54" max="54" width="9.140625" style="1"/>
    <col min="55" max="55" width="17.28515625" style="1" bestFit="1" customWidth="1"/>
    <col min="56" max="59" width="9.7109375" style="1" customWidth="1"/>
    <col min="60" max="16384" width="9.140625" style="1"/>
  </cols>
  <sheetData>
    <row r="1" spans="1:80" x14ac:dyDescent="0.2">
      <c r="J1" s="1" t="str">
        <f>PROPER(currency)&amp;familyname&amp;$X$8</f>
        <v>Euribor6M</v>
      </c>
    </row>
    <row r="2" spans="1:80" ht="21" customHeight="1" x14ac:dyDescent="0.2">
      <c r="A2" s="3" t="s">
        <v>8</v>
      </c>
      <c r="B2" s="3" t="s">
        <v>136</v>
      </c>
      <c r="C2" s="3"/>
      <c r="D2" s="3" t="s">
        <v>135</v>
      </c>
      <c r="E2" s="23" t="s">
        <v>134</v>
      </c>
      <c r="F2" s="23" t="s">
        <v>133</v>
      </c>
      <c r="G2" s="3" t="s">
        <v>137</v>
      </c>
      <c r="H2" s="3" t="s">
        <v>138</v>
      </c>
      <c r="I2" s="3" t="s">
        <v>12</v>
      </c>
      <c r="J2" s="21" t="s">
        <v>13</v>
      </c>
      <c r="K2" s="22" t="s">
        <v>55</v>
      </c>
      <c r="L2" s="22" t="s">
        <v>56</v>
      </c>
      <c r="M2" s="22" t="s">
        <v>57</v>
      </c>
      <c r="O2" s="22" t="s">
        <v>70</v>
      </c>
      <c r="P2" s="22" t="s">
        <v>132</v>
      </c>
      <c r="Q2" s="22" t="s">
        <v>65</v>
      </c>
      <c r="R2" s="22" t="s">
        <v>130</v>
      </c>
      <c r="S2" s="22" t="s">
        <v>131</v>
      </c>
      <c r="T2" s="22" t="s">
        <v>163</v>
      </c>
      <c r="U2" s="22" t="s">
        <v>161</v>
      </c>
      <c r="AB2" s="41"/>
      <c r="AC2" s="22" t="s">
        <v>164</v>
      </c>
      <c r="AD2" s="22" t="s">
        <v>73</v>
      </c>
      <c r="AE2" s="22" t="s">
        <v>72</v>
      </c>
      <c r="AF2" s="22" t="s">
        <v>165</v>
      </c>
      <c r="AG2" s="22" t="s">
        <v>166</v>
      </c>
      <c r="AH2" s="22" t="s">
        <v>158</v>
      </c>
      <c r="AI2" s="22" t="s">
        <v>78</v>
      </c>
      <c r="AJ2" s="22" t="s">
        <v>144</v>
      </c>
      <c r="AZ2" s="22" t="s">
        <v>148</v>
      </c>
      <c r="BA2" s="22" t="s">
        <v>149</v>
      </c>
      <c r="BC2" s="22" t="s">
        <v>150</v>
      </c>
      <c r="BD2" s="22" t="s">
        <v>145</v>
      </c>
      <c r="BE2" s="22" t="s">
        <v>146</v>
      </c>
      <c r="BF2" s="22" t="s">
        <v>147</v>
      </c>
      <c r="BG2" s="22" t="s">
        <v>144</v>
      </c>
    </row>
    <row r="3" spans="1:80" x14ac:dyDescent="0.2">
      <c r="A3" s="2" t="s">
        <v>74</v>
      </c>
      <c r="B3" s="72"/>
      <c r="C3" s="72"/>
      <c r="D3" s="72"/>
      <c r="E3" s="72"/>
      <c r="F3" s="72"/>
      <c r="G3" s="2" t="str">
        <f>PROPER(currency)&amp;familyname&amp;A3</f>
        <v>Euribor1M</v>
      </c>
      <c r="H3" s="72"/>
      <c r="I3" s="2" t="str">
        <f t="shared" ref="I3:I8" si="0">currency&amp;A3&amp;"D_SYNTH"&amp;$X$8&amp;"_Quote"</f>
        <v>EUR1MD_SYNTH6M_Quote</v>
      </c>
      <c r="J3" s="2" t="str">
        <f>_xll.qlDepositRateHelper(,I3,G3,permanent,trigger,objectoverwrite)</f>
        <v>obj_0059f#0008</v>
      </c>
      <c r="K3" s="15" t="b">
        <v>1</v>
      </c>
      <c r="L3" s="18">
        <v>10</v>
      </c>
      <c r="M3" s="18">
        <v>10</v>
      </c>
      <c r="O3" s="90"/>
      <c r="P3" s="90"/>
      <c r="Q3" s="91"/>
      <c r="R3" s="92"/>
      <c r="S3" s="92">
        <f>SettlementDate</f>
        <v>42279</v>
      </c>
      <c r="T3" s="99">
        <f>_xll.qlYieldTSDiscount($X$10,S3)</f>
        <v>1.0000063889195221</v>
      </c>
      <c r="U3" s="99">
        <f t="array" ref="U3:U72">_xll.qlDiscountCorrectedTermStructureData(X31)</f>
        <v>1</v>
      </c>
      <c r="W3" s="36" t="s">
        <v>98</v>
      </c>
      <c r="X3" s="33">
        <v>0</v>
      </c>
      <c r="AB3" s="44"/>
      <c r="AC3" s="45">
        <f>_xll.qlInterestRateIndexFixingDate($X$9,AD3)</f>
        <v>42277</v>
      </c>
      <c r="AD3" s="45">
        <f>_xll.qlCalendarAdvance(calendar,_xll.qlSettingsEvaluationDate(trigger),"2D",,,trigger)</f>
        <v>42279</v>
      </c>
      <c r="AE3" s="45">
        <f>_xll.qlInterestRateIndexMaturity($X$9,AD3,)</f>
        <v>42464</v>
      </c>
      <c r="AF3" s="49">
        <f>_xll.qlTenorBasisValue(TenorBasis6M,AD3,_xll.ohTrigger(trigger,$X$24))</f>
        <v>1.8167928488711511E-3</v>
      </c>
      <c r="AG3" s="102">
        <f>_xll.qlTenorBasisForwardRate(TenorBasis6M,AD3,_xll.ohTrigger(trigger,$X$24))</f>
        <v>2.3145784793998349E-4</v>
      </c>
      <c r="AH3" s="102">
        <f>_xll.qlIndexFixing(TenorBasisIndex6M,$AC3,TRUE,_xll.ohTrigger(trigger,X24))</f>
        <v>2.4200000021544677E-4</v>
      </c>
      <c r="AI3" s="49">
        <f>_xll.qlIndexFixing($X$9,$AC3,TRUE,trigger)</f>
        <v>2.4200000000026755E-4</v>
      </c>
      <c r="AJ3" s="52">
        <f>(AH3-AI3)*10000</f>
        <v>2.151792199284186E-9</v>
      </c>
      <c r="AZ3" s="43">
        <v>42298</v>
      </c>
      <c r="BA3" s="48">
        <f>_xll.qlIndexFixing(TenorBasisIndex6M,_xll.qlInterestRateIndexFixingDate(TenorBasisIndex6M,AZ3,trigger),TRUE,_xll.ohTrigger(trigger,X24))</f>
        <v>2.5031882401767817E-4</v>
      </c>
      <c r="BC3" s="45">
        <f>SettlementDate</f>
        <v>42279</v>
      </c>
      <c r="BD3" s="49">
        <f>_xll.qlTenorBasisForwardRate(TenorBasis6M,BC3,_xll.ohTrigger(trigger,$X$24))</f>
        <v>2.3145784793998349E-4</v>
      </c>
      <c r="BE3" s="49">
        <f>_xll.qlIndexFixing(TenorBasisIndex6M,_xll.qlInterestRateIndexFixingDate(TenorBasisIndex6M,BC3,trigger),TRUE,_xll.ohTrigger(trigger,$X$24))</f>
        <v>2.4200000021544677E-4</v>
      </c>
      <c r="BF3" s="49">
        <f>_xll.qlIndexFixing($X$9,_xll.qlInterestRateIndexFixingDate($X$9,BC3,trigger),TRUE,trigger)</f>
        <v>2.4200000000026755E-4</v>
      </c>
      <c r="BG3" s="94">
        <f>(BF3-BE3)*10000</f>
        <v>-2.151792199284186E-9</v>
      </c>
    </row>
    <row r="4" spans="1:80" ht="11.25" customHeight="1" x14ac:dyDescent="0.2">
      <c r="A4" s="7" t="s">
        <v>107</v>
      </c>
      <c r="B4" s="73"/>
      <c r="C4" s="73"/>
      <c r="D4" s="73"/>
      <c r="E4" s="73"/>
      <c r="F4" s="73"/>
      <c r="G4" s="7" t="str">
        <f>PROPER(currency)&amp;familyname&amp;A4</f>
        <v>Euribor2M</v>
      </c>
      <c r="H4" s="73"/>
      <c r="I4" s="7" t="str">
        <f t="shared" si="0"/>
        <v>EUR2MD_SYNTH6M_Quote</v>
      </c>
      <c r="J4" s="7" t="str">
        <f>_xll.qlDepositRateHelper(,I4,G4,permanent,trigger,objectoverwrite)</f>
        <v>obj_00592#0008</v>
      </c>
      <c r="K4" s="16" t="b">
        <v>1</v>
      </c>
      <c r="L4" s="19">
        <v>10</v>
      </c>
      <c r="M4" s="19">
        <v>10</v>
      </c>
      <c r="O4" s="24" t="str">
        <f t="array" ref="O4:O72">_xll.qlRateHelperSelection(_xll.ohFilter(J3:J65,K3:K65),_xll.ohFilter(Priority,K3:K65),$X$3,$X$4,,$X$5,_xll.ohFilter(MinDistance,K3:K65),trigger)</f>
        <v>obj_0059f</v>
      </c>
      <c r="P4" s="26" t="str">
        <f>_xll.qlRateHelperQuoteName(O4,trigger)</f>
        <v>EUR1MD_SYNTH6M_Quote</v>
      </c>
      <c r="Q4" s="31">
        <f>_xll.qlRateHelperRate(O4,trigger)</f>
        <v>2.5599999999999999E-4</v>
      </c>
      <c r="R4" s="70">
        <f>_xll.qlRateHelperEarliestDate(O4,trigger)</f>
        <v>42279</v>
      </c>
      <c r="S4" s="70">
        <f>_xll.qlRateHelperPillarDate(O4,trigger)</f>
        <v>42310</v>
      </c>
      <c r="T4" s="100">
        <f>_xll.qlYieldTSDiscount($X$10,S4)</f>
        <v>1.0001269597807849</v>
      </c>
      <c r="U4" s="100">
        <v>0.99999842740629141</v>
      </c>
      <c r="W4" s="36" t="s">
        <v>100</v>
      </c>
      <c r="X4" s="33">
        <v>0</v>
      </c>
      <c r="AA4" s="1">
        <v>1</v>
      </c>
      <c r="AB4" s="44" t="s">
        <v>74</v>
      </c>
      <c r="AC4" s="45">
        <f>_xll.qlInterestRateIndexFixingDate($X$9,AD4)</f>
        <v>42306</v>
      </c>
      <c r="AD4" s="45">
        <f>_xll.qlCalendarAdvance(calendar,$AD$3,AB4,,,trigger)</f>
        <v>42310</v>
      </c>
      <c r="AE4" s="45">
        <f>_xll.qlInterestRateIndexMaturity($X$9,AD4,)</f>
        <v>42492</v>
      </c>
      <c r="AF4" s="49">
        <f>_xll.qlTenorBasisValue(TenorBasis6M,AD4,_xll.ohTrigger(trigger,$X$24))</f>
        <v>1.8758238276850166E-3</v>
      </c>
      <c r="AG4" s="102">
        <f>_xll.qlTenorBasisForwardRate(TenorBasis6M,AD4,_xll.ohTrigger(trigger,$X$24))</f>
        <v>2.2539829088273912E-4</v>
      </c>
      <c r="AH4" s="102">
        <f>_xll.qlIndexFixing(TenorBasisIndex6M,$AC4,TRUE,_xll.ohTrigger(trigger,X25))</f>
        <v>2.4999999966147035E-4</v>
      </c>
      <c r="AI4" s="49">
        <f>_xll.qlIndexFixing($X$9,$AC4,TRUE,trigger)</f>
        <v>2.5000000044194493E-4</v>
      </c>
      <c r="AJ4" s="52">
        <f t="shared" ref="AJ4:AJ67" si="1">(AH4-AI4)*10000</f>
        <v>-7.8047458903704459E-9</v>
      </c>
      <c r="AZ4" s="45">
        <v>42326</v>
      </c>
      <c r="BA4" s="49">
        <f>_xll.qlIndexFixing(TenorBasisIndex6M,_xll.qlInterestRateIndexFixingDate(TenorBasisIndex6M,AZ4,trigger),TRUE,_xll.ohTrigger(trigger,X25))</f>
        <v>2.4262979377543824E-4</v>
      </c>
      <c r="BC4" s="45">
        <f>_xll.qlCalendarAdvance(calendar,BC3,"1D",,,trigger)</f>
        <v>42282</v>
      </c>
      <c r="BD4" s="49">
        <f>_xll.qlTenorBasisForwardRate($X$17,BC4,_xll.ohTrigger(trigger,$X$24))</f>
        <v>2.3102912921183803E-4</v>
      </c>
      <c r="BE4" s="49">
        <f>_xll.qlIndexFixing(TenorBasisIndex6M,_xll.qlInterestRateIndexFixingDate(TenorBasisIndex6M,BC4,trigger),TRUE,_xll.ohTrigger(trigger,$X$24))</f>
        <v>2.430191154340704E-4</v>
      </c>
      <c r="BF4" s="49">
        <f>_xll.qlIndexFixing($X$9,_xll.qlInterestRateIndexFixingDate($X$9,BC4,trigger),TRUE,trigger)</f>
        <v>2.4225677147605507E-4</v>
      </c>
      <c r="BG4" s="94">
        <f t="shared" ref="BG4:BG67" si="2">(BF4-BE4)*10000</f>
        <v>-7.6234395801532615E-3</v>
      </c>
    </row>
    <row r="5" spans="1:80" ht="11.25" customHeight="1" x14ac:dyDescent="0.2">
      <c r="A5" s="7" t="s">
        <v>83</v>
      </c>
      <c r="B5" s="73"/>
      <c r="C5" s="73"/>
      <c r="D5" s="73"/>
      <c r="E5" s="73"/>
      <c r="F5" s="73"/>
      <c r="G5" s="7" t="str">
        <f>PROPER(currency)&amp;familyname&amp;A5</f>
        <v>Euribor3M</v>
      </c>
      <c r="H5" s="73"/>
      <c r="I5" s="7" t="str">
        <f t="shared" si="0"/>
        <v>EUR3MD_SYNTH6M_Quote</v>
      </c>
      <c r="J5" s="7" t="str">
        <f>_xll.qlDepositRateHelper(,I5,G5,permanent,trigger,objectoverwrite)</f>
        <v>obj_00594#0008</v>
      </c>
      <c r="K5" s="16" t="b">
        <v>1</v>
      </c>
      <c r="L5" s="19">
        <v>10</v>
      </c>
      <c r="M5" s="19">
        <v>10</v>
      </c>
      <c r="O5" s="26" t="str">
        <v>obj_00592</v>
      </c>
      <c r="P5" s="26" t="str">
        <f>_xll.qlRateHelperQuoteName(O5,trigger)</f>
        <v>EUR2MD_SYNTH6M_Quote</v>
      </c>
      <c r="Q5" s="31">
        <f>_xll.qlRateHelperRate(O5,trigger)</f>
        <v>2.3699999999999999E-4</v>
      </c>
      <c r="R5" s="70">
        <f>_xll.qlRateHelperEarliestDate(O5,trigger)</f>
        <v>42279</v>
      </c>
      <c r="S5" s="70">
        <f>_xll.qlRateHelperPillarDate(O5,trigger)</f>
        <v>42340</v>
      </c>
      <c r="T5" s="100">
        <f>_xll.qlYieldTSDiscount($X$10,S5)</f>
        <v>1.0002521453146695</v>
      </c>
      <c r="U5" s="100">
        <v>0.99999691422362991</v>
      </c>
      <c r="W5" s="36" t="s">
        <v>99</v>
      </c>
      <c r="X5" s="33" t="s">
        <v>101</v>
      </c>
      <c r="AA5" s="1">
        <f>AA4+1</f>
        <v>2</v>
      </c>
      <c r="AB5" s="44" t="str">
        <f>AA5&amp;"M"</f>
        <v>2M</v>
      </c>
      <c r="AC5" s="45">
        <f>_xll.qlInterestRateIndexFixingDate($X$9,AD5)</f>
        <v>42338</v>
      </c>
      <c r="AD5" s="45">
        <f>_xll.qlCalendarAdvance(calendar,$AD$3,AB5,,,trigger)</f>
        <v>42340</v>
      </c>
      <c r="AE5" s="45">
        <f>_xll.qlInterestRateIndexMaturity($X$9,AD5,)</f>
        <v>42523</v>
      </c>
      <c r="AF5" s="49">
        <f>_xll.qlTenorBasisValue(TenorBasis6M,AD5,_xll.ohTrigger(trigger,$X$24))</f>
        <v>1.9306836680406138E-3</v>
      </c>
      <c r="AG5" s="102">
        <f>_xll.qlTenorBasisForwardRate(TenorBasis6M,AD5,_xll.ohTrigger(trigger,$X$24))</f>
        <v>2.2411656485223156E-4</v>
      </c>
      <c r="AH5" s="102">
        <f>_xll.qlIndexFixing(TenorBasisIndex6M,$AC5,TRUE,_xll.ohTrigger(trigger,X26))</f>
        <v>2.2999999999982507E-4</v>
      </c>
      <c r="AI5" s="49">
        <f>_xll.qlIndexFixing($X$9,$AC5,TRUE,trigger)</f>
        <v>2.300000000002619E-4</v>
      </c>
      <c r="AJ5" s="52">
        <f t="shared" si="1"/>
        <v>-4.3682505529440974E-12</v>
      </c>
      <c r="AZ5" s="45">
        <v>42354</v>
      </c>
      <c r="BA5" s="49">
        <f>_xll.qlIndexFixing(TenorBasisIndex6M,_xll.qlInterestRateIndexFixingDate(TenorBasisIndex6M,AZ5,trigger),TRUE,_xll.ohTrigger(trigger,X26))</f>
        <v>2.2543289895449729E-4</v>
      </c>
      <c r="BC5" s="45">
        <f>_xll.qlCalendarAdvance(calendar,BC4,"1D",,,trigger)</f>
        <v>42283</v>
      </c>
      <c r="BD5" s="49">
        <f>_xll.qlTenorBasisForwardRate($X$17,BC5,_xll.ohTrigger(trigger,$X$24))</f>
        <v>2.3131483114258533E-4</v>
      </c>
      <c r="BE5" s="49">
        <f>_xll.qlIndexFixing(TenorBasisIndex6M,_xll.qlInterestRateIndexFixingDate(TenorBasisIndex6M,BC5,trigger),TRUE,_xll.ohTrigger(trigger,$X$24))</f>
        <v>2.4278037875468319E-4</v>
      </c>
      <c r="BF5" s="49">
        <f>_xll.qlIndexFixing($X$9,_xll.qlInterestRateIndexFixingDate($X$9,BC5,trigger),TRUE,trigger)</f>
        <v>2.4261286578332024E-4</v>
      </c>
      <c r="BG5" s="94">
        <f t="shared" si="2"/>
        <v>-1.6751297136295131E-3</v>
      </c>
    </row>
    <row r="6" spans="1:80" ht="11.25" customHeight="1" x14ac:dyDescent="0.2">
      <c r="A6" s="75" t="s">
        <v>108</v>
      </c>
      <c r="B6" s="76"/>
      <c r="C6" s="76"/>
      <c r="D6" s="76"/>
      <c r="E6" s="76"/>
      <c r="F6" s="76"/>
      <c r="G6" s="75" t="str">
        <f>_xll.qlEuribor(,A5,,,trigger)</f>
        <v>obj_00596#0008</v>
      </c>
      <c r="H6" s="76"/>
      <c r="I6" s="75" t="str">
        <f t="shared" si="0"/>
        <v>EUR4MD_SYNTH6M_Quote</v>
      </c>
      <c r="J6" s="75" t="str">
        <f>_xll.qlDepositRateHelper(,I6,G6,permanent,trigger,objectoverwrite)</f>
        <v>obj_00597#0008</v>
      </c>
      <c r="K6" s="77" t="b">
        <v>1</v>
      </c>
      <c r="L6" s="78">
        <v>10</v>
      </c>
      <c r="M6" s="78">
        <v>10</v>
      </c>
      <c r="O6" s="26" t="str">
        <v>obj_00594</v>
      </c>
      <c r="P6" s="26" t="str">
        <f>_xll.qlRateHelperQuoteName(O6,trigger)</f>
        <v>EUR3MD_SYNTH6M_Quote</v>
      </c>
      <c r="Q6" s="31">
        <f>_xll.qlRateHelperRate(O6,trigger)</f>
        <v>2.8400000000000002E-4</v>
      </c>
      <c r="R6" s="70">
        <f>_xll.qlRateHelperEarliestDate(O6,trigger)</f>
        <v>42279</v>
      </c>
      <c r="S6" s="70">
        <f>_xll.qlRateHelperPillarDate(O6,trigger)</f>
        <v>42373</v>
      </c>
      <c r="T6" s="100">
        <f>_xll.qlYieldTSDiscount($X$10,S6)</f>
        <v>1.0003813475787324</v>
      </c>
      <c r="U6" s="100">
        <v>0.99999545475608087</v>
      </c>
      <c r="AA6" s="1">
        <f t="shared" ref="AA6:AA69" si="3">AA5+1</f>
        <v>3</v>
      </c>
      <c r="AB6" s="44" t="str">
        <f t="shared" ref="AB6:AB69" si="4">AA6&amp;"M"</f>
        <v>3M</v>
      </c>
      <c r="AC6" s="45">
        <f>_xll.qlInterestRateIndexFixingDate($X$9,AD6)</f>
        <v>42368</v>
      </c>
      <c r="AD6" s="45">
        <f>_xll.qlCalendarAdvance(calendar,$AD$3,AB6,,,trigger)</f>
        <v>42373</v>
      </c>
      <c r="AE6" s="45">
        <f>_xll.qlInterestRateIndexMaturity($X$9,AD6,)</f>
        <v>42555</v>
      </c>
      <c r="AF6" s="49">
        <f>_xll.qlTenorBasisValue(TenorBasis6M,AD6,_xll.ohTrigger(trigger,$X$24))</f>
        <v>1.9885222564076824E-3</v>
      </c>
      <c r="AG6" s="102">
        <f>_xll.qlTenorBasisForwardRate(TenorBasis6M,AD6,_xll.ohTrigger(trigger,$X$24))</f>
        <v>1.9266205455135889E-4</v>
      </c>
      <c r="AH6" s="102">
        <f>_xll.qlIndexFixing(TenorBasisIndex6M,$AC6,TRUE,_xll.ohTrigger(trigger,X27))</f>
        <v>2.1999999999986012E-4</v>
      </c>
      <c r="AI6" s="49">
        <f>_xll.qlIndexFixing($X$9,$AC6,TRUE,trigger)</f>
        <v>2.1999999999986012E-4</v>
      </c>
      <c r="AJ6" s="52">
        <f t="shared" si="1"/>
        <v>0</v>
      </c>
      <c r="AZ6" s="45">
        <v>42389</v>
      </c>
      <c r="BA6" s="49">
        <f>_xll.qlIndexFixing(TenorBasisIndex6M,_xll.qlInterestRateIndexFixingDate(TenorBasisIndex6M,AZ6,trigger),TRUE,_xll.ohTrigger(trigger,X27))</f>
        <v>2.1409902183221609E-4</v>
      </c>
      <c r="BC6" s="45">
        <f>_xll.qlCalendarAdvance(calendar,BC5,"1D",,,trigger)</f>
        <v>42284</v>
      </c>
      <c r="BD6" s="49">
        <f>_xll.qlTenorBasisForwardRate($X$17,BC6,_xll.ohTrigger(trigger,$X$24))</f>
        <v>2.3171898796207197E-4</v>
      </c>
      <c r="BE6" s="49">
        <f>_xll.qlIndexFixing(TenorBasisIndex6M,_xll.qlInterestRateIndexFixingDate(TenorBasisIndex6M,BC6,trigger),TRUE,_xll.ohTrigger(trigger,$X$24))</f>
        <v>2.4368844270702099E-4</v>
      </c>
      <c r="BF6" s="49">
        <f>_xll.qlIndexFixing($X$9,_xll.qlInterestRateIndexFixingDate($X$9,BC6,trigger),TRUE,trigger)</f>
        <v>2.4301682860454683E-4</v>
      </c>
      <c r="BG6" s="94">
        <f t="shared" si="2"/>
        <v>-6.716141024741616E-3</v>
      </c>
    </row>
    <row r="7" spans="1:80" ht="11.25" customHeight="1" x14ac:dyDescent="0.2">
      <c r="A7" s="79" t="s">
        <v>109</v>
      </c>
      <c r="B7" s="80"/>
      <c r="C7" s="80"/>
      <c r="D7" s="80"/>
      <c r="E7" s="80"/>
      <c r="F7" s="80"/>
      <c r="G7" s="79" t="str">
        <f>_xll.qlEuribor(,A6,,,trigger)</f>
        <v>obj_00593#0008</v>
      </c>
      <c r="H7" s="80"/>
      <c r="I7" s="79" t="str">
        <f t="shared" si="0"/>
        <v>EUR5MD_SYNTH6M_Quote</v>
      </c>
      <c r="J7" s="79" t="str">
        <f>_xll.qlDepositRateHelper(,I7,G7,permanent,trigger,objectoverwrite)</f>
        <v>obj_00598#0008</v>
      </c>
      <c r="K7" s="81" t="b">
        <v>1</v>
      </c>
      <c r="L7" s="82">
        <v>10</v>
      </c>
      <c r="M7" s="82">
        <v>10</v>
      </c>
      <c r="O7" s="26" t="str">
        <v>obj_00598</v>
      </c>
      <c r="P7" s="26" t="str">
        <f>_xll.qlRateHelperQuoteName(O7,trigger)</f>
        <v>EUR5MD_SYNTH6M_Quote</v>
      </c>
      <c r="Q7" s="31">
        <f>_xll.qlRateHelperRate(O7,trigger)</f>
        <v>2.5000000000000001E-4</v>
      </c>
      <c r="R7" s="70">
        <f>_xll.qlRateHelperEarliestDate(O7,trigger)</f>
        <v>42279</v>
      </c>
      <c r="S7" s="70">
        <f>_xll.qlRateHelperPillarDate(O7,trigger)</f>
        <v>42402</v>
      </c>
      <c r="T7" s="100">
        <f>_xll.qlYieldTSDiscount($X$10,S7)</f>
        <v>1.000514670267223</v>
      </c>
      <c r="U7" s="100">
        <v>0.99999781503779639</v>
      </c>
      <c r="W7" s="86" t="s">
        <v>11</v>
      </c>
      <c r="X7" s="87"/>
      <c r="AA7" s="1">
        <f t="shared" si="3"/>
        <v>4</v>
      </c>
      <c r="AB7" s="44" t="str">
        <f t="shared" si="4"/>
        <v>4M</v>
      </c>
      <c r="AC7" s="45">
        <f>_xll.qlInterestRateIndexFixingDate($X$9,AD7)</f>
        <v>42398</v>
      </c>
      <c r="AD7" s="45">
        <f>_xll.qlCalendarAdvance(calendar,$AD$3,AB7,,,trigger)</f>
        <v>42402</v>
      </c>
      <c r="AE7" s="45">
        <f>_xll.qlInterestRateIndexMaturity($X$9,AD7,)</f>
        <v>42584</v>
      </c>
      <c r="AF7" s="49">
        <f>_xll.qlTenorBasisValue(TenorBasis6M,AD7,_xll.ohTrigger(trigger,$X$24))</f>
        <v>2.0372381257828579E-3</v>
      </c>
      <c r="AG7" s="102">
        <f>_xll.qlTenorBasisForwardRate(TenorBasis6M,AD7,_xll.ohTrigger(trigger,$X$24))</f>
        <v>1.9566391814949393E-4</v>
      </c>
      <c r="AH7" s="102">
        <f>_xll.qlIndexFixing(TenorBasisIndex6M,$AC7,TRUE,_xll.ohTrigger(trigger,X28))</f>
        <v>2.0999999999992636E-4</v>
      </c>
      <c r="AI7" s="49">
        <f>_xll.qlIndexFixing($X$9,$AC7,TRUE,trigger)</f>
        <v>2.0999999999992636E-4</v>
      </c>
      <c r="AJ7" s="52">
        <f t="shared" si="1"/>
        <v>0</v>
      </c>
      <c r="AZ7" s="45">
        <v>42417</v>
      </c>
      <c r="BA7" s="49">
        <f>_xll.qlIndexFixing(TenorBasisIndex6M,_xll.qlInterestRateIndexFixingDate(TenorBasisIndex6M,AZ7,trigger),TRUE,_xll.ohTrigger(trigger,X28))</f>
        <v>2.0525878479662817E-4</v>
      </c>
      <c r="BC7" s="45">
        <f>_xll.qlCalendarAdvance(calendar,BC6,"1D",,,trigger)</f>
        <v>42285</v>
      </c>
      <c r="BD7" s="49">
        <f>_xll.qlTenorBasisForwardRate($X$17,BC7,_xll.ohTrigger(trigger,$X$24))</f>
        <v>2.3215321752323255E-4</v>
      </c>
      <c r="BE7" s="49">
        <f>_xll.qlIndexFixing(TenorBasisIndex6M,_xll.qlInterestRateIndexFixingDate(TenorBasisIndex6M,BC7,trigger),TRUE,_xll.ohTrigger(trigger,$X$24))</f>
        <v>2.4529360144082043E-4</v>
      </c>
      <c r="BF7" s="49">
        <f>_xll.qlIndexFixing($X$9,_xll.qlInterestRateIndexFixingDate($X$9,BC7,trigger),TRUE,trigger)</f>
        <v>2.4346354110891112E-4</v>
      </c>
      <c r="BG7" s="94">
        <f t="shared" si="2"/>
        <v>-1.8300603319093101E-2</v>
      </c>
    </row>
    <row r="8" spans="1:80" ht="11.25" customHeight="1" x14ac:dyDescent="0.2">
      <c r="A8" s="8" t="s">
        <v>9</v>
      </c>
      <c r="B8" s="74"/>
      <c r="C8" s="74"/>
      <c r="D8" s="74"/>
      <c r="E8" s="74"/>
      <c r="F8" s="74"/>
      <c r="G8" s="8" t="str">
        <f>PROPER(currency)&amp;familyname&amp;A8</f>
        <v>Euribor6M</v>
      </c>
      <c r="H8" s="74"/>
      <c r="I8" s="8" t="str">
        <f t="shared" si="0"/>
        <v>EUR6MD_SYNTH6M_Quote</v>
      </c>
      <c r="J8" s="8" t="str">
        <f>_xll.qlDepositRateHelper(,I8,G8,permanent,trigger,objectoverwrite)</f>
        <v>obj_00595#0008</v>
      </c>
      <c r="K8" s="17" t="b">
        <v>1</v>
      </c>
      <c r="L8" s="20">
        <v>10</v>
      </c>
      <c r="M8" s="20">
        <v>10</v>
      </c>
      <c r="O8" s="26" t="str">
        <v>obj_00595</v>
      </c>
      <c r="P8" s="26" t="str">
        <f>_xll.qlRateHelperQuoteName(O8,trigger)</f>
        <v>EUR6MD_SYNTH6M_Quote</v>
      </c>
      <c r="Q8" s="31">
        <f>_xll.qlRateHelperRate(O8,trigger)</f>
        <v>2.42E-4</v>
      </c>
      <c r="R8" s="70">
        <f>_xll.qlRateHelperEarliestDate(O8,trigger)</f>
        <v>42279</v>
      </c>
      <c r="S8" s="70">
        <f>_xll.qlRateHelperPillarDate(O8,trigger)</f>
        <v>42464</v>
      </c>
      <c r="T8" s="100">
        <f>_xll.qlYieldTSDiscount($X$10,S8)</f>
        <v>1.0008074033279986</v>
      </c>
      <c r="U8" s="100">
        <v>0.99999458317872247</v>
      </c>
      <c r="W8" s="36" t="s">
        <v>8</v>
      </c>
      <c r="X8" s="33" t="s">
        <v>9</v>
      </c>
      <c r="AA8" s="1">
        <f t="shared" si="3"/>
        <v>5</v>
      </c>
      <c r="AB8" s="44" t="str">
        <f t="shared" si="4"/>
        <v>5M</v>
      </c>
      <c r="AC8" s="45">
        <f>_xll.qlInterestRateIndexFixingDate($X$9,AD8)</f>
        <v>42429</v>
      </c>
      <c r="AD8" s="45">
        <f>_xll.qlCalendarAdvance(calendar,$AD$3,AB8,,,trigger)</f>
        <v>42431</v>
      </c>
      <c r="AE8" s="45">
        <f>_xll.qlInterestRateIndexMaturity($X$9,AD8,)</f>
        <v>42615</v>
      </c>
      <c r="AF8" s="49">
        <f>_xll.qlTenorBasisValue(TenorBasis6M,AD8,_xll.ohTrigger(trigger,$X$24))</f>
        <v>2.0840292843024529E-3</v>
      </c>
      <c r="AG8" s="102">
        <f>_xll.qlTenorBasisForwardRate(TenorBasis6M,AD8,_xll.ohTrigger(trigger,$X$24))</f>
        <v>1.9717576779017075E-4</v>
      </c>
      <c r="AH8" s="102">
        <f>_xll.qlIndexFixing(TenorBasisIndex6M,$AC8,TRUE,_xll.ohTrigger(trigger,X29))</f>
        <v>2.0000000000000695E-4</v>
      </c>
      <c r="AI8" s="49">
        <f>_xll.qlIndexFixing($X$9,$AC8,TRUE,trigger)</f>
        <v>2.0000000000000695E-4</v>
      </c>
      <c r="AJ8" s="52">
        <f t="shared" si="1"/>
        <v>0</v>
      </c>
      <c r="AZ8" s="45">
        <v>42445</v>
      </c>
      <c r="BA8" s="49">
        <f>_xll.qlIndexFixing(TenorBasisIndex6M,_xll.qlInterestRateIndexFixingDate(TenorBasisIndex6M,AZ8,trigger),TRUE,_xll.ohTrigger(trigger,X29))</f>
        <v>1.9921327253292139E-4</v>
      </c>
      <c r="BC8" s="45">
        <f>_xll.qlCalendarAdvance(calendar,BC7,"1D",,,trigger)</f>
        <v>42286</v>
      </c>
      <c r="BD8" s="49">
        <f>_xll.qlTenorBasisForwardRate($X$17,BC8,_xll.ohTrigger(trigger,$X$24))</f>
        <v>2.3218516314696329E-4</v>
      </c>
      <c r="BE8" s="49">
        <f>_xll.qlIndexFixing(TenorBasisIndex6M,_xll.qlInterestRateIndexFixingDate(TenorBasisIndex6M,BC8,trigger),TRUE,_xll.ohTrigger(trigger,$X$24))</f>
        <v>2.4513243270700164E-4</v>
      </c>
      <c r="BF8" s="49">
        <f>_xll.qlIndexFixing($X$9,_xll.qlInterestRateIndexFixingDate($X$9,BC8,trigger),TRUE,trigger)</f>
        <v>2.449936032868256E-4</v>
      </c>
      <c r="BG8" s="94">
        <f t="shared" si="2"/>
        <v>-1.3882942017604547E-3</v>
      </c>
    </row>
    <row r="9" spans="1:80" ht="11.25" customHeight="1" x14ac:dyDescent="0.2">
      <c r="A9" s="2" t="str">
        <f t="shared" ref="A9" si="5">B9&amp;"M"</f>
        <v>1M</v>
      </c>
      <c r="B9" s="2">
        <v>1</v>
      </c>
      <c r="C9" s="2" t="str">
        <f t="shared" ref="C9:C26" si="6">"x"&amp;B9+SUBSTITUTE($X$8,"M","")&amp;"F"</f>
        <v>x7F</v>
      </c>
      <c r="D9" s="72"/>
      <c r="E9" s="72"/>
      <c r="F9" s="72"/>
      <c r="G9" s="2" t="str">
        <f t="shared" ref="G9:G65" si="7">$J$1</f>
        <v>Euribor6M</v>
      </c>
      <c r="H9" s="72"/>
      <c r="I9" s="2" t="str">
        <f t="shared" ref="I9:I26" si="8">"EUR"&amp;B9&amp;C9&amp;"_Quote"</f>
        <v>EUR1x7F_Quote</v>
      </c>
      <c r="J9" s="2" t="str">
        <f>_xll.qlFraRateHelper(,I9,A9,G9,,,permanent,trigger,objectoverwrite)</f>
        <v>obj_005dc#0008</v>
      </c>
      <c r="K9" s="15" t="b">
        <v>1</v>
      </c>
      <c r="L9" s="18">
        <v>10</v>
      </c>
      <c r="M9" s="18">
        <v>1</v>
      </c>
      <c r="O9" s="26" t="str">
        <v>obj_005dc</v>
      </c>
      <c r="P9" s="26" t="str">
        <f>_xll.qlRateHelperQuoteName(O9,trigger)</f>
        <v>EUR1x7F_Quote</v>
      </c>
      <c r="Q9" s="31">
        <f>_xll.qlRateHelperRate(O9,trigger)</f>
        <v>2.5000000000000001E-4</v>
      </c>
      <c r="R9" s="70">
        <f>_xll.qlRateHelperEarliestDate(O9,trigger)</f>
        <v>42310</v>
      </c>
      <c r="S9" s="70">
        <f>_xll.qlRateHelperPillarDate(O9,trigger)</f>
        <v>42492</v>
      </c>
      <c r="T9" s="100">
        <f>_xll.qlYieldTSDiscount($X$10,S9)</f>
        <v>1.000946307618269</v>
      </c>
      <c r="U9" s="100">
        <v>0.9999859914670659</v>
      </c>
      <c r="W9" s="36" t="s">
        <v>0</v>
      </c>
      <c r="X9" s="33" t="str">
        <f>PROPER(currency)&amp;familyname&amp;X8</f>
        <v>Euribor6M</v>
      </c>
      <c r="AA9" s="1">
        <f t="shared" si="3"/>
        <v>6</v>
      </c>
      <c r="AB9" s="44" t="str">
        <f t="shared" si="4"/>
        <v>6M</v>
      </c>
      <c r="AC9" s="45">
        <f>_xll.qlInterestRateIndexFixingDate($X$9,AD9)</f>
        <v>42460</v>
      </c>
      <c r="AD9" s="45">
        <f>_xll.qlCalendarAdvance(calendar,$AD$3,AB9,,,trigger)</f>
        <v>42464</v>
      </c>
      <c r="AE9" s="45">
        <f>_xll.qlInterestRateIndexMaturity($X$9,AD9,)</f>
        <v>42647</v>
      </c>
      <c r="AF9" s="49">
        <f>_xll.qlTenorBasisValue(TenorBasis6M,AD9,_xll.ohTrigger(trigger,$X$24))</f>
        <v>2.1349938086519618E-3</v>
      </c>
      <c r="AG9" s="102">
        <f>_xll.qlTenorBasisForwardRate(TenorBasis6M,AD9,_xll.ohTrigger(trigger,$X$24))</f>
        <v>1.9970926992610481E-4</v>
      </c>
      <c r="AH9" s="102">
        <f>_xll.qlIndexFixing(TenorBasisIndex6M,$AC9,TRUE,_xll.ohTrigger(trigger,X30))</f>
        <v>1.999999999886428E-4</v>
      </c>
      <c r="AI9" s="49">
        <f>_xll.qlIndexFixing($X$9,$AC9,TRUE,trigger)</f>
        <v>1.9999999946752959E-4</v>
      </c>
      <c r="AJ9" s="52">
        <f t="shared" si="1"/>
        <v>5.2111320900799507E-9</v>
      </c>
      <c r="AZ9" s="45">
        <v>42480</v>
      </c>
      <c r="BA9" s="49">
        <f>_xll.qlIndexFixing(TenorBasisIndex6M,_xll.qlInterestRateIndexFixingDate(TenorBasisIndex6M,AZ9,trigger),TRUE,_xll.ohTrigger(trigger,X30))</f>
        <v>2.0336098393924736E-4</v>
      </c>
      <c r="BC9" s="45">
        <f>_xll.qlCalendarAdvance(calendar,BC8,"1D",,,trigger)</f>
        <v>42289</v>
      </c>
      <c r="BD9" s="49">
        <f>_xll.qlTenorBasisForwardRate($X$17,BC9,_xll.ohTrigger(trigger,$X$24))</f>
        <v>2.329372238803355E-4</v>
      </c>
      <c r="BE9" s="49">
        <f>_xll.qlIndexFixing(TenorBasisIndex6M,_xll.qlInterestRateIndexFixingDate(TenorBasisIndex6M,BC9,trigger),TRUE,_xll.ohTrigger(trigger,$X$24))</f>
        <v>2.4742621612763269E-4</v>
      </c>
      <c r="BF9" s="49">
        <f>_xll.qlIndexFixing($X$9,_xll.qlInterestRateIndexFixingDate($X$9,BC9,trigger),TRUE,trigger)</f>
        <v>2.4557551128667027E-4</v>
      </c>
      <c r="BG9" s="94">
        <f t="shared" si="2"/>
        <v>-1.8507048409624145E-2</v>
      </c>
      <c r="BW9" s="1" t="s">
        <v>102</v>
      </c>
    </row>
    <row r="10" spans="1:80" ht="11.25" customHeight="1" x14ac:dyDescent="0.2">
      <c r="A10" s="7" t="str">
        <f t="shared" ref="A10:A26" si="9">B10&amp;"M"</f>
        <v>2M</v>
      </c>
      <c r="B10" s="7">
        <v>2</v>
      </c>
      <c r="C10" s="7" t="str">
        <f t="shared" si="6"/>
        <v>x8F</v>
      </c>
      <c r="D10" s="73"/>
      <c r="E10" s="73"/>
      <c r="F10" s="73"/>
      <c r="G10" s="7" t="str">
        <f t="shared" si="7"/>
        <v>Euribor6M</v>
      </c>
      <c r="H10" s="73"/>
      <c r="I10" s="7" t="str">
        <f t="shared" si="8"/>
        <v>EUR2x8F_Quote</v>
      </c>
      <c r="J10" s="7" t="str">
        <f>_xll.qlFraRateHelper(,I10,A10,G10,,,permanent,trigger,objectoverwrite)</f>
        <v>obj_005d4#0008</v>
      </c>
      <c r="K10" s="16" t="b">
        <v>1</v>
      </c>
      <c r="L10" s="19">
        <v>10</v>
      </c>
      <c r="M10" s="19">
        <v>1</v>
      </c>
      <c r="O10" s="26" t="str">
        <v>obj_005d4</v>
      </c>
      <c r="P10" s="26" t="str">
        <f>_xll.qlRateHelperQuoteName(O10,trigger)</f>
        <v>EUR2x8F_Quote</v>
      </c>
      <c r="Q10" s="31">
        <f>_xll.qlRateHelperRate(O10,trigger)</f>
        <v>2.3000000000000001E-4</v>
      </c>
      <c r="R10" s="70">
        <f>_xll.qlRateHelperEarliestDate(O10,trigger)</f>
        <v>42340</v>
      </c>
      <c r="S10" s="70">
        <f>_xll.qlRateHelperPillarDate(O10,trigger)</f>
        <v>42523</v>
      </c>
      <c r="T10" s="100">
        <f>_xll.qlYieldTSDiscount($X$10,S10)</f>
        <v>1.0011048200524264</v>
      </c>
      <c r="U10" s="100">
        <v>0.9999939238362846</v>
      </c>
      <c r="W10" s="36" t="s">
        <v>1</v>
      </c>
      <c r="X10" s="33" t="str">
        <f>BaseCurve</f>
        <v>EURON</v>
      </c>
      <c r="AA10" s="1">
        <f t="shared" si="3"/>
        <v>7</v>
      </c>
      <c r="AB10" s="44" t="str">
        <f t="shared" si="4"/>
        <v>7M</v>
      </c>
      <c r="AC10" s="45">
        <f>_xll.qlInterestRateIndexFixingDate($X$9,AD10)</f>
        <v>42488</v>
      </c>
      <c r="AD10" s="45">
        <f>_xll.qlCalendarAdvance(calendar,$AD$3,AB10,,,trigger)</f>
        <v>42492</v>
      </c>
      <c r="AE10" s="45">
        <f>_xll.qlInterestRateIndexMaturity($X$9,AD10,)</f>
        <v>42676</v>
      </c>
      <c r="AF10" s="49">
        <f>_xll.qlTenorBasisValue(TenorBasis6M,AD10,_xll.ohTrigger(trigger,$X$24))</f>
        <v>2.176381585312435E-3</v>
      </c>
      <c r="AG10" s="102">
        <f>_xll.qlTenorBasisForwardRate(TenorBasis6M,AD10,_xll.ohTrigger(trigger,$X$24))</f>
        <v>2.1050573426731938E-4</v>
      </c>
      <c r="AH10" s="102">
        <f>_xll.qlIndexFixing(TenorBasisIndex6M,$AC10,TRUE,_xll.ohTrigger(trigger,X31))</f>
        <v>2.0999999975088049E-4</v>
      </c>
      <c r="AI10" s="49">
        <f>_xll.qlIndexFixing($X$9,$AC10,TRUE,trigger)</f>
        <v>2.0999999999981179E-4</v>
      </c>
      <c r="AJ10" s="52">
        <f t="shared" si="1"/>
        <v>-2.4893130091963034E-9</v>
      </c>
      <c r="AZ10" s="45">
        <v>42508</v>
      </c>
      <c r="BA10" s="49">
        <f>_xll.qlIndexFixing(TenorBasisIndex6M,_xll.qlInterestRateIndexFixingDate(TenorBasisIndex6M,AZ10,trigger),TRUE,_xll.ohTrigger(trigger,X31))</f>
        <v>2.067504735193054E-4</v>
      </c>
      <c r="BC10" s="45">
        <f>_xll.qlCalendarAdvance(calendar,BC9,"1D",,,trigger)</f>
        <v>42290</v>
      </c>
      <c r="BD10" s="49">
        <f>_xll.qlTenorBasisForwardRate($X$17,BC10,_xll.ohTrigger(trigger,$X$24))</f>
        <v>2.3290046145903165E-4</v>
      </c>
      <c r="BE10" s="49">
        <f>_xll.qlIndexFixing(TenorBasisIndex6M,_xll.qlInterestRateIndexFixingDate(TenorBasisIndex6M,BC10,trigger),TRUE,_xll.ohTrigger(trigger,$X$24))</f>
        <v>2.4789336037135749E-4</v>
      </c>
      <c r="BF10" s="49">
        <f>_xll.qlIndexFixing($X$9,_xll.qlInterestRateIndexFixingDate($X$9,BC10,trigger),TRUE,trigger)</f>
        <v>2.4615918966923651E-4</v>
      </c>
      <c r="BG10" s="94">
        <f t="shared" si="2"/>
        <v>-1.7341707021209844E-2</v>
      </c>
      <c r="BW10" s="41"/>
      <c r="BX10" s="68" t="s">
        <v>73</v>
      </c>
      <c r="BY10" s="68" t="s">
        <v>72</v>
      </c>
      <c r="BZ10" s="68" t="s">
        <v>110</v>
      </c>
      <c r="CA10" s="68" t="s">
        <v>111</v>
      </c>
      <c r="CB10" s="68" t="s">
        <v>112</v>
      </c>
    </row>
    <row r="11" spans="1:80" ht="11.25" customHeight="1" x14ac:dyDescent="0.2">
      <c r="A11" s="7" t="str">
        <f t="shared" si="9"/>
        <v>3M</v>
      </c>
      <c r="B11" s="7">
        <v>3</v>
      </c>
      <c r="C11" s="7" t="str">
        <f t="shared" si="6"/>
        <v>x9F</v>
      </c>
      <c r="D11" s="73"/>
      <c r="E11" s="73"/>
      <c r="F11" s="73"/>
      <c r="G11" s="7" t="str">
        <f t="shared" si="7"/>
        <v>Euribor6M</v>
      </c>
      <c r="H11" s="73"/>
      <c r="I11" s="7" t="str">
        <f t="shared" si="8"/>
        <v>EUR3x9F_Quote</v>
      </c>
      <c r="J11" s="7" t="str">
        <f>_xll.qlFraRateHelper(,I11,A11,G11,,,permanent,trigger,objectoverwrite)</f>
        <v>obj_005e2#0008</v>
      </c>
      <c r="K11" s="16" t="b">
        <v>1</v>
      </c>
      <c r="L11" s="19">
        <v>10</v>
      </c>
      <c r="M11" s="19">
        <v>1</v>
      </c>
      <c r="O11" s="26" t="str">
        <v>obj_005e2</v>
      </c>
      <c r="P11" s="26" t="str">
        <f>_xll.qlRateHelperQuoteName(O11,trigger)</f>
        <v>EUR3x9F_Quote</v>
      </c>
      <c r="Q11" s="31">
        <f>_xll.qlRateHelperRate(O11,trigger)</f>
        <v>2.1999999999999998E-4</v>
      </c>
      <c r="R11" s="70">
        <f>_xll.qlRateHelperEarliestDate(O11,trigger)</f>
        <v>42373</v>
      </c>
      <c r="S11" s="70">
        <f>_xll.qlRateHelperPillarDate(O11,trigger)</f>
        <v>42555</v>
      </c>
      <c r="T11" s="100">
        <f>_xll.qlYieldTSDiscount($X$10,S11)</f>
        <v>1.0012739427488606</v>
      </c>
      <c r="U11" s="100">
        <v>0.99998163550570851</v>
      </c>
      <c r="W11" s="36" t="s">
        <v>2</v>
      </c>
      <c r="X11" s="34">
        <f>SettlementDate</f>
        <v>42279</v>
      </c>
      <c r="AA11" s="1">
        <f t="shared" si="3"/>
        <v>8</v>
      </c>
      <c r="AB11" s="44" t="str">
        <f t="shared" si="4"/>
        <v>8M</v>
      </c>
      <c r="AC11" s="45">
        <f>_xll.qlInterestRateIndexFixingDate($X$9,AD11)</f>
        <v>42521</v>
      </c>
      <c r="AD11" s="45">
        <f>_xll.qlCalendarAdvance(calendar,$AD$3,AB11,,,trigger)</f>
        <v>42523</v>
      </c>
      <c r="AE11" s="45">
        <f>_xll.qlInterestRateIndexMaturity($X$9,AD11,)</f>
        <v>42706</v>
      </c>
      <c r="AF11" s="49">
        <f>_xll.qlTenorBasisValue(TenorBasis6M,AD11,_xll.ohTrigger(trigger,$X$24))</f>
        <v>2.2202699435966296E-3</v>
      </c>
      <c r="AG11" s="102">
        <f>_xll.qlTenorBasisForwardRate(TenorBasis6M,AD11,_xll.ohTrigger(trigger,$X$24))</f>
        <v>2.3341471766080704E-4</v>
      </c>
      <c r="AH11" s="102">
        <f>_xll.qlIndexFixing(TenorBasisIndex6M,$AC11,TRUE,_xll.ohTrigger(trigger,X32))</f>
        <v>2.0999999999965038E-4</v>
      </c>
      <c r="AI11" s="49">
        <f>_xll.qlIndexFixing($X$9,$AC11,TRUE,trigger)</f>
        <v>2.1000000000052398E-4</v>
      </c>
      <c r="AJ11" s="52">
        <f t="shared" si="1"/>
        <v>-8.735959004801952E-12</v>
      </c>
      <c r="AZ11" s="45">
        <v>42536</v>
      </c>
      <c r="BA11" s="49">
        <f>_xll.qlIndexFixing(TenorBasisIndex6M,_xll.qlInterestRateIndexFixingDate(TenorBasisIndex6M,AZ11,trigger),TRUE,_xll.ohTrigger(trigger,X32))</f>
        <v>2.2061823063975258E-4</v>
      </c>
      <c r="BC11" s="45">
        <f>_xll.qlCalendarAdvance(calendar,BC10,"1D",,,trigger)</f>
        <v>42291</v>
      </c>
      <c r="BD11" s="49">
        <f>_xll.qlTenorBasisForwardRate($X$17,BC11,_xll.ohTrigger(trigger,$X$24))</f>
        <v>2.3282037218218187E-4</v>
      </c>
      <c r="BE11" s="49">
        <f>_xll.qlIndexFixing(TenorBasisIndex6M,_xll.qlInterestRateIndexFixingDate(TenorBasisIndex6M,BC11,trigger),TRUE,_xll.ohTrigger(trigger,$X$24))</f>
        <v>2.4948854254874537E-4</v>
      </c>
      <c r="BF11" s="49">
        <f>_xll.qlIndexFixing($X$9,_xll.qlInterestRateIndexFixingDate($X$9,BC11,trigger),TRUE,trigger)</f>
        <v>2.4675490468928184E-4</v>
      </c>
      <c r="BG11" s="94">
        <f t="shared" si="2"/>
        <v>-2.7336378594635335E-2</v>
      </c>
      <c r="BW11" s="24" t="s">
        <v>103</v>
      </c>
      <c r="BX11" s="25">
        <f>_xll.qlCalendarAdvance(calendar,_xll.qlSettingsEvaluationDate(trigger),"2D")</f>
        <v>42279</v>
      </c>
      <c r="BY11" s="25">
        <f>_xll.qlCalendarAdvance(calendar,BX11,BW11)</f>
        <v>42282</v>
      </c>
      <c r="BZ11" s="30">
        <f>_xll.qlQuoteValue(currency&amp;"SN"&amp;"D_SYNTH"&amp;$X$8&amp;"_Quote",trigger)</f>
        <v>2.6499999999999999E-4</v>
      </c>
      <c r="CA11" s="30">
        <f>_xll.qlTenorBasisForwardRate2($X$17,BX11,BY11,trigger)</f>
        <v>4.2037502982594788E-4</v>
      </c>
      <c r="CB11" s="30">
        <f>BZ11-CA11</f>
        <v>-1.5537502982594789E-4</v>
      </c>
    </row>
    <row r="12" spans="1:80" ht="11.25" customHeight="1" x14ac:dyDescent="0.2">
      <c r="A12" s="7" t="str">
        <f t="shared" si="9"/>
        <v>4M</v>
      </c>
      <c r="B12" s="7">
        <v>4</v>
      </c>
      <c r="C12" s="7" t="str">
        <f t="shared" si="6"/>
        <v>x10F</v>
      </c>
      <c r="D12" s="73"/>
      <c r="E12" s="73"/>
      <c r="F12" s="73"/>
      <c r="G12" s="7" t="str">
        <f t="shared" si="7"/>
        <v>Euribor6M</v>
      </c>
      <c r="H12" s="73"/>
      <c r="I12" s="7" t="str">
        <f t="shared" si="8"/>
        <v>EUR4x10F_Quote</v>
      </c>
      <c r="J12" s="7" t="str">
        <f>_xll.qlFraRateHelper(,I12,A12,G12,,,permanent,trigger,objectoverwrite)</f>
        <v>obj_005d3#0008</v>
      </c>
      <c r="K12" s="16" t="b">
        <v>1</v>
      </c>
      <c r="L12" s="19">
        <v>10</v>
      </c>
      <c r="M12" s="19">
        <v>1</v>
      </c>
      <c r="O12" s="26" t="str">
        <v>obj_005d3</v>
      </c>
      <c r="P12" s="26" t="str">
        <f>_xll.qlRateHelperQuoteName(O12,trigger)</f>
        <v>EUR4x10F_Quote</v>
      </c>
      <c r="Q12" s="31">
        <f>_xll.qlRateHelperRate(O12,trigger)</f>
        <v>2.0999999999999998E-4</v>
      </c>
      <c r="R12" s="70">
        <f>_xll.qlRateHelperEarliestDate(O12,trigger)</f>
        <v>42402</v>
      </c>
      <c r="S12" s="70">
        <f>_xll.qlRateHelperPillarDate(O12,trigger)</f>
        <v>42584</v>
      </c>
      <c r="T12" s="100">
        <f>_xll.qlYieldTSDiscount($X$10,S12)</f>
        <v>1.0014302815221856</v>
      </c>
      <c r="U12" s="100">
        <v>0.99999056813718734</v>
      </c>
      <c r="W12" s="36" t="s">
        <v>3</v>
      </c>
      <c r="X12" s="88" t="b">
        <v>0</v>
      </c>
      <c r="AA12" s="1">
        <f t="shared" si="3"/>
        <v>9</v>
      </c>
      <c r="AB12" s="44" t="str">
        <f t="shared" si="4"/>
        <v>9M</v>
      </c>
      <c r="AC12" s="45">
        <f>_xll.qlInterestRateIndexFixingDate($X$9,AD12)</f>
        <v>42551</v>
      </c>
      <c r="AD12" s="45">
        <f>_xll.qlCalendarAdvance(calendar,$AD$3,AB12,,,trigger)</f>
        <v>42555</v>
      </c>
      <c r="AE12" s="45">
        <f>_xll.qlInterestRateIndexMaturity($X$9,AD12,)</f>
        <v>42739</v>
      </c>
      <c r="AF12" s="49">
        <f>_xll.qlTenorBasisValue(TenorBasis6M,AD12,_xll.ohTrigger(trigger,$X$24))</f>
        <v>2.2634983774074903E-3</v>
      </c>
      <c r="AG12" s="102">
        <f>_xll.qlTenorBasisForwardRate(TenorBasis6M,AD12,_xll.ohTrigger(trigger,$X$24))</f>
        <v>2.7848240089206372E-4</v>
      </c>
      <c r="AH12" s="102">
        <f>_xll.qlIndexFixing(TenorBasisIndex6M,$AC12,TRUE,_xll.ohTrigger(trigger,X33))</f>
        <v>2.4999999976443627E-4</v>
      </c>
      <c r="AI12" s="49">
        <f>_xll.qlIndexFixing($X$9,$AC12,TRUE,trigger)</f>
        <v>2.5000000087615565E-4</v>
      </c>
      <c r="AJ12" s="52">
        <f t="shared" si="1"/>
        <v>-1.1117193862535124E-8</v>
      </c>
      <c r="AZ12" s="45">
        <v>42571</v>
      </c>
      <c r="BA12" s="49">
        <f>_xll.qlIndexFixing(TenorBasisIndex6M,_xll.qlInterestRateIndexFixingDate(TenorBasisIndex6M,AZ12,trigger),TRUE,_xll.ohTrigger(trigger,X33))</f>
        <v>2.7024113071968345E-4</v>
      </c>
      <c r="BC12" s="45">
        <f>_xll.qlCalendarAdvance(calendar,BC11,"1D",,,trigger)</f>
        <v>42292</v>
      </c>
      <c r="BD12" s="49">
        <f>_xll.qlTenorBasisForwardRate($X$17,BC12,_xll.ohTrigger(trigger,$X$24))</f>
        <v>2.3272279729455859E-4</v>
      </c>
      <c r="BE12" s="49">
        <f>_xll.qlIndexFixing(TenorBasisIndex6M,_xll.qlInterestRateIndexFixingDate(TenorBasisIndex6M,BC12,trigger),TRUE,_xll.ohTrigger(trigger,$X$24))</f>
        <v>2.4872350956271343E-4</v>
      </c>
      <c r="BF12" s="49">
        <f>_xll.qlIndexFixing($X$9,_xll.qlInterestRateIndexFixingDate($X$9,BC12,trigger),TRUE,trigger)</f>
        <v>2.4735753748846354E-4</v>
      </c>
      <c r="BG12" s="94">
        <f t="shared" si="2"/>
        <v>-1.3659720742498953E-2</v>
      </c>
      <c r="BW12" s="26" t="s">
        <v>104</v>
      </c>
      <c r="BX12" s="27">
        <f>_xll.qlCalendarAdvance(calendar,_xll.qlSettingsEvaluationDate(trigger),"2D")</f>
        <v>42279</v>
      </c>
      <c r="BY12" s="27">
        <f>_xll.qlCalendarAdvance(calendar,BX12,BW12)</f>
        <v>42286</v>
      </c>
      <c r="BZ12" s="31">
        <f>_xll.qlQuoteValue(currency&amp;"SW"&amp;"D_SYNTH"&amp;$X$8&amp;"_Quote",trigger)</f>
        <v>2.0000000000000001E-4</v>
      </c>
      <c r="CA12" s="31">
        <f>_xll.qlTenorBasisForwardRate2($X$17,BX12,BY12,trigger)</f>
        <v>3.5434065359599539E-4</v>
      </c>
      <c r="CB12" s="31">
        <f t="shared" ref="CB12:CB20" si="10">BZ12-CA12</f>
        <v>-1.5434065359599538E-4</v>
      </c>
    </row>
    <row r="13" spans="1:80" ht="11.25" customHeight="1" x14ac:dyDescent="0.2">
      <c r="A13" s="7" t="str">
        <f t="shared" si="9"/>
        <v>5M</v>
      </c>
      <c r="B13" s="7">
        <v>5</v>
      </c>
      <c r="C13" s="7" t="str">
        <f t="shared" si="6"/>
        <v>x11F</v>
      </c>
      <c r="D13" s="73"/>
      <c r="E13" s="73"/>
      <c r="F13" s="73"/>
      <c r="G13" s="7" t="str">
        <f t="shared" si="7"/>
        <v>Euribor6M</v>
      </c>
      <c r="H13" s="73"/>
      <c r="I13" s="7" t="str">
        <f t="shared" si="8"/>
        <v>EUR5x11F_Quote</v>
      </c>
      <c r="J13" s="7" t="str">
        <f>_xll.qlFraRateHelper(,I13,A13,G13,,,permanent,trigger,objectoverwrite)</f>
        <v>obj_005f4#0008</v>
      </c>
      <c r="K13" s="16" t="b">
        <v>1</v>
      </c>
      <c r="L13" s="19">
        <v>10</v>
      </c>
      <c r="M13" s="19">
        <v>1</v>
      </c>
      <c r="O13" s="26" t="str">
        <v>obj_005f4</v>
      </c>
      <c r="P13" s="26" t="str">
        <f>_xll.qlRateHelperQuoteName(O13,trigger)</f>
        <v>EUR5x11F_Quote</v>
      </c>
      <c r="Q13" s="31">
        <f>_xll.qlRateHelperRate(O13,trigger)</f>
        <v>2.0000000000000001E-4</v>
      </c>
      <c r="R13" s="70">
        <f>_xll.qlRateHelperEarliestDate(O13,trigger)</f>
        <v>42431</v>
      </c>
      <c r="S13" s="70">
        <f>_xll.qlRateHelperPillarDate(O13,trigger)</f>
        <v>42615</v>
      </c>
      <c r="T13" s="100">
        <f>_xll.qlYieldTSDiscount($X$10,S13)</f>
        <v>1.0015990365223564</v>
      </c>
      <c r="U13" s="100">
        <v>0.99999486001819282</v>
      </c>
      <c r="W13" s="36" t="s">
        <v>79</v>
      </c>
      <c r="X13" s="85">
        <v>1.5978067372261337E-3</v>
      </c>
      <c r="Y13" s="88" t="b">
        <v>0</v>
      </c>
      <c r="AA13" s="1">
        <f t="shared" si="3"/>
        <v>10</v>
      </c>
      <c r="AB13" s="44" t="str">
        <f t="shared" si="4"/>
        <v>10M</v>
      </c>
      <c r="AC13" s="45">
        <f>_xll.qlInterestRateIndexFixingDate($X$9,AD13)</f>
        <v>42580</v>
      </c>
      <c r="AD13" s="45">
        <f>_xll.qlCalendarAdvance(calendar,$AD$3,AB13,,,trigger)</f>
        <v>42584</v>
      </c>
      <c r="AE13" s="45">
        <f>_xll.qlInterestRateIndexMaturity($X$9,AD13,)</f>
        <v>42768</v>
      </c>
      <c r="AF13" s="49">
        <f>_xll.qlTenorBasisValue(TenorBasis6M,AD13,_xll.ohTrigger(trigger,$X$24))</f>
        <v>2.3009012427891375E-3</v>
      </c>
      <c r="AG13" s="102">
        <f>_xll.qlTenorBasisForwardRate(TenorBasis6M,AD13,_xll.ohTrigger(trigger,$X$24))</f>
        <v>3.2099904281744098E-4</v>
      </c>
      <c r="AH13" s="102">
        <f>_xll.qlIndexFixing(TenorBasisIndex6M,$AC13,TRUE,_xll.ohTrigger(trigger,X34))</f>
        <v>2.9000000000042279E-4</v>
      </c>
      <c r="AI13" s="49">
        <f>_xll.qlIndexFixing($X$9,$AC13,TRUE,trigger)</f>
        <v>2.8999999999998835E-4</v>
      </c>
      <c r="AJ13" s="52">
        <f t="shared" si="1"/>
        <v>4.3443981051494163E-12</v>
      </c>
      <c r="AZ13" s="45">
        <v>42599</v>
      </c>
      <c r="BA13" s="49">
        <f>_xll.qlIndexFixing(TenorBasisIndex6M,_xll.qlInterestRateIndexFixingDate(TenorBasisIndex6M,AZ13,trigger),TRUE,_xll.ohTrigger(trigger,X34))</f>
        <v>3.0854518676493508E-4</v>
      </c>
      <c r="BC13" s="45">
        <f>_xll.qlCalendarAdvance(calendar,BC12,"1D",,,trigger)</f>
        <v>42293</v>
      </c>
      <c r="BD13" s="49">
        <f>_xll.qlTenorBasisForwardRate($X$17,BC13,_xll.ohTrigger(trigger,$X$24))</f>
        <v>2.3226841514512346E-4</v>
      </c>
      <c r="BE13" s="49">
        <f>_xll.qlIndexFixing(TenorBasisIndex6M,_xll.qlInterestRateIndexFixingDate(TenorBasisIndex6M,BC13,trigger),TRUE,_xll.ohTrigger(trigger,$X$24))</f>
        <v>2.4978900310892332E-4</v>
      </c>
      <c r="BF13" s="49">
        <f>_xll.qlIndexFixing($X$9,_xll.qlInterestRateIndexFixingDate($X$9,BC13,trigger),TRUE,trigger)</f>
        <v>2.4902221464700856E-4</v>
      </c>
      <c r="BG13" s="94">
        <f t="shared" si="2"/>
        <v>-7.667884619147621E-3</v>
      </c>
      <c r="BW13" s="26" t="s">
        <v>105</v>
      </c>
      <c r="BX13" s="27">
        <f>_xll.qlCalendarAdvance(calendar,_xll.qlSettingsEvaluationDate(trigger),"2D")</f>
        <v>42279</v>
      </c>
      <c r="BY13" s="27">
        <f>_xll.qlCalendarAdvance(calendar,BX13,BW13)</f>
        <v>42293</v>
      </c>
      <c r="BZ13" s="31">
        <f>_xll.qlQuoteValue(currency&amp;BW13&amp;"D_SYNTH"&amp;$X$8&amp;"_Quote",trigger)</f>
        <v>2.0699999999999999E-4</v>
      </c>
      <c r="CA13" s="31">
        <f>_xll.qlTenorBasisForwardRate2($X$17,BX13,BY13,trigger)</f>
        <v>3.6114845322288147E-4</v>
      </c>
      <c r="CB13" s="31">
        <f t="shared" si="10"/>
        <v>-1.5414845322288148E-4</v>
      </c>
    </row>
    <row r="14" spans="1:80" ht="11.25" customHeight="1" x14ac:dyDescent="0.2">
      <c r="A14" s="7" t="str">
        <f t="shared" si="9"/>
        <v>6M</v>
      </c>
      <c r="B14" s="7">
        <v>6</v>
      </c>
      <c r="C14" s="7" t="str">
        <f t="shared" si="6"/>
        <v>x12F</v>
      </c>
      <c r="D14" s="73"/>
      <c r="E14" s="73"/>
      <c r="F14" s="73"/>
      <c r="G14" s="7" t="str">
        <f t="shared" si="7"/>
        <v>Euribor6M</v>
      </c>
      <c r="H14" s="73"/>
      <c r="I14" s="7" t="str">
        <f t="shared" si="8"/>
        <v>EUR6x12F_Quote</v>
      </c>
      <c r="J14" s="7" t="str">
        <f>_xll.qlFraRateHelper(,I14,A14,G14,,,permanent,trigger,objectoverwrite)</f>
        <v>obj_005ef#0008</v>
      </c>
      <c r="K14" s="16" t="b">
        <v>1</v>
      </c>
      <c r="L14" s="19">
        <v>10</v>
      </c>
      <c r="M14" s="19">
        <v>1</v>
      </c>
      <c r="O14" s="26" t="str">
        <v>obj_005ef</v>
      </c>
      <c r="P14" s="26" t="str">
        <f>_xll.qlRateHelperQuoteName(O14,trigger)</f>
        <v>EUR6x12F_Quote</v>
      </c>
      <c r="Q14" s="31">
        <f>_xll.qlRateHelperRate(O14,trigger)</f>
        <v>2.0000000000000001E-4</v>
      </c>
      <c r="R14" s="70">
        <f>_xll.qlRateHelperEarliestDate(O14,trigger)</f>
        <v>42464</v>
      </c>
      <c r="S14" s="70">
        <f>_xll.qlRateHelperPillarDate(O14,trigger)</f>
        <v>42646</v>
      </c>
      <c r="T14" s="100">
        <f>_xll.qlYieldTSDiscount($X$10,S14)</f>
        <v>1.0017703535801519</v>
      </c>
      <c r="U14" s="100">
        <v>0.99999471766485182</v>
      </c>
      <c r="W14" s="36" t="s">
        <v>80</v>
      </c>
      <c r="X14" s="85">
        <v>1.0440516281706052E-3</v>
      </c>
      <c r="Y14" s="88" t="b">
        <v>0</v>
      </c>
      <c r="AA14" s="1">
        <f t="shared" si="3"/>
        <v>11</v>
      </c>
      <c r="AB14" s="44" t="str">
        <f t="shared" si="4"/>
        <v>11M</v>
      </c>
      <c r="AC14" s="45">
        <f>_xll.qlInterestRateIndexFixingDate($X$9,AD14)</f>
        <v>42613</v>
      </c>
      <c r="AD14" s="45">
        <f>_xll.qlCalendarAdvance(calendar,$AD$3,AB14,,,trigger)</f>
        <v>42615</v>
      </c>
      <c r="AE14" s="45">
        <f>_xll.qlInterestRateIndexMaturity($X$9,AD14,)</f>
        <v>42796</v>
      </c>
      <c r="AF14" s="49">
        <f>_xll.qlTenorBasisValue(TenorBasis6M,AD14,_xll.ohTrigger(trigger,$X$24))</f>
        <v>2.3390693149901503E-3</v>
      </c>
      <c r="AG14" s="102">
        <f>_xll.qlTenorBasisForwardRate(TenorBasis6M,AD14,_xll.ohTrigger(trigger,$X$24))</f>
        <v>3.7732010093178859E-4</v>
      </c>
      <c r="AH14" s="102">
        <f>_xll.qlIndexFixing(TenorBasisIndex6M,$AC14,TRUE,_xll.ohTrigger(trigger,X35))</f>
        <v>3.3000000000019662E-4</v>
      </c>
      <c r="AI14" s="49">
        <f>_xll.qlIndexFixing($X$9,$AC14,TRUE,trigger)</f>
        <v>3.2999999999975497E-4</v>
      </c>
      <c r="AJ14" s="52">
        <f t="shared" si="1"/>
        <v>4.4164975496197023E-12</v>
      </c>
      <c r="AZ14" s="45">
        <v>42634</v>
      </c>
      <c r="BA14" s="49">
        <f>_xll.qlIndexFixing(TenorBasisIndex6M,_xll.qlInterestRateIndexFixingDate(TenorBasisIndex6M,AZ14,trigger),TRUE,_xll.ohTrigger(trigger,X35))</f>
        <v>3.6451514131804005E-4</v>
      </c>
      <c r="BC14" s="45">
        <f>_xll.qlCalendarAdvance(calendar,BC13,"1D",,,trigger)</f>
        <v>42296</v>
      </c>
      <c r="BD14" s="49">
        <f>_xll.qlTenorBasisForwardRate($X$17,BC14,_xll.ohTrigger(trigger,$X$24))</f>
        <v>2.32493090634745E-4</v>
      </c>
      <c r="BE14" s="49">
        <f>_xll.qlIndexFixing(TenorBasisIndex6M,_xll.qlInterestRateIndexFixingDate(TenorBasisIndex6M,BC14,trigger),TRUE,_xll.ohTrigger(trigger,$X$24))</f>
        <v>2.505094339280473E-4</v>
      </c>
      <c r="BF14" s="49">
        <f>_xll.qlIndexFixing($X$9,_xll.qlInterestRateIndexFixingDate($X$9,BC14,trigger),TRUE,trigger)</f>
        <v>2.4973486908736549E-4</v>
      </c>
      <c r="BG14" s="94">
        <f t="shared" si="2"/>
        <v>-7.7456484068181208E-3</v>
      </c>
      <c r="BW14" s="26" t="s">
        <v>106</v>
      </c>
      <c r="BX14" s="27">
        <f>_xll.qlCalendarAdvance(calendar,_xll.qlSettingsEvaluationDate(trigger),"2D")</f>
        <v>42279</v>
      </c>
      <c r="BY14" s="27">
        <f>_xll.qlCalendarAdvance(calendar,BX14,BW14)</f>
        <v>42300</v>
      </c>
      <c r="BZ14" s="31">
        <f>_xll.qlQuoteValue(currency&amp;BW14&amp;"D_SYNTH"&amp;$X$8&amp;"_Quote",trigger)</f>
        <v>2.1499999999999999E-4</v>
      </c>
      <c r="CA14" s="31">
        <f>_xll.qlTenorBasisForwardRate2($X$17,BX14,BY14,trigger)</f>
        <v>3.679143976561708E-4</v>
      </c>
      <c r="CB14" s="31">
        <f t="shared" si="10"/>
        <v>-1.529143976561708E-4</v>
      </c>
    </row>
    <row r="15" spans="1:80" ht="11.25" customHeight="1" x14ac:dyDescent="0.2">
      <c r="A15" s="7" t="str">
        <f t="shared" si="9"/>
        <v>7M</v>
      </c>
      <c r="B15" s="7">
        <v>7</v>
      </c>
      <c r="C15" s="7" t="str">
        <f t="shared" si="6"/>
        <v>x13F</v>
      </c>
      <c r="D15" s="73"/>
      <c r="E15" s="73"/>
      <c r="F15" s="73"/>
      <c r="G15" s="7" t="str">
        <f t="shared" si="7"/>
        <v>Euribor6M</v>
      </c>
      <c r="H15" s="73"/>
      <c r="I15" s="7" t="str">
        <f t="shared" si="8"/>
        <v>EUR7x13F_Quote</v>
      </c>
      <c r="J15" s="7" t="str">
        <f>_xll.qlFraRateHelper(,I15,A15,G15,,,permanent,trigger,objectoverwrite)</f>
        <v>obj_005fd#0008</v>
      </c>
      <c r="K15" s="16" t="b">
        <v>1</v>
      </c>
      <c r="L15" s="19">
        <v>10</v>
      </c>
      <c r="M15" s="19">
        <v>1</v>
      </c>
      <c r="O15" s="26" t="str">
        <v>obj_005fd</v>
      </c>
      <c r="P15" s="26" t="str">
        <f>_xll.qlRateHelperQuoteName(O15,trigger)</f>
        <v>EUR7x13F_Quote</v>
      </c>
      <c r="Q15" s="31">
        <f>_xll.qlRateHelperRate(O15,trigger)</f>
        <v>2.0999999999999998E-4</v>
      </c>
      <c r="R15" s="70">
        <f>_xll.qlRateHelperEarliestDate(O15,trigger)</f>
        <v>42492</v>
      </c>
      <c r="S15" s="70">
        <f>_xll.qlRateHelperPillarDate(O15,trigger)</f>
        <v>42676</v>
      </c>
      <c r="T15" s="100">
        <f>_xll.qlYieldTSDiscount($X$10,S15)</f>
        <v>1.0019360349780393</v>
      </c>
      <c r="U15" s="100">
        <v>0.99998624992223428</v>
      </c>
      <c r="W15" s="36" t="s">
        <v>81</v>
      </c>
      <c r="X15" s="85">
        <v>0.19750896386619007</v>
      </c>
      <c r="Y15" s="88" t="b">
        <v>0</v>
      </c>
      <c r="AA15" s="1">
        <f t="shared" si="3"/>
        <v>12</v>
      </c>
      <c r="AB15" s="44" t="str">
        <f t="shared" si="4"/>
        <v>12M</v>
      </c>
      <c r="AC15" s="45">
        <f>_xll.qlInterestRateIndexFixingDate($X$9,AD15)</f>
        <v>42642</v>
      </c>
      <c r="AD15" s="45">
        <f>_xll.qlCalendarAdvance(calendar,$AD$3,AB15,,,trigger)</f>
        <v>42646</v>
      </c>
      <c r="AE15" s="45">
        <f>_xll.qlInterestRateIndexMaturity($X$9,AD15,)</f>
        <v>42828</v>
      </c>
      <c r="AF15" s="49">
        <f>_xll.qlTenorBasisValue(TenorBasis6M,AD15,_xll.ohTrigger(trigger,$X$24))</f>
        <v>2.3754123574750664E-3</v>
      </c>
      <c r="AG15" s="102">
        <f>_xll.qlTenorBasisForwardRate(TenorBasis6M,AD15,_xll.ohTrigger(trigger,$X$24))</f>
        <v>4.5282898805006582E-4</v>
      </c>
      <c r="AH15" s="102">
        <f>_xll.qlIndexFixing(TenorBasisIndex6M,$AC15,TRUE,_xll.ohTrigger(trigger,X36))</f>
        <v>3.8999999998687524E-4</v>
      </c>
      <c r="AI15" s="49">
        <f>_xll.qlIndexFixing($X$9,$AC15,TRUE,trigger)</f>
        <v>3.8999999937505692E-4</v>
      </c>
      <c r="AJ15" s="52">
        <f t="shared" si="1"/>
        <v>6.1181832169965311E-9</v>
      </c>
      <c r="AZ15" s="45">
        <v>42662</v>
      </c>
      <c r="BA15" s="49">
        <f>_xll.qlIndexFixing(TenorBasisIndex6M,_xll.qlInterestRateIndexFixingDate(TenorBasisIndex6M,AZ15,trigger),TRUE,_xll.ohTrigger(trigger,X36))</f>
        <v>4.3919840345629183E-4</v>
      </c>
      <c r="BC15" s="45">
        <f>_xll.qlCalendarAdvance(calendar,BC14,"1D",,,trigger)</f>
        <v>42297</v>
      </c>
      <c r="BD15" s="49">
        <f>_xll.qlTenorBasisForwardRate($X$17,BC15,_xll.ohTrigger(trigger,$X$24))</f>
        <v>2.3244715430983717E-4</v>
      </c>
      <c r="BE15" s="49">
        <f>_xll.qlIndexFixing(TenorBasisIndex6M,_xll.qlInterestRateIndexFixingDate(TenorBasisIndex6M,BC15,trigger),TRUE,_xll.ohTrigger(trigger,$X$24))</f>
        <v>2.4988353071245207E-4</v>
      </c>
      <c r="BF15" s="49">
        <f>_xll.qlIndexFixing($X$9,_xll.qlInterestRateIndexFixingDate($X$9,BC15,trigger),TRUE,trigger)</f>
        <v>2.5029530768650072E-4</v>
      </c>
      <c r="BG15" s="94">
        <f t="shared" si="2"/>
        <v>4.1177697404865075E-3</v>
      </c>
      <c r="BW15" s="26" t="s">
        <v>74</v>
      </c>
      <c r="BX15" s="27">
        <f>_xll.qlCalendarAdvance(calendar,_xll.qlSettingsEvaluationDate(trigger),"2D")</f>
        <v>42279</v>
      </c>
      <c r="BY15" s="27">
        <f>_xll.qlCalendarAdvance(calendar,BX15,BW15)</f>
        <v>42310</v>
      </c>
      <c r="BZ15" s="31">
        <f>_xll.qlQuoteValue(currency&amp;BW15&amp;"D_SYNTH"&amp;$X$8&amp;"_Quote",trigger)</f>
        <v>2.5599999999999999E-4</v>
      </c>
      <c r="CA15" s="31">
        <f>_xll.qlTenorBasisForwardRate2($X$17,BX15,BY15,trigger)</f>
        <v>4.0751247185238389E-4</v>
      </c>
      <c r="CB15" s="31">
        <f t="shared" si="10"/>
        <v>-1.515124718523839E-4</v>
      </c>
    </row>
    <row r="16" spans="1:80" ht="11.25" customHeight="1" x14ac:dyDescent="0.2">
      <c r="A16" s="7" t="str">
        <f t="shared" si="9"/>
        <v>8M</v>
      </c>
      <c r="B16" s="7">
        <v>8</v>
      </c>
      <c r="C16" s="7" t="str">
        <f t="shared" si="6"/>
        <v>x14F</v>
      </c>
      <c r="D16" s="73"/>
      <c r="E16" s="73"/>
      <c r="F16" s="73"/>
      <c r="G16" s="7" t="str">
        <f t="shared" si="7"/>
        <v>Euribor6M</v>
      </c>
      <c r="H16" s="73"/>
      <c r="I16" s="7" t="str">
        <f t="shared" si="8"/>
        <v>EUR8x14F_Quote</v>
      </c>
      <c r="J16" s="7" t="str">
        <f>_xll.qlFraRateHelper(,I16,A16,G16,,,permanent,trigger,objectoverwrite)</f>
        <v>obj_005e4#0008</v>
      </c>
      <c r="K16" s="16" t="b">
        <v>1</v>
      </c>
      <c r="L16" s="19">
        <v>10</v>
      </c>
      <c r="M16" s="19">
        <v>1</v>
      </c>
      <c r="O16" s="26" t="str">
        <v>obj_005e4</v>
      </c>
      <c r="P16" s="26" t="str">
        <f>_xll.qlRateHelperQuoteName(O16,trigger)</f>
        <v>EUR8x14F_Quote</v>
      </c>
      <c r="Q16" s="31">
        <f>_xll.qlRateHelperRate(O16,trigger)</f>
        <v>2.0999999999999998E-4</v>
      </c>
      <c r="R16" s="70">
        <f>_xll.qlRateHelperEarliestDate(O16,trigger)</f>
        <v>42523</v>
      </c>
      <c r="S16" s="70">
        <f>_xll.qlRateHelperPillarDate(O16,trigger)</f>
        <v>42706</v>
      </c>
      <c r="T16" s="100">
        <f>_xll.qlYieldTSDiscount($X$10,S16)</f>
        <v>1.0020994273506458</v>
      </c>
      <c r="U16" s="100">
        <v>1.0000058249749946</v>
      </c>
      <c r="W16" s="36" t="s">
        <v>82</v>
      </c>
      <c r="X16" s="85">
        <v>2.0437144007764971E-4</v>
      </c>
      <c r="Y16" s="89" t="b">
        <v>0</v>
      </c>
      <c r="AA16" s="1">
        <f t="shared" si="3"/>
        <v>13</v>
      </c>
      <c r="AB16" s="44" t="str">
        <f t="shared" si="4"/>
        <v>13M</v>
      </c>
      <c r="AC16" s="45">
        <f>_xll.qlInterestRateIndexFixingDate($X$9,AD16)</f>
        <v>42674</v>
      </c>
      <c r="AD16" s="45">
        <f>_xll.qlCalendarAdvance(calendar,$AD$3,AB16,,,trigger)</f>
        <v>42676</v>
      </c>
      <c r="AE16" s="45">
        <f>_xll.qlInterestRateIndexMaturity($X$9,AD16,)</f>
        <v>42857</v>
      </c>
      <c r="AF16" s="49">
        <f>_xll.qlTenorBasisValue(TenorBasis6M,AD16,_xll.ohTrigger(trigger,$X$24))</f>
        <v>2.4088921887921297E-3</v>
      </c>
      <c r="AG16" s="102">
        <f>_xll.qlTenorBasisForwardRate(TenorBasis6M,AD16,_xll.ohTrigger(trigger,$X$24))</f>
        <v>5.3010599880770344E-4</v>
      </c>
      <c r="AH16" s="102">
        <f>_xll.qlIndexFixing(TenorBasisIndex6M,$AC16,TRUE,_xll.ohTrigger(trigger,X37))</f>
        <v>4.8000000000040643E-4</v>
      </c>
      <c r="AI16" s="49">
        <f>_xll.qlIndexFixing($X$9,$AC16,TRUE,trigger)</f>
        <v>4.7999999999996483E-4</v>
      </c>
      <c r="AJ16" s="52">
        <f t="shared" si="1"/>
        <v>4.4159554485334596E-12</v>
      </c>
      <c r="AZ16" s="45">
        <v>42690</v>
      </c>
      <c r="BA16" s="49">
        <f>_xll.qlIndexFixing(TenorBasisIndex6M,_xll.qlInterestRateIndexFixingDate(TenorBasisIndex6M,AZ16,trigger),TRUE,_xll.ohTrigger(trigger,X37))</f>
        <v>5.1613640473171509E-4</v>
      </c>
      <c r="BC16" s="45">
        <f>_xll.qlCalendarAdvance(calendar,BC15,"1D",,,trigger)</f>
        <v>42298</v>
      </c>
      <c r="BD16" s="49">
        <f>_xll.qlTenorBasisForwardRate($X$17,BC16,_xll.ohTrigger(trigger,$X$24))</f>
        <v>2.3237755692187513E-4</v>
      </c>
      <c r="BE16" s="49">
        <f>_xll.qlIndexFixing(TenorBasisIndex6M,_xll.qlInterestRateIndexFixingDate(TenorBasisIndex6M,BC16,trigger),TRUE,_xll.ohTrigger(trigger,$X$24))</f>
        <v>2.5031882401767817E-4</v>
      </c>
      <c r="BF16" s="49">
        <f>_xll.qlIndexFixing($X$9,_xll.qlInterestRateIndexFixingDate($X$9,BC16,trigger),TRUE,trigger)</f>
        <v>2.5083195078411048E-4</v>
      </c>
      <c r="BG16" s="94">
        <f t="shared" si="2"/>
        <v>5.1312676643231218E-3</v>
      </c>
      <c r="BW16" s="26" t="s">
        <v>107</v>
      </c>
      <c r="BX16" s="27">
        <f>_xll.qlCalendarAdvance(calendar,_xll.qlSettingsEvaluationDate(trigger),"2D")</f>
        <v>42279</v>
      </c>
      <c r="BY16" s="27">
        <f>_xll.qlCalendarAdvance(calendar,BX16,BW16)</f>
        <v>42340</v>
      </c>
      <c r="BZ16" s="31">
        <f>_xll.qlQuoteValue(currency&amp;BW16&amp;"D_SYNTH"&amp;$X$8&amp;"_Quote",trigger)</f>
        <v>2.3699999999999999E-4</v>
      </c>
      <c r="CA16" s="31">
        <f>_xll.qlTenorBasisForwardRate2($X$17,BX16,BY16,trigger)</f>
        <v>3.8577711637374274E-4</v>
      </c>
      <c r="CB16" s="31">
        <f t="shared" si="10"/>
        <v>-1.4877711637374276E-4</v>
      </c>
    </row>
    <row r="17" spans="1:80" ht="11.25" customHeight="1" x14ac:dyDescent="0.2">
      <c r="A17" s="7" t="str">
        <f t="shared" si="9"/>
        <v>9M</v>
      </c>
      <c r="B17" s="7">
        <v>9</v>
      </c>
      <c r="C17" s="7" t="str">
        <f t="shared" si="6"/>
        <v>x15F</v>
      </c>
      <c r="D17" s="73"/>
      <c r="E17" s="73"/>
      <c r="F17" s="73"/>
      <c r="G17" s="7" t="str">
        <f t="shared" si="7"/>
        <v>Euribor6M</v>
      </c>
      <c r="H17" s="73"/>
      <c r="I17" s="7" t="str">
        <f t="shared" si="8"/>
        <v>EUR9x15F_Quote</v>
      </c>
      <c r="J17" s="7" t="str">
        <f>_xll.qlFraRateHelper(,I17,A17,G17,,,permanent,trigger,objectoverwrite)</f>
        <v>obj_005da#0008</v>
      </c>
      <c r="K17" s="16" t="b">
        <v>1</v>
      </c>
      <c r="L17" s="19">
        <v>10</v>
      </c>
      <c r="M17" s="19">
        <v>1</v>
      </c>
      <c r="O17" s="26" t="str">
        <v>obj_005da</v>
      </c>
      <c r="P17" s="26" t="str">
        <f>_xll.qlRateHelperQuoteName(O17,trigger)</f>
        <v>EUR9x15F_Quote</v>
      </c>
      <c r="Q17" s="31">
        <f>_xll.qlRateHelperRate(O17,trigger)</f>
        <v>2.5000000000000001E-4</v>
      </c>
      <c r="R17" s="70">
        <f>_xll.qlRateHelperEarliestDate(O17,trigger)</f>
        <v>42555</v>
      </c>
      <c r="S17" s="70">
        <f>_xll.qlRateHelperPillarDate(O17,trigger)</f>
        <v>42737</v>
      </c>
      <c r="T17" s="100">
        <f>_xll.qlYieldTSDiscount($X$10,S17)</f>
        <v>1.0022624475256374</v>
      </c>
      <c r="U17" s="100">
        <v>0.99999548632295354</v>
      </c>
      <c r="W17" s="36" t="s">
        <v>162</v>
      </c>
      <c r="X17" s="40" t="str">
        <f>_xll.qlAbcdTenorBasis(,X9,X10,X11,X12,X13:X16,,trigger)</f>
        <v>obj_0060d#0011</v>
      </c>
      <c r="AA17" s="1">
        <f t="shared" si="3"/>
        <v>14</v>
      </c>
      <c r="AB17" s="44" t="str">
        <f t="shared" si="4"/>
        <v>14M</v>
      </c>
      <c r="AC17" s="45">
        <f>_xll.qlInterestRateIndexFixingDate($X$9,AD17)</f>
        <v>42704</v>
      </c>
      <c r="AD17" s="45">
        <f>_xll.qlCalendarAdvance(calendar,$AD$3,AB17,,,trigger)</f>
        <v>42706</v>
      </c>
      <c r="AE17" s="45">
        <f>_xll.qlInterestRateIndexMaturity($X$9,AD17,)</f>
        <v>42888</v>
      </c>
      <c r="AF17" s="49">
        <f>_xll.qlTenorBasisValue(TenorBasis6M,AD17,_xll.ohTrigger(trigger,$X$24))</f>
        <v>2.4407534035230543E-3</v>
      </c>
      <c r="AG17" s="102">
        <f>_xll.qlTenorBasisForwardRate(TenorBasis6M,AD17,_xll.ohTrigger(trigger,$X$24))</f>
        <v>6.1414208725024623E-4</v>
      </c>
      <c r="AH17" s="102">
        <f>_xll.qlIndexFixing(TenorBasisIndex6M,$AC17,TRUE,_xll.ohTrigger(trigger,X38))</f>
        <v>5.599999999998036E-4</v>
      </c>
      <c r="AI17" s="49">
        <f>_xll.qlIndexFixing($X$9,$AC17,TRUE,trigger)</f>
        <v>5.599999999998036E-4</v>
      </c>
      <c r="AJ17" s="52">
        <f t="shared" si="1"/>
        <v>0</v>
      </c>
      <c r="AZ17" s="45">
        <v>42725</v>
      </c>
      <c r="BA17" s="49">
        <f>_xll.qlIndexFixing(TenorBasisIndex6M,_xll.qlInterestRateIndexFixingDate(TenorBasisIndex6M,AZ17,trigger),TRUE,_xll.ohTrigger(trigger,X38))</f>
        <v>6.2787012536092476E-4</v>
      </c>
      <c r="BC17" s="45">
        <f>_xll.qlCalendarAdvance(calendar,BC16,"1D",,,trigger)</f>
        <v>42299</v>
      </c>
      <c r="BD17" s="49">
        <f>_xll.qlTenorBasisForwardRate($X$17,BC17,_xll.ohTrigger(trigger,$X$24))</f>
        <v>2.322698339909718E-4</v>
      </c>
      <c r="BE17" s="49">
        <f>_xll.qlIndexFixing(TenorBasisIndex6M,_xll.qlInterestRateIndexFixingDate(TenorBasisIndex6M,BC17,trigger),TRUE,_xll.ohTrigger(trigger,$X$24))</f>
        <v>2.5179790298670716E-4</v>
      </c>
      <c r="BF17" s="49">
        <f>_xll.qlIndexFixing($X$9,_xll.qlInterestRateIndexFixingDate($X$9,BC17,trigger),TRUE,trigger)</f>
        <v>2.51339679480792E-4</v>
      </c>
      <c r="BG17" s="94">
        <f t="shared" si="2"/>
        <v>-4.5822350591516589E-3</v>
      </c>
      <c r="BW17" s="26" t="s">
        <v>83</v>
      </c>
      <c r="BX17" s="27">
        <f>_xll.qlCalendarAdvance(calendar,_xll.qlSettingsEvaluationDate(trigger),"2D")</f>
        <v>42279</v>
      </c>
      <c r="BY17" s="27">
        <f>_xll.qlCalendarAdvance(calendar,BX17,BW17)</f>
        <v>42373</v>
      </c>
      <c r="BZ17" s="31">
        <f>_xll.qlQuoteValue(currency&amp;BW17&amp;"D_SYNTH"&amp;$X$8&amp;"_Quote",trigger)</f>
        <v>2.8400000000000002E-4</v>
      </c>
      <c r="CA17" s="31">
        <f>_xll.qlTenorBasisForwardRate2($X$17,BX17,BY17,trigger)</f>
        <v>4.3055871616100685E-4</v>
      </c>
      <c r="CB17" s="31">
        <f t="shared" si="10"/>
        <v>-1.4655871616100683E-4</v>
      </c>
    </row>
    <row r="18" spans="1:80" ht="11.25" customHeight="1" x14ac:dyDescent="0.2">
      <c r="A18" s="7" t="str">
        <f t="shared" si="9"/>
        <v>10M</v>
      </c>
      <c r="B18" s="7">
        <v>10</v>
      </c>
      <c r="C18" s="7" t="str">
        <f t="shared" si="6"/>
        <v>x16F</v>
      </c>
      <c r="D18" s="73"/>
      <c r="E18" s="73"/>
      <c r="F18" s="73"/>
      <c r="G18" s="7" t="str">
        <f t="shared" si="7"/>
        <v>Euribor6M</v>
      </c>
      <c r="H18" s="73"/>
      <c r="I18" s="7" t="str">
        <f t="shared" si="8"/>
        <v>EUR10x16F_Quote</v>
      </c>
      <c r="J18" s="7" t="str">
        <f>_xll.qlFraRateHelper(,I18,A18,G18,,,permanent,trigger,objectoverwrite)</f>
        <v>obj_005f6#0008</v>
      </c>
      <c r="K18" s="16" t="b">
        <v>1</v>
      </c>
      <c r="L18" s="19">
        <v>10</v>
      </c>
      <c r="M18" s="19">
        <v>1</v>
      </c>
      <c r="O18" s="26" t="str">
        <v>obj_005f6</v>
      </c>
      <c r="P18" s="26" t="str">
        <f>_xll.qlRateHelperQuoteName(O18,trigger)</f>
        <v>EUR10x16F_Quote</v>
      </c>
      <c r="Q18" s="31">
        <f>_xll.qlRateHelperRate(O18,trigger)</f>
        <v>2.9000000000000006E-4</v>
      </c>
      <c r="R18" s="70">
        <f>_xll.qlRateHelperEarliestDate(O18,trigger)</f>
        <v>42584</v>
      </c>
      <c r="S18" s="70">
        <f>_xll.qlRateHelperPillarDate(O18,trigger)</f>
        <v>42768</v>
      </c>
      <c r="T18" s="100">
        <f>_xll.qlYieldTSDiscount($X$10,S18)</f>
        <v>1.002426971813591</v>
      </c>
      <c r="U18" s="100">
        <v>1.0000064095949108</v>
      </c>
      <c r="Y18" s="1" t="str">
        <f>_xll.ohRangeRetrieveError(X24)</f>
        <v/>
      </c>
      <c r="AA18" s="1">
        <f t="shared" si="3"/>
        <v>15</v>
      </c>
      <c r="AB18" s="44" t="str">
        <f t="shared" si="4"/>
        <v>15M</v>
      </c>
      <c r="AC18" s="45">
        <f>_xll.qlInterestRateIndexFixingDate($X$9,AD18)</f>
        <v>42733</v>
      </c>
      <c r="AD18" s="45">
        <f>_xll.qlCalendarAdvance(calendar,$AD$3,AB18,,,trigger)</f>
        <v>42737</v>
      </c>
      <c r="AE18" s="45">
        <f>_xll.qlInterestRateIndexMaturity($X$9,AD18,)</f>
        <v>42919</v>
      </c>
      <c r="AF18" s="49">
        <f>_xll.qlTenorBasisValue(TenorBasis6M,AD18,_xll.ohTrigger(trigger,$X$24))</f>
        <v>2.4720219237849713E-3</v>
      </c>
      <c r="AG18" s="102">
        <f>_xll.qlTenorBasisForwardRate(TenorBasis6M,AD18,_xll.ohTrigger(trigger,$X$24))</f>
        <v>6.9947538199840618E-4</v>
      </c>
      <c r="AH18" s="102">
        <f>_xll.qlIndexFixing(TenorBasisIndex6M,$AC18,TRUE,_xll.ohTrigger(trigger,X39))</f>
        <v>6.5999999970838474E-4</v>
      </c>
      <c r="AI18" s="49">
        <f>_xll.qlIndexFixing($X$9,$AC18,TRUE,trigger)</f>
        <v>6.600000009847264E-4</v>
      </c>
      <c r="AJ18" s="52">
        <f t="shared" si="1"/>
        <v>-1.2763416625677371E-8</v>
      </c>
      <c r="AZ18" s="45">
        <v>42753</v>
      </c>
      <c r="BA18" s="49">
        <f>_xll.qlIndexFixing(TenorBasisIndex6M,_xll.qlInterestRateIndexFixingDate(TenorBasisIndex6M,AZ18,trigger),TRUE,_xll.ohTrigger(trigger,X39))</f>
        <v>7.1604666481896195E-4</v>
      </c>
      <c r="BC18" s="45">
        <f>_xll.qlCalendarAdvance(calendar,BC17,"1D",,,trigger)</f>
        <v>42300</v>
      </c>
      <c r="BD18" s="49">
        <f>_xll.qlTenorBasisForwardRate($X$17,BC18,_xll.ohTrigger(trigger,$X$24))</f>
        <v>2.3173691670202851E-4</v>
      </c>
      <c r="BE18" s="49">
        <f>_xll.qlIndexFixing(TenorBasisIndex6M,_xll.qlInterestRateIndexFixingDate(TenorBasisIndex6M,BC18,trigger),TRUE,_xll.ohTrigger(trigger,$X$24))</f>
        <v>2.5274673706073567E-4</v>
      </c>
      <c r="BF18" s="49">
        <f>_xll.qlIndexFixing($X$9,_xll.qlInterestRateIndexFixingDate($X$9,BC18,trigger),TRUE,trigger)</f>
        <v>2.5234904195232309E-4</v>
      </c>
      <c r="BG18" s="94">
        <f t="shared" si="2"/>
        <v>-3.9769510841257795E-3</v>
      </c>
      <c r="BW18" s="26" t="s">
        <v>108</v>
      </c>
      <c r="BX18" s="27">
        <f>_xll.qlCalendarAdvance(calendar,_xll.qlSettingsEvaluationDate(trigger),"2D")</f>
        <v>42279</v>
      </c>
      <c r="BY18" s="27">
        <f>_xll.qlCalendarAdvance(calendar,BX18,BW18)</f>
        <v>42402</v>
      </c>
      <c r="BZ18" s="31">
        <f>_xll.qlQuoteValue(currency&amp;BW18&amp;"D_SYNTH"&amp;$X$8&amp;"_Quote",trigger)</f>
        <v>2.5900000000000001E-4</v>
      </c>
      <c r="CA18" s="31">
        <f>_xll.qlTenorBasisForwardRate2($X$17,BX18,BY18,trigger)</f>
        <v>4.049488687639143E-4</v>
      </c>
      <c r="CB18" s="31">
        <f t="shared" si="10"/>
        <v>-1.4594886876391429E-4</v>
      </c>
    </row>
    <row r="19" spans="1:80" ht="11.25" customHeight="1" x14ac:dyDescent="0.2">
      <c r="A19" s="7" t="str">
        <f t="shared" si="9"/>
        <v>11M</v>
      </c>
      <c r="B19" s="7">
        <v>11</v>
      </c>
      <c r="C19" s="7" t="str">
        <f t="shared" si="6"/>
        <v>x17F</v>
      </c>
      <c r="D19" s="73"/>
      <c r="E19" s="73"/>
      <c r="F19" s="73"/>
      <c r="G19" s="7" t="str">
        <f t="shared" si="7"/>
        <v>Euribor6M</v>
      </c>
      <c r="H19" s="73"/>
      <c r="I19" s="7" t="str">
        <f t="shared" si="8"/>
        <v>EUR11x17F_Quote</v>
      </c>
      <c r="J19" s="7" t="str">
        <f>_xll.qlFraRateHelper(,I19,A19,G19,,,permanent,trigger,objectoverwrite)</f>
        <v>obj_005eb#0008</v>
      </c>
      <c r="K19" s="16" t="b">
        <v>1</v>
      </c>
      <c r="L19" s="19">
        <v>10</v>
      </c>
      <c r="M19" s="19">
        <v>1</v>
      </c>
      <c r="O19" s="26" t="str">
        <v>obj_005eb</v>
      </c>
      <c r="P19" s="26" t="str">
        <f>_xll.qlRateHelperQuoteName(O19,trigger)</f>
        <v>EUR11x17F_Quote</v>
      </c>
      <c r="Q19" s="31">
        <f>_xll.qlRateHelperRate(O19,trigger)</f>
        <v>3.3E-4</v>
      </c>
      <c r="R19" s="70">
        <f>_xll.qlRateHelperEarliestDate(O19,trigger)</f>
        <v>42615</v>
      </c>
      <c r="S19" s="70">
        <f>_xll.qlRateHelperPillarDate(O19,trigger)</f>
        <v>42796</v>
      </c>
      <c r="T19" s="100">
        <f>_xll.qlYieldTSDiscount($X$10,S19)</f>
        <v>1.0025694196590038</v>
      </c>
      <c r="U19" s="100">
        <v>1.0000186474443653</v>
      </c>
      <c r="W19" s="86" t="s">
        <v>142</v>
      </c>
      <c r="X19" s="87"/>
      <c r="AA19" s="1">
        <f t="shared" si="3"/>
        <v>16</v>
      </c>
      <c r="AB19" s="44" t="str">
        <f t="shared" si="4"/>
        <v>16M</v>
      </c>
      <c r="AC19" s="45">
        <f>_xll.qlInterestRateIndexFixingDate($X$9,AD19)</f>
        <v>42766</v>
      </c>
      <c r="AD19" s="45">
        <f>_xll.qlCalendarAdvance(calendar,$AD$3,AB19,,,trigger)</f>
        <v>42768</v>
      </c>
      <c r="AE19" s="45">
        <f>_xll.qlInterestRateIndexMaturity($X$9,AD19,)</f>
        <v>42949</v>
      </c>
      <c r="AF19" s="49">
        <f>_xll.qlTenorBasisValue(TenorBasis6M,AD19,_xll.ohTrigger(trigger,$X$24))</f>
        <v>2.5016544889596318E-3</v>
      </c>
      <c r="AG19" s="102">
        <f>_xll.qlTenorBasisForwardRate(TenorBasis6M,AD19,_xll.ohTrigger(trigger,$X$24))</f>
        <v>8.0036475613860477E-4</v>
      </c>
      <c r="AH19" s="102">
        <f>_xll.qlIndexFixing(TenorBasisIndex6M,$AC19,TRUE,_xll.ohTrigger(trigger,X40))</f>
        <v>7.7000000000016432E-4</v>
      </c>
      <c r="AI19" s="49">
        <f>_xll.qlIndexFixing($X$9,$AC19,TRUE,trigger)</f>
        <v>7.6999999999972273E-4</v>
      </c>
      <c r="AJ19" s="52">
        <f t="shared" si="1"/>
        <v>4.4159554485334596E-12</v>
      </c>
      <c r="AZ19" s="45">
        <v>42781</v>
      </c>
      <c r="BA19" s="49">
        <f>_xll.qlIndexFixing(TenorBasisIndex6M,_xll.qlInterestRateIndexFixingDate(TenorBasisIndex6M,AZ19,trigger),TRUE,_xll.ohTrigger(trigger,X40))</f>
        <v>8.2007072572532662E-4</v>
      </c>
      <c r="BC19" s="45">
        <f>_xll.qlCalendarAdvance(calendar,BC18,"1D",,,trigger)</f>
        <v>42303</v>
      </c>
      <c r="BD19" s="49">
        <f>_xll.qlTenorBasisForwardRate($X$17,BC19,_xll.ohTrigger(trigger,$X$24))</f>
        <v>2.3129662843941542E-4</v>
      </c>
      <c r="BE19" s="49">
        <f>_xll.qlIndexFixing(TenorBasisIndex6M,_xll.qlInterestRateIndexFixingDate(TenorBasisIndex6M,BC19,trigger),TRUE,_xll.ohTrigger(trigger,$X$24))</f>
        <v>2.5423402475266058E-4</v>
      </c>
      <c r="BF19" s="49">
        <f>_xll.qlIndexFixing($X$9,_xll.qlInterestRateIndexFixingDate($X$9,BC19,trigger),TRUE,trigger)</f>
        <v>2.5297907214831208E-4</v>
      </c>
      <c r="BG19" s="94">
        <f t="shared" si="2"/>
        <v>-1.2549526043484967E-2</v>
      </c>
      <c r="BW19" s="26" t="s">
        <v>109</v>
      </c>
      <c r="BX19" s="27">
        <f>_xll.qlCalendarAdvance(calendar,_xll.qlSettingsEvaluationDate(trigger),"2D")</f>
        <v>42279</v>
      </c>
      <c r="BY19" s="27">
        <f>_xll.qlCalendarAdvance(calendar,BX19,BW19)</f>
        <v>42431</v>
      </c>
      <c r="BZ19" s="31">
        <f>_xll.qlQuoteValue(currency&amp;BW19&amp;"D_SYNTH"&amp;$X$8&amp;"_Quote",trigger)</f>
        <v>2.5000000000000001E-4</v>
      </c>
      <c r="CA19" s="31">
        <f>_xll.qlTenorBasisForwardRate2($X$17,BX19,BY19,trigger)</f>
        <v>3.9474456629598036E-4</v>
      </c>
      <c r="CB19" s="31">
        <f t="shared" si="10"/>
        <v>-1.4474456629598036E-4</v>
      </c>
    </row>
    <row r="20" spans="1:80" ht="11.25" customHeight="1" x14ac:dyDescent="0.2">
      <c r="A20" s="7" t="str">
        <f t="shared" si="9"/>
        <v>12M</v>
      </c>
      <c r="B20" s="7">
        <v>12</v>
      </c>
      <c r="C20" s="7" t="str">
        <f t="shared" si="6"/>
        <v>x18F</v>
      </c>
      <c r="D20" s="73"/>
      <c r="E20" s="73"/>
      <c r="F20" s="73"/>
      <c r="G20" s="7" t="str">
        <f t="shared" si="7"/>
        <v>Euribor6M</v>
      </c>
      <c r="H20" s="73"/>
      <c r="I20" s="7" t="str">
        <f t="shared" si="8"/>
        <v>EUR12x18F_Quote</v>
      </c>
      <c r="J20" s="7" t="str">
        <f>_xll.qlFraRateHelper(,I20,A20,G20,,,permanent,trigger,objectoverwrite)</f>
        <v>obj_005e6#0008</v>
      </c>
      <c r="K20" s="16" t="b">
        <v>1</v>
      </c>
      <c r="L20" s="19">
        <v>10</v>
      </c>
      <c r="M20" s="19">
        <v>1</v>
      </c>
      <c r="O20" s="26" t="str">
        <v>obj_005e6</v>
      </c>
      <c r="P20" s="26" t="str">
        <f>_xll.qlRateHelperQuoteName(O20,trigger)</f>
        <v>EUR12x18F_Quote</v>
      </c>
      <c r="Q20" s="31">
        <f>_xll.qlRateHelperRate(O20,trigger)</f>
        <v>3.8999999999999999E-4</v>
      </c>
      <c r="R20" s="70">
        <f>_xll.qlRateHelperEarliestDate(O20,trigger)</f>
        <v>42646</v>
      </c>
      <c r="S20" s="70">
        <f>_xll.qlRateHelperPillarDate(O20,trigger)</f>
        <v>42828</v>
      </c>
      <c r="T20" s="100">
        <f>_xll.qlYieldTSDiscount($X$10,S20)</f>
        <v>1.0027265346257155</v>
      </c>
      <c r="U20" s="100">
        <v>1.0000264747795871</v>
      </c>
      <c r="W20" s="36" t="s">
        <v>68</v>
      </c>
      <c r="X20" s="33" t="str">
        <f>_xll.qlLevenbergMarquardt(,0.00000001,0.00000001,0.00000001,,trigger)</f>
        <v>obj_0059a#0008</v>
      </c>
      <c r="AA20" s="1">
        <f t="shared" si="3"/>
        <v>17</v>
      </c>
      <c r="AB20" s="44" t="str">
        <f t="shared" si="4"/>
        <v>17M</v>
      </c>
      <c r="AC20" s="45">
        <f>_xll.qlInterestRateIndexFixingDate($X$9,AD20)</f>
        <v>42794</v>
      </c>
      <c r="AD20" s="45">
        <f>_xll.qlCalendarAdvance(calendar,$AD$3,AB20,,,trigger)</f>
        <v>42796</v>
      </c>
      <c r="AE20" s="45">
        <f>_xll.qlInterestRateIndexMaturity($X$9,AD20,)</f>
        <v>42982</v>
      </c>
      <c r="AF20" s="49">
        <f>_xll.qlTenorBasisValue(TenorBasis6M,AD20,_xll.ohTrigger(trigger,$X$24))</f>
        <v>2.5270509855011892E-3</v>
      </c>
      <c r="AG20" s="102">
        <f>_xll.qlTenorBasisForwardRate(TenorBasis6M,AD20,_xll.ohTrigger(trigger,$X$24))</f>
        <v>9.0557965130602734E-4</v>
      </c>
      <c r="AH20" s="102">
        <f>_xll.qlIndexFixing(TenorBasisIndex6M,$AC20,TRUE,_xll.ohTrigger(trigger,X41))</f>
        <v>8.8000000000009208E-4</v>
      </c>
      <c r="AI20" s="49">
        <f>_xll.qlIndexFixing($X$9,$AC20,TRUE,trigger)</f>
        <v>8.799999999996623E-4</v>
      </c>
      <c r="AJ20" s="52">
        <f t="shared" si="1"/>
        <v>4.2977774117325396E-12</v>
      </c>
      <c r="AZ20" s="45">
        <v>42809</v>
      </c>
      <c r="BA20" s="49">
        <f>_xll.qlIndexFixing(TenorBasisIndex6M,_xll.qlInterestRateIndexFixingDate(TenorBasisIndex6M,AZ20,trigger),TRUE,_xll.ohTrigger(trigger,X41))</f>
        <v>9.2548012056458762E-4</v>
      </c>
      <c r="BC20" s="45">
        <f>_xll.qlCalendarAdvance(calendar,BC19,"1D",,,trigger)</f>
        <v>42304</v>
      </c>
      <c r="BD20" s="49">
        <f>_xll.qlTenorBasisForwardRate($X$17,BC20,_xll.ohTrigger(trigger,$X$24))</f>
        <v>2.3095703475815242E-4</v>
      </c>
      <c r="BE20" s="49">
        <f>_xll.qlIndexFixing(TenorBasisIndex6M,_xll.qlInterestRateIndexFixingDate(TenorBasisIndex6M,BC20,trigger),TRUE,_xll.ohTrigger(trigger,$X$24))</f>
        <v>2.5300464147027239E-4</v>
      </c>
      <c r="BF20" s="49">
        <f>_xll.qlIndexFixing($X$9,_xll.qlInterestRateIndexFixingDate($X$9,BC20,trigger),TRUE,trigger)</f>
        <v>2.5326544523748877E-4</v>
      </c>
      <c r="BG20" s="94">
        <f t="shared" si="2"/>
        <v>2.6080376721638633E-3</v>
      </c>
      <c r="BW20" s="28" t="s">
        <v>9</v>
      </c>
      <c r="BX20" s="29">
        <f>_xll.qlCalendarAdvance(calendar,_xll.qlSettingsEvaluationDate(trigger),"2D")</f>
        <v>42279</v>
      </c>
      <c r="BY20" s="29">
        <f>_xll.qlCalendarAdvance(calendar,BX20,BW20)</f>
        <v>42464</v>
      </c>
      <c r="BZ20" s="32">
        <f>_xll.qlQuoteValue(currency&amp;BW20&amp;"D_SYNTH"&amp;$X$8&amp;"_Quote",trigger)</f>
        <v>2.42E-4</v>
      </c>
      <c r="CA20" s="32">
        <f>_xll.qlTenorBasisForwardRate2($X$17,BX20,BY20,trigger)</f>
        <v>3.8730399355063172E-4</v>
      </c>
      <c r="CB20" s="32">
        <f t="shared" si="10"/>
        <v>-1.4530399355063172E-4</v>
      </c>
    </row>
    <row r="21" spans="1:80" ht="11.25" customHeight="1" x14ac:dyDescent="0.2">
      <c r="A21" s="7" t="str">
        <f t="shared" si="9"/>
        <v>13M</v>
      </c>
      <c r="B21" s="7">
        <v>13</v>
      </c>
      <c r="C21" s="7" t="str">
        <f t="shared" si="6"/>
        <v>x19F</v>
      </c>
      <c r="D21" s="73"/>
      <c r="E21" s="73"/>
      <c r="F21" s="73"/>
      <c r="G21" s="7" t="str">
        <f t="shared" si="7"/>
        <v>Euribor6M</v>
      </c>
      <c r="H21" s="73"/>
      <c r="I21" s="7" t="str">
        <f t="shared" si="8"/>
        <v>EUR13x19F_Quote</v>
      </c>
      <c r="J21" s="7" t="str">
        <f>_xll.qlFraRateHelper(,I21,A21,G21,,,permanent,trigger,objectoverwrite)</f>
        <v>obj_005e9#0008</v>
      </c>
      <c r="K21" s="16" t="b">
        <v>1</v>
      </c>
      <c r="L21" s="19">
        <v>10</v>
      </c>
      <c r="M21" s="19">
        <v>1</v>
      </c>
      <c r="O21" s="26" t="str">
        <v>obj_005e9</v>
      </c>
      <c r="P21" s="26" t="str">
        <f>_xll.qlRateHelperQuoteName(O21,trigger)</f>
        <v>EUR13x19F_Quote</v>
      </c>
      <c r="Q21" s="31">
        <f>_xll.qlRateHelperRate(O21,trigger)</f>
        <v>4.8000000000000001E-4</v>
      </c>
      <c r="R21" s="70">
        <f>_xll.qlRateHelperEarliestDate(O21,trigger)</f>
        <v>42676</v>
      </c>
      <c r="S21" s="70">
        <f>_xll.qlRateHelperPillarDate(O21,trigger)</f>
        <v>42857</v>
      </c>
      <c r="T21" s="100">
        <f>_xll.qlYieldTSDiscount($X$10,S21)</f>
        <v>1.0028646269530597</v>
      </c>
      <c r="U21" s="100">
        <v>1.0000114356804108</v>
      </c>
      <c r="W21" s="36" t="s">
        <v>66</v>
      </c>
      <c r="X21" s="33" t="str">
        <f>_xll.qlEndCriteria(,1000,100,0.00000001,0.00003,0.00003,,trigger)</f>
        <v>obj_00599#0008</v>
      </c>
      <c r="AA21" s="1">
        <f t="shared" si="3"/>
        <v>18</v>
      </c>
      <c r="AB21" s="44" t="str">
        <f t="shared" si="4"/>
        <v>18M</v>
      </c>
      <c r="AC21" s="45">
        <f>_xll.qlInterestRateIndexFixingDate($X$9,AD21)</f>
        <v>42824</v>
      </c>
      <c r="AD21" s="45">
        <f>_xll.qlCalendarAdvance(calendar,$AD$3,AB21,,,trigger)</f>
        <v>42828</v>
      </c>
      <c r="AE21" s="45">
        <f>_xll.qlInterestRateIndexMaturity($X$9,AD21,)</f>
        <v>43011</v>
      </c>
      <c r="AF21" s="49">
        <f>_xll.qlTenorBasisValue(TenorBasis6M,AD21,_xll.ohTrigger(trigger,$X$24))</f>
        <v>2.5545284968115198E-3</v>
      </c>
      <c r="AG21" s="102">
        <f>_xll.qlTenorBasisForwardRate(TenorBasis6M,AD21,_xll.ohTrigger(trigger,$X$24))</f>
        <v>1.0188135604725674E-3</v>
      </c>
      <c r="AH21" s="102">
        <f>_xll.qlIndexFixing(TenorBasisIndex6M,$AC21,TRUE,_xll.ohTrigger(trigger,X42))</f>
        <v>1.0000000005687246E-3</v>
      </c>
      <c r="AI21" s="49">
        <f>_xll.qlIndexFixing($X$9,$AC21,TRUE,trigger)</f>
        <v>9.9999999915433685E-4</v>
      </c>
      <c r="AJ21" s="52">
        <f t="shared" si="1"/>
        <v>1.4143877041794539E-8</v>
      </c>
      <c r="AZ21" s="45">
        <v>42844</v>
      </c>
      <c r="BA21" s="49">
        <f>_xll.qlIndexFixing(TenorBasisIndex6M,_xll.qlInterestRateIndexFixingDate(TenorBasisIndex6M,AZ21,trigger),TRUE,_xll.ohTrigger(trigger,X42))</f>
        <v>1.0579743046583458E-3</v>
      </c>
      <c r="BC21" s="45">
        <f>_xll.qlCalendarAdvance(calendar,BC20,"1D",,,trigger)</f>
        <v>42305</v>
      </c>
      <c r="BD21" s="49">
        <f>_xll.qlTenorBasisForwardRate($X$17,BC21,_xll.ohTrigger(trigger,$X$24))</f>
        <v>2.3060648888210991E-4</v>
      </c>
      <c r="BE21" s="49">
        <f>_xll.qlIndexFixing(TenorBasisIndex6M,_xll.qlInterestRateIndexFixingDate(TenorBasisIndex6M,BC21,trigger),TRUE,_xll.ohTrigger(trigger,$X$24))</f>
        <v>2.531580026536971E-4</v>
      </c>
      <c r="BF21" s="49">
        <f>_xll.qlIndexFixing($X$9,_xll.qlInterestRateIndexFixingDate($X$9,BC21,trigger),TRUE,trigger)</f>
        <v>2.5349219047646703E-4</v>
      </c>
      <c r="BG21" s="94">
        <f t="shared" si="2"/>
        <v>3.3418782276992435E-3</v>
      </c>
    </row>
    <row r="22" spans="1:80" ht="11.25" customHeight="1" x14ac:dyDescent="0.2">
      <c r="A22" s="7" t="str">
        <f t="shared" si="9"/>
        <v>14M</v>
      </c>
      <c r="B22" s="7">
        <v>14</v>
      </c>
      <c r="C22" s="7" t="str">
        <f t="shared" si="6"/>
        <v>x20F</v>
      </c>
      <c r="D22" s="73"/>
      <c r="E22" s="73"/>
      <c r="F22" s="73"/>
      <c r="G22" s="7" t="str">
        <f t="shared" si="7"/>
        <v>Euribor6M</v>
      </c>
      <c r="H22" s="73"/>
      <c r="I22" s="7" t="str">
        <f t="shared" si="8"/>
        <v>EUR14x20F_Quote</v>
      </c>
      <c r="J22" s="7" t="str">
        <f>_xll.qlFraRateHelper(,I22,A22,G22,,,permanent,trigger,objectoverwrite)</f>
        <v>obj_005ed#0008</v>
      </c>
      <c r="K22" s="16" t="b">
        <v>1</v>
      </c>
      <c r="L22" s="19">
        <v>10</v>
      </c>
      <c r="M22" s="19">
        <v>1</v>
      </c>
      <c r="O22" s="26" t="str">
        <v>obj_005ed</v>
      </c>
      <c r="P22" s="26" t="str">
        <f>_xll.qlRateHelperQuoteName(O22,trigger)</f>
        <v>EUR14x20F_Quote</v>
      </c>
      <c r="Q22" s="31">
        <f>_xll.qlRateHelperRate(O22,trigger)</f>
        <v>5.5999999999999995E-4</v>
      </c>
      <c r="R22" s="70">
        <f>_xll.qlRateHelperEarliestDate(O22,trigger)</f>
        <v>42706</v>
      </c>
      <c r="S22" s="70">
        <f>_xll.qlRateHelperPillarDate(O22,trigger)</f>
        <v>42888</v>
      </c>
      <c r="T22" s="100">
        <f>_xll.qlYieldTSDiscount($X$10,S22)</f>
        <v>1.0030069707042291</v>
      </c>
      <c r="U22" s="100">
        <v>1.0000331892203116</v>
      </c>
      <c r="W22" s="36" t="s">
        <v>67</v>
      </c>
      <c r="X22" s="33" t="str">
        <f>_xll.qlNoConstraint(,,trigger)</f>
        <v>obj_0059c#0008</v>
      </c>
      <c r="AA22" s="1">
        <f t="shared" si="3"/>
        <v>19</v>
      </c>
      <c r="AB22" s="44" t="str">
        <f t="shared" si="4"/>
        <v>19M</v>
      </c>
      <c r="AC22" s="45">
        <f>_xll.qlInterestRateIndexFixingDate($X$9,AD22)</f>
        <v>42852</v>
      </c>
      <c r="AD22" s="45">
        <f>_xll.qlCalendarAdvance(calendar,$AD$3,AB22,,,trigger)</f>
        <v>42857</v>
      </c>
      <c r="AE22" s="45">
        <f>_xll.qlInterestRateIndexMaturity($X$9,AD22,)</f>
        <v>43041</v>
      </c>
      <c r="AF22" s="49">
        <f>_xll.qlTenorBasisValue(TenorBasis6M,AD22,_xll.ohTrigger(trigger,$X$24))</f>
        <v>2.5780427801081651E-3</v>
      </c>
      <c r="AG22" s="102">
        <f>_xll.qlTenorBasisForwardRate(TenorBasis6M,AD22,_xll.ohTrigger(trigger,$X$24))</f>
        <v>1.1426383575688492E-3</v>
      </c>
      <c r="AH22" s="102">
        <f>_xll.qlIndexFixing(TenorBasisIndex6M,$AC22,TRUE,_xll.ohTrigger(trigger,X43))</f>
        <v>1.1112604832217723E-3</v>
      </c>
      <c r="AI22" s="49">
        <f>_xll.qlIndexFixing($X$9,$AC22,TRUE,trigger)</f>
        <v>1.0884226086589925E-3</v>
      </c>
      <c r="AJ22" s="52">
        <f t="shared" si="1"/>
        <v>0.22837874562779778</v>
      </c>
      <c r="AZ22" s="45">
        <v>42872</v>
      </c>
      <c r="BA22" s="49">
        <f>_xll.qlIndexFixing(TenorBasisIndex6M,_xll.qlInterestRateIndexFixingDate(TenorBasisIndex6M,AZ22,trigger),TRUE,_xll.ohTrigger(trigger,X43))</f>
        <v>1.1990793335752052E-3</v>
      </c>
      <c r="BC22" s="45">
        <f>_xll.qlCalendarAdvance(calendar,BC21,"1D",,,trigger)</f>
        <v>42306</v>
      </c>
      <c r="BD22" s="49">
        <f>_xll.qlTenorBasisForwardRate($X$17,BC22,_xll.ohTrigger(trigger,$X$24))</f>
        <v>2.3025890726528799E-4</v>
      </c>
      <c r="BE22" s="49">
        <f>_xll.qlIndexFixing(TenorBasisIndex6M,_xll.qlInterestRateIndexFixingDate(TenorBasisIndex6M,BC22,trigger),TRUE,_xll.ohTrigger(trigger,$X$24))</f>
        <v>2.5331432826014577E-4</v>
      </c>
      <c r="BF22" s="49">
        <f>_xll.qlIndexFixing($X$9,_xll.qlInterestRateIndexFixingDate($X$9,BC22,trigger),TRUE,trigger)</f>
        <v>2.5365418895754478E-4</v>
      </c>
      <c r="BG22" s="94">
        <f t="shared" si="2"/>
        <v>3.3986069739901092E-3</v>
      </c>
    </row>
    <row r="23" spans="1:80" ht="11.25" customHeight="1" x14ac:dyDescent="0.2">
      <c r="A23" s="7" t="str">
        <f t="shared" si="9"/>
        <v>15M</v>
      </c>
      <c r="B23" s="7">
        <v>15</v>
      </c>
      <c r="C23" s="7" t="str">
        <f t="shared" si="6"/>
        <v>x21F</v>
      </c>
      <c r="D23" s="73"/>
      <c r="E23" s="73"/>
      <c r="F23" s="73"/>
      <c r="G23" s="7" t="str">
        <f t="shared" si="7"/>
        <v>Euribor6M</v>
      </c>
      <c r="H23" s="73"/>
      <c r="I23" s="7" t="str">
        <f t="shared" si="8"/>
        <v>EUR15x21F_Quote</v>
      </c>
      <c r="J23" s="7" t="str">
        <f>_xll.qlFraRateHelper(,I23,A23,G23,,,permanent,trigger,objectoverwrite)</f>
        <v>obj_005f7#0008</v>
      </c>
      <c r="K23" s="16" t="b">
        <v>1</v>
      </c>
      <c r="L23" s="19">
        <v>10</v>
      </c>
      <c r="M23" s="19">
        <v>1</v>
      </c>
      <c r="O23" s="26" t="str">
        <v>obj_005f7</v>
      </c>
      <c r="P23" s="26" t="str">
        <f>_xll.qlRateHelperQuoteName(O23,trigger)</f>
        <v>EUR15x21F_Quote</v>
      </c>
      <c r="Q23" s="31">
        <f>_xll.qlRateHelperRate(O23,trigger)</f>
        <v>6.6E-4</v>
      </c>
      <c r="R23" s="70">
        <f>_xll.qlRateHelperEarliestDate(O23,trigger)</f>
        <v>42737</v>
      </c>
      <c r="S23" s="70">
        <f>_xll.qlRateHelperPillarDate(O23,trigger)</f>
        <v>42919</v>
      </c>
      <c r="T23" s="100">
        <f>_xll.qlYieldTSDiscount($X$10,S23)</f>
        <v>1.0031425891938806</v>
      </c>
      <c r="U23" s="100">
        <v>1.0000154365749643</v>
      </c>
      <c r="W23" s="36" t="s">
        <v>143</v>
      </c>
      <c r="X23" s="89" t="b">
        <v>0</v>
      </c>
      <c r="AA23" s="1">
        <f t="shared" si="3"/>
        <v>20</v>
      </c>
      <c r="AB23" s="44" t="str">
        <f t="shared" si="4"/>
        <v>20M</v>
      </c>
      <c r="AC23" s="45">
        <f>_xll.qlInterestRateIndexFixingDate($X$9,AD23)</f>
        <v>42886</v>
      </c>
      <c r="AD23" s="45">
        <f>_xll.qlCalendarAdvance(calendar,$AD$3,AB23,,,trigger)</f>
        <v>42888</v>
      </c>
      <c r="AE23" s="45">
        <f>_xll.qlInterestRateIndexMaturity($X$9,AD23,)</f>
        <v>43073</v>
      </c>
      <c r="AF23" s="49">
        <f>_xll.qlTenorBasisValue(TenorBasis6M,AD23,_xll.ohTrigger(trigger,$X$24))</f>
        <v>2.6017607261323134E-3</v>
      </c>
      <c r="AG23" s="102">
        <f>_xll.qlTenorBasisForwardRate(TenorBasis6M,AD23,_xll.ohTrigger(trigger,$X$24))</f>
        <v>1.289342328284992E-3</v>
      </c>
      <c r="AH23" s="102">
        <f>_xll.qlIndexFixing(TenorBasisIndex6M,$AC23,TRUE,_xll.ohTrigger(trigger,X44))</f>
        <v>1.31828855301501E-3</v>
      </c>
      <c r="AI23" s="49">
        <f>_xll.qlIndexFixing($X$9,$AC23,TRUE,trigger)</f>
        <v>1.2783071275171167E-3</v>
      </c>
      <c r="AJ23" s="52">
        <f t="shared" si="1"/>
        <v>0.39981425497893341</v>
      </c>
      <c r="AZ23" s="45">
        <v>42907</v>
      </c>
      <c r="BA23" s="49">
        <f>_xll.qlIndexFixing(TenorBasisIndex6M,_xll.qlInterestRateIndexFixingDate(TenorBasisIndex6M,AZ23,trigger),TRUE,_xll.ohTrigger(trigger,X44))</f>
        <v>1.3962048718905199E-3</v>
      </c>
      <c r="BC23" s="45">
        <f>_xll.qlCalendarAdvance(calendar,BC22,"1D",,,trigger)</f>
        <v>42307</v>
      </c>
      <c r="BD23" s="49">
        <f>_xll.qlTenorBasisForwardRate($X$17,BC23,_xll.ohTrigger(trigger,$X$24))</f>
        <v>2.3010877327457678E-4</v>
      </c>
      <c r="BE23" s="49">
        <f>_xll.qlIndexFixing(TenorBasisIndex6M,_xll.qlInterestRateIndexFixingDate(TenorBasisIndex6M,BC23,trigger),TRUE,_xll.ohTrigger(trigger,$X$24))</f>
        <v>2.5319050009586666E-4</v>
      </c>
      <c r="BF23" s="49">
        <f>_xll.qlIndexFixing($X$9,_xll.qlInterestRateIndexFixingDate($X$9,BC23,trigger),TRUE,trigger)</f>
        <v>2.538696932990842E-4</v>
      </c>
      <c r="BG23" s="94">
        <f t="shared" si="2"/>
        <v>6.79193203217542E-3</v>
      </c>
    </row>
    <row r="24" spans="1:80" ht="11.25" customHeight="1" x14ac:dyDescent="0.2">
      <c r="A24" s="7" t="str">
        <f t="shared" si="9"/>
        <v>16M</v>
      </c>
      <c r="B24" s="7">
        <v>16</v>
      </c>
      <c r="C24" s="7" t="str">
        <f t="shared" si="6"/>
        <v>x22F</v>
      </c>
      <c r="D24" s="73"/>
      <c r="E24" s="73"/>
      <c r="F24" s="73"/>
      <c r="G24" s="7" t="str">
        <f t="shared" si="7"/>
        <v>Euribor6M</v>
      </c>
      <c r="H24" s="73"/>
      <c r="I24" s="7" t="str">
        <f t="shared" si="8"/>
        <v>EUR16x22F_Quote</v>
      </c>
      <c r="J24" s="7" t="str">
        <f>_xll.qlFraRateHelper(,I24,A24,G24,,,permanent,trigger,objectoverwrite)</f>
        <v>obj_005d7#0008</v>
      </c>
      <c r="K24" s="16" t="b">
        <v>1</v>
      </c>
      <c r="L24" s="19">
        <v>10</v>
      </c>
      <c r="M24" s="19">
        <v>1</v>
      </c>
      <c r="O24" s="26" t="str">
        <v>obj_005d7</v>
      </c>
      <c r="P24" s="26" t="str">
        <f>_xll.qlRateHelperQuoteName(O24,trigger)</f>
        <v>EUR16x22F_Quote</v>
      </c>
      <c r="Q24" s="31">
        <f>_xll.qlRateHelperRate(O24,trigger)</f>
        <v>7.7000000000000018E-4</v>
      </c>
      <c r="R24" s="70">
        <f>_xll.qlRateHelperEarliestDate(O24,trigger)</f>
        <v>42768</v>
      </c>
      <c r="S24" s="70">
        <f>_xll.qlRateHelperPillarDate(O24,trigger)</f>
        <v>42949</v>
      </c>
      <c r="T24" s="100">
        <f>_xll.qlYieldTSDiscount($X$10,S24)</f>
        <v>1.0032661392749656</v>
      </c>
      <c r="U24" s="100">
        <v>1.000021670509285</v>
      </c>
      <c r="W24" s="36" t="s">
        <v>69</v>
      </c>
      <c r="X24" s="33" t="b">
        <f>_xll.qlTenorBasisCalibrate(TenorBasis6M,_xll.ohPack(RateHelpers),X20,X21,IF($X$23,_xll.ohPack(Weigths),),Y13:Y16,trigger)</f>
        <v>1</v>
      </c>
      <c r="AA24" s="1">
        <f t="shared" si="3"/>
        <v>21</v>
      </c>
      <c r="AB24" s="44" t="str">
        <f t="shared" si="4"/>
        <v>21M</v>
      </c>
      <c r="AC24" s="45">
        <f>_xll.qlInterestRateIndexFixingDate($X$9,AD24)</f>
        <v>42915</v>
      </c>
      <c r="AD24" s="45">
        <f>_xll.qlCalendarAdvance(calendar,$AD$3,AB24,,,trigger)</f>
        <v>42919</v>
      </c>
      <c r="AE24" s="45">
        <f>_xll.qlInterestRateIndexMaturity($X$9,AD24,)</f>
        <v>43103</v>
      </c>
      <c r="AF24" s="49">
        <f>_xll.qlTenorBasisValue(TenorBasis6M,AD24,_xll.ohTrigger(trigger,$X$24))</f>
        <v>2.6240538923309729E-3</v>
      </c>
      <c r="AG24" s="102">
        <f>_xll.qlTenorBasisForwardRate(TenorBasis6M,AD24,_xll.ohTrigger(trigger,$X$24))</f>
        <v>1.4439233642666474E-3</v>
      </c>
      <c r="AH24" s="102">
        <f>_xll.qlIndexFixing(TenorBasisIndex6M,$AC24,TRUE,_xll.ohTrigger(trigger,X45))</f>
        <v>1.4550490314880616E-3</v>
      </c>
      <c r="AI24" s="49">
        <f>_xll.qlIndexFixing($X$9,$AC24,TRUE,trigger)</f>
        <v>1.4065882404919003E-3</v>
      </c>
      <c r="AJ24" s="52">
        <f t="shared" si="1"/>
        <v>0.48460790996161318</v>
      </c>
      <c r="AZ24" s="45">
        <v>42935</v>
      </c>
      <c r="BA24" s="49">
        <f>_xll.qlIndexFixing(TenorBasisIndex6M,_xll.qlInterestRateIndexFixingDate(TenorBasisIndex6M,AZ24,trigger),TRUE,_xll.ohTrigger(trigger,X45))</f>
        <v>1.5563840193672206E-3</v>
      </c>
      <c r="BC24" s="45">
        <f>_xll.qlCalendarAdvance(calendar,BC23,"1D",,,trigger)</f>
        <v>42310</v>
      </c>
      <c r="BD24" s="49">
        <f>_xll.qlTenorBasisForwardRate($X$17,BC24,_xll.ohTrigger(trigger,$X$24))</f>
        <v>2.2539829088273912E-4</v>
      </c>
      <c r="BE24" s="49">
        <f>_xll.qlIndexFixing(TenorBasisIndex6M,_xll.qlInterestRateIndexFixingDate(TenorBasisIndex6M,BC24,trigger),TRUE,_xll.ohTrigger(trigger,$X$24))</f>
        <v>2.4999999966147035E-4</v>
      </c>
      <c r="BF24" s="49">
        <f>_xll.qlIndexFixing($X$9,_xll.qlInterestRateIndexFixingDate($X$9,BC24,trigger),TRUE,trigger)</f>
        <v>2.5000000044194493E-4</v>
      </c>
      <c r="BG24" s="94">
        <f t="shared" si="2"/>
        <v>7.8047458903704459E-9</v>
      </c>
    </row>
    <row r="25" spans="1:80" ht="11.25" customHeight="1" x14ac:dyDescent="0.2">
      <c r="A25" s="7" t="str">
        <f t="shared" si="9"/>
        <v>17M</v>
      </c>
      <c r="B25" s="7">
        <v>17</v>
      </c>
      <c r="C25" s="7" t="str">
        <f t="shared" si="6"/>
        <v>x23F</v>
      </c>
      <c r="D25" s="73"/>
      <c r="E25" s="73"/>
      <c r="F25" s="73"/>
      <c r="G25" s="7" t="str">
        <f t="shared" si="7"/>
        <v>Euribor6M</v>
      </c>
      <c r="H25" s="73"/>
      <c r="I25" s="7" t="str">
        <f t="shared" si="8"/>
        <v>EUR17x23F_Quote</v>
      </c>
      <c r="J25" s="7" t="str">
        <f>_xll.qlFraRateHelper(,I25,A25,G25,,,permanent,trigger,objectoverwrite)</f>
        <v>obj_00606#0008</v>
      </c>
      <c r="K25" s="16" t="b">
        <v>1</v>
      </c>
      <c r="L25" s="19">
        <v>10</v>
      </c>
      <c r="M25" s="19">
        <v>1</v>
      </c>
      <c r="O25" s="26" t="str">
        <v>obj_00606</v>
      </c>
      <c r="P25" s="26" t="str">
        <f>_xll.qlRateHelperQuoteName(O25,trigger)</f>
        <v>EUR17x23F_Quote</v>
      </c>
      <c r="Q25" s="31">
        <f>_xll.qlRateHelperRate(O25,trigger)</f>
        <v>8.7999999999999992E-4</v>
      </c>
      <c r="R25" s="70">
        <f>_xll.qlRateHelperEarliestDate(O25,trigger)</f>
        <v>42796</v>
      </c>
      <c r="S25" s="70">
        <f>_xll.qlRateHelperPillarDate(O25,trigger)</f>
        <v>42982</v>
      </c>
      <c r="T25" s="100">
        <f>_xll.qlYieldTSDiscount($X$10,S25)</f>
        <v>1.0033915128888438</v>
      </c>
      <c r="U25" s="100">
        <v>1.0000318578376621</v>
      </c>
      <c r="W25" s="36" t="s">
        <v>4</v>
      </c>
      <c r="X25" s="84">
        <f t="array" ref="X25:X28">_xll.qlTenorBasisCoefficients(X17,X24)</f>
        <v>1.6241804539143753E-3</v>
      </c>
      <c r="AA25" s="1">
        <f t="shared" si="3"/>
        <v>22</v>
      </c>
      <c r="AB25" s="44" t="str">
        <f t="shared" si="4"/>
        <v>22M</v>
      </c>
      <c r="AC25" s="45">
        <f>_xll.qlInterestRateIndexFixingDate($X$9,AD25)</f>
        <v>42947</v>
      </c>
      <c r="AD25" s="45">
        <f>_xll.qlCalendarAdvance(calendar,$AD$3,AB25,,,trigger)</f>
        <v>42949</v>
      </c>
      <c r="AE25" s="45">
        <f>_xll.qlInterestRateIndexMaturity($X$9,AD25,)</f>
        <v>43133</v>
      </c>
      <c r="AF25" s="49">
        <f>_xll.qlTenorBasisValue(TenorBasis6M,AD25,_xll.ohTrigger(trigger,$X$24))</f>
        <v>2.6443094413804527E-3</v>
      </c>
      <c r="AG25" s="102">
        <f>_xll.qlTenorBasisForwardRate(TenorBasis6M,AD25,_xll.ohTrigger(trigger,$X$24))</f>
        <v>1.6073065381458727E-3</v>
      </c>
      <c r="AH25" s="102">
        <f>_xll.qlIndexFixing(TenorBasisIndex6M,$AC25,TRUE,_xll.ohTrigger(trigger,X46))</f>
        <v>1.6474200202461994E-3</v>
      </c>
      <c r="AI25" s="49">
        <f>_xll.qlIndexFixing($X$9,$AC25,TRUE,trigger)</f>
        <v>1.5852988910615973E-3</v>
      </c>
      <c r="AJ25" s="52">
        <f t="shared" si="1"/>
        <v>0.62121129184602086</v>
      </c>
      <c r="AZ25" s="45">
        <v>42963</v>
      </c>
      <c r="BA25" s="49">
        <f>_xll.qlIndexFixing(TenorBasisIndex6M,_xll.qlInterestRateIndexFixingDate(TenorBasisIndex6M,AZ25,trigger),TRUE,_xll.ohTrigger(trigger,X46))</f>
        <v>1.7432281219266548E-3</v>
      </c>
      <c r="BC25" s="45">
        <f>_xll.qlCalendarAdvance(calendar,BC24,"1D",,,trigger)</f>
        <v>42311</v>
      </c>
      <c r="BD25" s="49">
        <f>_xll.qlTenorBasisForwardRate($X$17,BC25,_xll.ohTrigger(trigger,$X$24))</f>
        <v>2.252707277082102E-4</v>
      </c>
      <c r="BE25" s="49">
        <f>_xll.qlIndexFixing(TenorBasisIndex6M,_xll.qlInterestRateIndexFixingDate(TenorBasisIndex6M,BC25,trigger),TRUE,_xll.ohTrigger(trigger,$X$24))</f>
        <v>2.4926643902330317E-4</v>
      </c>
      <c r="BF25" s="49">
        <f>_xll.qlIndexFixing($X$9,_xll.qlInterestRateIndexFixingDate($X$9,BC25,trigger),TRUE,trigger)</f>
        <v>2.4986700738889117E-4</v>
      </c>
      <c r="BG25" s="94">
        <f t="shared" si="2"/>
        <v>6.0056836558800702E-3</v>
      </c>
    </row>
    <row r="26" spans="1:80" ht="11.25" customHeight="1" x14ac:dyDescent="0.2">
      <c r="A26" s="8" t="str">
        <f t="shared" si="9"/>
        <v>18M</v>
      </c>
      <c r="B26" s="8">
        <v>18</v>
      </c>
      <c r="C26" s="8" t="str">
        <f t="shared" si="6"/>
        <v>x24F</v>
      </c>
      <c r="D26" s="74"/>
      <c r="E26" s="74"/>
      <c r="F26" s="74"/>
      <c r="G26" s="8" t="str">
        <f t="shared" si="7"/>
        <v>Euribor6M</v>
      </c>
      <c r="H26" s="74"/>
      <c r="I26" s="8" t="str">
        <f t="shared" si="8"/>
        <v>EUR18x24F_Quote</v>
      </c>
      <c r="J26" s="8" t="str">
        <f>_xll.qlFraRateHelper(,I26,A26,G26,,,permanent,trigger,objectoverwrite)</f>
        <v>obj_005ee#0008</v>
      </c>
      <c r="K26" s="17" t="b">
        <v>1</v>
      </c>
      <c r="L26" s="20">
        <v>10</v>
      </c>
      <c r="M26" s="20">
        <v>1</v>
      </c>
      <c r="O26" s="26" t="str">
        <v>obj_005ee</v>
      </c>
      <c r="P26" s="26" t="str">
        <f>_xll.qlRateHelperQuoteName(O26,trigger)</f>
        <v>EUR18x24F_Quote</v>
      </c>
      <c r="Q26" s="31">
        <f>_xll.qlRateHelperRate(O26,trigger)</f>
        <v>1E-3</v>
      </c>
      <c r="R26" s="70">
        <f>_xll.qlRateHelperEarliestDate(O26,trigger)</f>
        <v>42828</v>
      </c>
      <c r="S26" s="70">
        <f>_xll.qlRateHelperPillarDate(O26,trigger)</f>
        <v>43010</v>
      </c>
      <c r="T26" s="100">
        <f>_xll.qlYieldTSDiscount($X$10,S26)</f>
        <v>1.0034877554175099</v>
      </c>
      <c r="U26" s="100">
        <v>1.0000363193797015</v>
      </c>
      <c r="W26" s="36" t="s">
        <v>7</v>
      </c>
      <c r="X26" s="84">
        <v>1.0263385197467241E-3</v>
      </c>
      <c r="AA26" s="1">
        <f t="shared" si="3"/>
        <v>23</v>
      </c>
      <c r="AB26" s="44" t="str">
        <f t="shared" si="4"/>
        <v>23M</v>
      </c>
      <c r="AC26" s="45">
        <f>_xll.qlInterestRateIndexFixingDate($X$9,AD26)</f>
        <v>42978</v>
      </c>
      <c r="AD26" s="45">
        <f>_xll.qlCalendarAdvance(calendar,$AD$3,AB26,,,trigger)</f>
        <v>42982</v>
      </c>
      <c r="AE26" s="45">
        <f>_xll.qlInterestRateIndexMaturity($X$9,AD26,)</f>
        <v>43164</v>
      </c>
      <c r="AF26" s="49">
        <f>_xll.qlTenorBasisValue(TenorBasis6M,AD26,_xll.ohTrigger(trigger,$X$24))</f>
        <v>2.6651358433943517E-3</v>
      </c>
      <c r="AG26" s="102">
        <f>_xll.qlTenorBasisForwardRate(TenorBasis6M,AD26,_xll.ohTrigger(trigger,$X$24))</f>
        <v>1.7914664549179371E-3</v>
      </c>
      <c r="AH26" s="102">
        <f>_xll.qlIndexFixing(TenorBasisIndex6M,$AC26,TRUE,_xll.ohTrigger(trigger,X47))</f>
        <v>1.8697251397352507E-3</v>
      </c>
      <c r="AI26" s="49">
        <f>_xll.qlIndexFixing($X$9,$AC26,TRUE,trigger)</f>
        <v>1.8074920600329582E-3</v>
      </c>
      <c r="AJ26" s="52">
        <f t="shared" si="1"/>
        <v>0.62233079702292593</v>
      </c>
      <c r="AZ26" s="45">
        <v>42998</v>
      </c>
      <c r="BA26" s="49">
        <f>_xll.qlIndexFixing(TenorBasisIndex6M,_xll.qlInterestRateIndexFixingDate(TenorBasisIndex6M,AZ26,trigger),TRUE,_xll.ohTrigger(trigger,X47))</f>
        <v>1.9760665148282406E-3</v>
      </c>
      <c r="BC26" s="45">
        <f>_xll.qlCalendarAdvance(calendar,BC25,"1D",,,trigger)</f>
        <v>42312</v>
      </c>
      <c r="BD26" s="49">
        <f>_xll.qlTenorBasisForwardRate($X$17,BC26,_xll.ohTrigger(trigger,$X$24))</f>
        <v>2.2520961780338143E-4</v>
      </c>
      <c r="BE26" s="49">
        <f>_xll.qlIndexFixing(TenorBasisIndex6M,_xll.qlInterestRateIndexFixingDate(TenorBasisIndex6M,BC26,trigger),TRUE,_xll.ohTrigger(trigger,$X$24))</f>
        <v>2.4859933283103824E-4</v>
      </c>
      <c r="BF26" s="49">
        <f>_xll.qlIndexFixing($X$9,_xll.qlInterestRateIndexFixingDate($X$9,BC26,trigger),TRUE,trigger)</f>
        <v>2.4965351664249118E-4</v>
      </c>
      <c r="BG26" s="94">
        <f t="shared" si="2"/>
        <v>1.0541838114529363E-2</v>
      </c>
    </row>
    <row r="27" spans="1:80" ht="11.25" customHeight="1" x14ac:dyDescent="0.2">
      <c r="A27" s="7" t="s">
        <v>15</v>
      </c>
      <c r="B27" s="7" t="s">
        <v>14</v>
      </c>
      <c r="C27" s="73"/>
      <c r="D27" s="7" t="s">
        <v>17</v>
      </c>
      <c r="E27" s="7" t="s">
        <v>16</v>
      </c>
      <c r="F27" s="7" t="s">
        <v>18</v>
      </c>
      <c r="G27" s="7" t="str">
        <f t="shared" si="7"/>
        <v>Euribor6M</v>
      </c>
      <c r="H27" s="9">
        <v>0</v>
      </c>
      <c r="I27" s="10" t="str">
        <f t="shared" ref="I27:I63" si="11">"EURAB6E"&amp;A27&amp;"_Quote"</f>
        <v>EURAB6E1Y_Quote</v>
      </c>
      <c r="J27" s="11" t="str">
        <f>_xll.qlSwapRateHelper2(,I27,2,A27,calendar,D27,E27,F27,$G$27,H27,B27,BaseCurve,,,,trigger)</f>
        <v>obj_005db#0008</v>
      </c>
      <c r="K27" s="16" t="b">
        <v>0</v>
      </c>
      <c r="L27" s="19">
        <v>10</v>
      </c>
      <c r="M27" s="19">
        <v>1</v>
      </c>
      <c r="O27" s="26" t="str">
        <v>obj_005d9</v>
      </c>
      <c r="P27" s="26" t="str">
        <f>_xll.qlRateHelperQuoteName(O27,trigger)</f>
        <v>EURAB6E3Y_Quote</v>
      </c>
      <c r="Q27" s="31">
        <f>_xll.qlRateHelperRate(O27,trigger)</f>
        <v>1.2199999999999999E-3</v>
      </c>
      <c r="R27" s="70">
        <f>_xll.qlRateHelperEarliestDate(O27,trigger)</f>
        <v>42279</v>
      </c>
      <c r="S27" s="70">
        <f>_xll.qlRateHelperPillarDate(O27,trigger)</f>
        <v>43375</v>
      </c>
      <c r="T27" s="100">
        <f>_xll.qlYieldTSDiscount($X$10,S27)</f>
        <v>1.0036094425777016</v>
      </c>
      <c r="U27" s="100">
        <v>0.99993205842972199</v>
      </c>
      <c r="W27" s="36" t="s">
        <v>5</v>
      </c>
      <c r="X27" s="84">
        <v>0.1951969634778068</v>
      </c>
      <c r="AA27" s="1">
        <f t="shared" si="3"/>
        <v>24</v>
      </c>
      <c r="AB27" s="44" t="str">
        <f t="shared" si="4"/>
        <v>24M</v>
      </c>
      <c r="AC27" s="45">
        <f>_xll.qlInterestRateIndexFixingDate($X$9,AD27)</f>
        <v>43006</v>
      </c>
      <c r="AD27" s="45">
        <f>_xll.qlCalendarAdvance(calendar,$AD$3,AB27,,,trigger)</f>
        <v>43010</v>
      </c>
      <c r="AE27" s="45">
        <f>_xll.qlInterestRateIndexMaturity($X$9,AD27,)</f>
        <v>43193</v>
      </c>
      <c r="AF27" s="49">
        <f>_xll.qlTenorBasisValue(TenorBasis6M,AD27,_xll.ohTrigger(trigger,$X$24))</f>
        <v>2.6816451731788921E-3</v>
      </c>
      <c r="AG27" s="102">
        <f>_xll.qlTenorBasisForwardRate(TenorBasis6M,AD27,_xll.ohTrigger(trigger,$X$24))</f>
        <v>1.9627176614249479E-3</v>
      </c>
      <c r="AH27" s="102">
        <f>_xll.qlIndexFixing(TenorBasisIndex6M,$AC27,TRUE,_xll.ohTrigger(trigger,X48))</f>
        <v>2.065654619186091E-3</v>
      </c>
      <c r="AI27" s="49">
        <f>_xll.qlIndexFixing($X$9,$AC27,TRUE,trigger)</f>
        <v>2.0097930325112551E-3</v>
      </c>
      <c r="AJ27" s="52">
        <f t="shared" si="1"/>
        <v>0.55861586674835817</v>
      </c>
      <c r="AZ27" s="45">
        <v>43026</v>
      </c>
      <c r="BA27" s="49">
        <f>_xll.qlIndexFixing(TenorBasisIndex6M,_xll.qlInterestRateIndexFixingDate(TenorBasisIndex6M,AZ27,trigger),TRUE,_xll.ohTrigger(trigger,X48))</f>
        <v>2.160800717862748E-3</v>
      </c>
      <c r="BC27" s="45">
        <f>_xll.qlCalendarAdvance(calendar,BC26,"1D",,,trigger)</f>
        <v>42313</v>
      </c>
      <c r="BD27" s="49">
        <f>_xll.qlTenorBasisForwardRate($X$17,BC27,_xll.ohTrigger(trigger,$X$24))</f>
        <v>2.2520851883191817E-4</v>
      </c>
      <c r="BE27" s="49">
        <f>_xll.qlIndexFixing(TenorBasisIndex6M,_xll.qlInterestRateIndexFixingDate(TenorBasisIndex6M,BC27,trigger),TRUE,_xll.ohTrigger(trigger,$X$24))</f>
        <v>2.479922386086722E-4</v>
      </c>
      <c r="BF27" s="49">
        <f>_xll.qlIndexFixing($X$9,_xll.qlInterestRateIndexFixingDate($X$9,BC27,trigger),TRUE,trigger)</f>
        <v>2.493642579046498E-4</v>
      </c>
      <c r="BG27" s="94">
        <f t="shared" si="2"/>
        <v>1.372019295977603E-2</v>
      </c>
    </row>
    <row r="28" spans="1:80" ht="11.25" customHeight="1" x14ac:dyDescent="0.2">
      <c r="A28" s="7" t="s">
        <v>19</v>
      </c>
      <c r="B28" s="7" t="s">
        <v>14</v>
      </c>
      <c r="C28" s="73"/>
      <c r="D28" s="7" t="s">
        <v>17</v>
      </c>
      <c r="E28" s="7" t="s">
        <v>16</v>
      </c>
      <c r="F28" s="7" t="s">
        <v>18</v>
      </c>
      <c r="G28" s="7" t="str">
        <f t="shared" si="7"/>
        <v>Euribor6M</v>
      </c>
      <c r="H28" s="9">
        <v>0</v>
      </c>
      <c r="I28" s="10" t="str">
        <f t="shared" si="11"/>
        <v>EURAB6E15M_Quote</v>
      </c>
      <c r="J28" s="11" t="str">
        <f>_xll.qlSwapRateHelper2(,I28,2,A28,calendar,D28,E28,F28,$G$27,H28,B28,BaseCurve,,,,trigger)</f>
        <v>obj_005f1#0008</v>
      </c>
      <c r="K28" s="16" t="b">
        <v>0</v>
      </c>
      <c r="L28" s="19">
        <v>10</v>
      </c>
      <c r="M28" s="19">
        <v>1</v>
      </c>
      <c r="O28" s="26" t="str">
        <v>obj_00604</v>
      </c>
      <c r="P28" s="26" t="str">
        <f>_xll.qlRateHelperQuoteName(O28,trigger)</f>
        <v>EURAB6E4Y_Quote</v>
      </c>
      <c r="Q28" s="31">
        <f>_xll.qlRateHelperRate(O28,trigger)</f>
        <v>2.2899999999999999E-3</v>
      </c>
      <c r="R28" s="70">
        <f>_xll.qlRateHelperEarliestDate(O28,trigger)</f>
        <v>42279</v>
      </c>
      <c r="S28" s="70">
        <f>_xll.qlRateHelperPillarDate(O28,trigger)</f>
        <v>43740</v>
      </c>
      <c r="T28" s="100">
        <f>_xll.qlYieldTSDiscount($X$10,S28)</f>
        <v>1.0011455649069303</v>
      </c>
      <c r="U28" s="100">
        <v>0.99971477654964724</v>
      </c>
      <c r="W28" s="36" t="s">
        <v>6</v>
      </c>
      <c r="X28" s="84">
        <v>1.9261239495677588E-4</v>
      </c>
      <c r="AA28" s="1">
        <f t="shared" si="3"/>
        <v>25</v>
      </c>
      <c r="AB28" s="44" t="str">
        <f t="shared" si="4"/>
        <v>25M</v>
      </c>
      <c r="AC28" s="45">
        <f>_xll.qlInterestRateIndexFixingDate($X$9,AD28)</f>
        <v>43039</v>
      </c>
      <c r="AD28" s="45">
        <f>_xll.qlCalendarAdvance(calendar,$AD$3,AB28,,,trigger)</f>
        <v>43041</v>
      </c>
      <c r="AE28" s="45">
        <f>_xll.qlInterestRateIndexMaturity($X$9,AD28,)</f>
        <v>43222</v>
      </c>
      <c r="AF28" s="49">
        <f>_xll.qlTenorBasisValue(TenorBasis6M,AD28,_xll.ohTrigger(trigger,$X$24))</f>
        <v>2.6987149998379842E-3</v>
      </c>
      <c r="AG28" s="102">
        <f>_xll.qlTenorBasisForwardRate(TenorBasis6M,AD28,_xll.ohTrigger(trigger,$X$24))</f>
        <v>2.1481390092657308E-3</v>
      </c>
      <c r="AH28" s="102">
        <f>_xll.qlIndexFixing(TenorBasisIndex6M,$AC28,TRUE,_xll.ohTrigger(trigger,X49))</f>
        <v>2.2510852853255318E-3</v>
      </c>
      <c r="AI28" s="49">
        <f>_xll.qlIndexFixing($X$9,$AC28,TRUE,trigger)</f>
        <v>2.2240486635991307E-3</v>
      </c>
      <c r="AJ28" s="52">
        <f t="shared" si="1"/>
        <v>0.27036621726401078</v>
      </c>
      <c r="AZ28" s="45">
        <v>43054</v>
      </c>
      <c r="BA28" s="49">
        <f>_xll.qlIndexFixing(TenorBasisIndex6M,_xll.qlInterestRateIndexFixingDate(TenorBasisIndex6M,AZ28,trigger),TRUE,_xll.ohTrigger(trigger,X49))</f>
        <v>2.3331743846323311E-3</v>
      </c>
      <c r="BC28" s="45">
        <f>_xll.qlCalendarAdvance(calendar,BC27,"1D",,,trigger)</f>
        <v>42314</v>
      </c>
      <c r="BD28" s="49">
        <f>_xll.qlTenorBasisForwardRate($X$17,BC28,_xll.ohTrigger(trigger,$X$24))</f>
        <v>2.2526098846012088E-4</v>
      </c>
      <c r="BE28" s="49">
        <f>_xll.qlIndexFixing(TenorBasisIndex6M,_xll.qlInterestRateIndexFixingDate(TenorBasisIndex6M,BC28,trigger),TRUE,_xll.ohTrigger(trigger,$X$24))</f>
        <v>2.4743871389820948E-4</v>
      </c>
      <c r="BF28" s="49">
        <f>_xll.qlIndexFixing($X$9,_xll.qlInterestRateIndexFixingDate($X$9,BC28,trigger),TRUE,trigger)</f>
        <v>2.4900396088210324E-4</v>
      </c>
      <c r="BG28" s="94">
        <f t="shared" si="2"/>
        <v>1.5652469838937616E-2</v>
      </c>
    </row>
    <row r="29" spans="1:80" ht="11.25" customHeight="1" x14ac:dyDescent="0.2">
      <c r="A29" s="7" t="s">
        <v>20</v>
      </c>
      <c r="B29" s="7" t="s">
        <v>14</v>
      </c>
      <c r="C29" s="73"/>
      <c r="D29" s="7" t="s">
        <v>17</v>
      </c>
      <c r="E29" s="7" t="s">
        <v>16</v>
      </c>
      <c r="F29" s="7" t="s">
        <v>18</v>
      </c>
      <c r="G29" s="7" t="str">
        <f t="shared" si="7"/>
        <v>Euribor6M</v>
      </c>
      <c r="H29" s="9">
        <v>0</v>
      </c>
      <c r="I29" s="10" t="str">
        <f t="shared" si="11"/>
        <v>EURAB6E18M_Quote</v>
      </c>
      <c r="J29" s="11" t="str">
        <f>_xll.qlSwapRateHelper2(,I29,2,A29,calendar,D29,E29,F29,$G$27,H29,B29,BaseCurve,,,,trigger)</f>
        <v>obj_005ff#0008</v>
      </c>
      <c r="K29" s="16" t="b">
        <v>0</v>
      </c>
      <c r="L29" s="19">
        <v>10</v>
      </c>
      <c r="M29" s="19">
        <v>1</v>
      </c>
      <c r="O29" s="26" t="str">
        <v>obj_005e1</v>
      </c>
      <c r="P29" s="26" t="str">
        <f>_xll.qlRateHelperQuoteName(O29,trigger)</f>
        <v>EURAB6E5Y_Quote</v>
      </c>
      <c r="Q29" s="31">
        <f>_xll.qlRateHelperRate(O29,trigger)</f>
        <v>3.5299999999999997E-3</v>
      </c>
      <c r="R29" s="70">
        <f>_xll.qlRateHelperEarliestDate(O29,trigger)</f>
        <v>42279</v>
      </c>
      <c r="S29" s="70">
        <f>_xll.qlRateHelperPillarDate(O29,trigger)</f>
        <v>44106</v>
      </c>
      <c r="T29" s="100">
        <f>_xll.qlYieldTSDiscount($X$10,S29)</f>
        <v>0.99584003203091609</v>
      </c>
      <c r="U29" s="100">
        <v>0.99934482480981113</v>
      </c>
      <c r="AA29" s="1">
        <f t="shared" si="3"/>
        <v>26</v>
      </c>
      <c r="AB29" s="44" t="str">
        <f t="shared" si="4"/>
        <v>26M</v>
      </c>
      <c r="AC29" s="45">
        <f>_xll.qlInterestRateIndexFixingDate($X$9,AD29)</f>
        <v>43069</v>
      </c>
      <c r="AD29" s="45">
        <f>_xll.qlCalendarAdvance(calendar,$AD$3,AB29,,,trigger)</f>
        <v>43073</v>
      </c>
      <c r="AE29" s="45">
        <f>_xll.qlInterestRateIndexMaturity($X$9,AD29,)</f>
        <v>43255</v>
      </c>
      <c r="AF29" s="49">
        <f>_xll.qlTenorBasisValue(TenorBasis6M,AD29,_xll.ohTrigger(trigger,$X$24))</f>
        <v>2.715041340103223E-3</v>
      </c>
      <c r="AG29" s="102">
        <f>_xll.qlTenorBasisForwardRate(TenorBasis6M,AD29,_xll.ohTrigger(trigger,$X$24))</f>
        <v>2.3553306937912416E-3</v>
      </c>
      <c r="AH29" s="102">
        <f>_xll.qlIndexFixing(TenorBasisIndex6M,$AC29,TRUE,_xll.ohTrigger(trigger,X50))</f>
        <v>2.4582893256900537E-3</v>
      </c>
      <c r="AI29" s="49">
        <f>_xll.qlIndexFixing($X$9,$AC29,TRUE,trigger)</f>
        <v>2.4576864545374937E-3</v>
      </c>
      <c r="AJ29" s="52">
        <f t="shared" si="1"/>
        <v>6.0287115255996601E-3</v>
      </c>
      <c r="AZ29" s="45">
        <v>43089</v>
      </c>
      <c r="BA29" s="49">
        <f>_xll.qlIndexFixing(TenorBasisIndex6M,_xll.qlInterestRateIndexFixingDate(TenorBasisIndex6M,AZ29,trigger),TRUE,_xll.ohTrigger(trigger,X50))</f>
        <v>2.5625614763981905E-3</v>
      </c>
      <c r="BC29" s="45">
        <f>_xll.qlCalendarAdvance(calendar,BC28,"1D",,,trigger)</f>
        <v>42317</v>
      </c>
      <c r="BD29" s="49">
        <f>_xll.qlTenorBasisForwardRate($X$17,BC29,_xll.ohTrigger(trigger,$X$24))</f>
        <v>2.2567538563515719E-4</v>
      </c>
      <c r="BE29" s="49">
        <f>_xll.qlIndexFixing(TenorBasisIndex6M,_xll.qlInterestRateIndexFixingDate(TenorBasisIndex6M,BC29,trigger),TRUE,_xll.ohTrigger(trigger,$X$24))</f>
        <v>2.4603513236940458E-4</v>
      </c>
      <c r="BF29" s="49">
        <f>_xll.qlIndexFixing($X$9,_xll.qlInterestRateIndexFixingDate($X$9,BC29,trigger),TRUE,trigger)</f>
        <v>2.4754413723464372E-4</v>
      </c>
      <c r="BG29" s="94">
        <f t="shared" si="2"/>
        <v>1.5090048652391407E-2</v>
      </c>
    </row>
    <row r="30" spans="1:80" ht="11.25" customHeight="1" x14ac:dyDescent="0.2">
      <c r="A30" s="7" t="s">
        <v>21</v>
      </c>
      <c r="B30" s="7" t="s">
        <v>14</v>
      </c>
      <c r="C30" s="73"/>
      <c r="D30" s="7" t="s">
        <v>17</v>
      </c>
      <c r="E30" s="7" t="s">
        <v>16</v>
      </c>
      <c r="F30" s="7" t="s">
        <v>18</v>
      </c>
      <c r="G30" s="7" t="str">
        <f t="shared" si="7"/>
        <v>Euribor6M</v>
      </c>
      <c r="H30" s="9">
        <v>0</v>
      </c>
      <c r="I30" s="10" t="str">
        <f t="shared" si="11"/>
        <v>EURAB6E21M_Quote</v>
      </c>
      <c r="J30" s="11" t="str">
        <f>_xll.qlSwapRateHelper2(,I30,2,A30,calendar,D30,E30,F30,$G$27,H30,B30,BaseCurve,,,,trigger)</f>
        <v>obj_005f9#0008</v>
      </c>
      <c r="K30" s="16" t="b">
        <v>0</v>
      </c>
      <c r="L30" s="19">
        <v>10</v>
      </c>
      <c r="M30" s="19">
        <v>1</v>
      </c>
      <c r="O30" s="26" t="str">
        <v>obj_005e8</v>
      </c>
      <c r="P30" s="26" t="str">
        <f>_xll.qlRateHelperQuoteName(O30,trigger)</f>
        <v>EURAB6E6Y_Quote</v>
      </c>
      <c r="Q30" s="31">
        <f>_xll.qlRateHelperRate(O30,trigger)</f>
        <v>4.8399999999999997E-3</v>
      </c>
      <c r="R30" s="70">
        <f>_xll.qlRateHelperEarliestDate(O30,trigger)</f>
        <v>42279</v>
      </c>
      <c r="S30" s="70">
        <f>_xll.qlRateHelperPillarDate(O30,trigger)</f>
        <v>44473</v>
      </c>
      <c r="T30" s="100">
        <f>_xll.qlYieldTSDiscount($X$10,S30)</f>
        <v>0.98704074613057413</v>
      </c>
      <c r="U30" s="100">
        <v>0.99949079610579328</v>
      </c>
      <c r="W30" s="36" t="s">
        <v>159</v>
      </c>
      <c r="X30" s="96" t="str">
        <f>_xll.qlTenorBasisYieldTermStructure(,TenorBasis6M,permanent,,objectoverwrite)</f>
        <v>obj_0060e#0031</v>
      </c>
      <c r="AA30" s="1">
        <f t="shared" si="3"/>
        <v>27</v>
      </c>
      <c r="AB30" s="44" t="str">
        <f t="shared" si="4"/>
        <v>27M</v>
      </c>
      <c r="AC30" s="45">
        <f>_xll.qlInterestRateIndexFixingDate($X$9,AD30)</f>
        <v>43097</v>
      </c>
      <c r="AD30" s="45">
        <f>_xll.qlCalendarAdvance(calendar,$AD$3,AB30,,,trigger)</f>
        <v>43102</v>
      </c>
      <c r="AE30" s="45">
        <f>_xll.qlInterestRateIndexMaturity($X$9,AD30,)</f>
        <v>43283</v>
      </c>
      <c r="AF30" s="49">
        <f>_xll.qlTenorBasisValue(TenorBasis6M,AD30,_xll.ohTrigger(trigger,$X$24))</f>
        <v>2.7287342661472813E-3</v>
      </c>
      <c r="AG30" s="102">
        <f>_xll.qlTenorBasisForwardRate(TenorBasis6M,AD30,_xll.ohTrigger(trigger,$X$24))</f>
        <v>2.5420211588418735E-3</v>
      </c>
      <c r="AH30" s="102">
        <f>_xll.qlIndexFixing(TenorBasisIndex6M,$AC30,TRUE,_xll.ohTrigger(trigger,X51))</f>
        <v>2.6275455252104253E-3</v>
      </c>
      <c r="AI30" s="49">
        <f>_xll.qlIndexFixing($X$9,$AC30,TRUE,trigger)</f>
        <v>2.663746576255671E-3</v>
      </c>
      <c r="AJ30" s="52">
        <f t="shared" si="1"/>
        <v>-0.36201051045245747</v>
      </c>
      <c r="AZ30" s="45">
        <v>43117</v>
      </c>
      <c r="BA30" s="49">
        <f>_xll.qlIndexFixing(TenorBasisIndex6M,_xll.qlInterestRateIndexFixingDate(TenorBasisIndex6M,AZ30,trigger),TRUE,_xll.ohTrigger(trigger,X51))</f>
        <v>2.7452599871665112E-3</v>
      </c>
      <c r="BC30" s="45">
        <f>_xll.qlCalendarAdvance(calendar,BC29,"1D",,,trigger)</f>
        <v>42318</v>
      </c>
      <c r="BD30" s="49">
        <f>_xll.qlTenorBasisForwardRate($X$17,BC30,_xll.ohTrigger(trigger,$X$24))</f>
        <v>2.2587770635313847E-4</v>
      </c>
      <c r="BE30" s="49">
        <f>_xll.qlIndexFixing(TenorBasisIndex6M,_xll.qlInterestRateIndexFixingDate(TenorBasisIndex6M,BC30,trigger),TRUE,_xll.ohTrigger(trigger,$X$24))</f>
        <v>2.4455849713465796E-4</v>
      </c>
      <c r="BF30" s="49">
        <f>_xll.qlIndexFixing($X$9,_xll.qlInterestRateIndexFixingDate($X$9,BC30,trigger),TRUE,trigger)</f>
        <v>2.4694698421178965E-4</v>
      </c>
      <c r="BG30" s="94">
        <f t="shared" si="2"/>
        <v>2.3884870771316982E-2</v>
      </c>
    </row>
    <row r="31" spans="1:80" ht="11.25" customHeight="1" x14ac:dyDescent="0.2">
      <c r="A31" s="7" t="s">
        <v>22</v>
      </c>
      <c r="B31" s="7" t="s">
        <v>14</v>
      </c>
      <c r="C31" s="73"/>
      <c r="D31" s="7" t="s">
        <v>17</v>
      </c>
      <c r="E31" s="7" t="s">
        <v>16</v>
      </c>
      <c r="F31" s="7" t="s">
        <v>18</v>
      </c>
      <c r="G31" s="7" t="str">
        <f t="shared" si="7"/>
        <v>Euribor6M</v>
      </c>
      <c r="H31" s="9">
        <v>0</v>
      </c>
      <c r="I31" s="10" t="str">
        <f t="shared" si="11"/>
        <v>EURAB6E2Y_Quote</v>
      </c>
      <c r="J31" s="11" t="str">
        <f>_xll.qlSwapRateHelper2(,I31,2,A31,calendar,D31,E31,F31,$G$27,H31,B31,BaseCurve,,,,trigger)</f>
        <v>obj_005d2#0008</v>
      </c>
      <c r="K31" s="16" t="b">
        <v>0</v>
      </c>
      <c r="L31" s="19">
        <v>10</v>
      </c>
      <c r="M31" s="19">
        <v>1</v>
      </c>
      <c r="O31" s="26" t="str">
        <v>obj_005e3</v>
      </c>
      <c r="P31" s="26" t="str">
        <f>_xll.qlRateHelperQuoteName(O31,trigger)</f>
        <v>EURAB6E7Y_Quote</v>
      </c>
      <c r="Q31" s="31">
        <f>_xll.qlRateHelperRate(O31,trigger)</f>
        <v>6.1700000000000001E-3</v>
      </c>
      <c r="R31" s="70">
        <f>_xll.qlRateHelperEarliestDate(O31,trigger)</f>
        <v>42279</v>
      </c>
      <c r="S31" s="70">
        <f>_xll.qlRateHelperPillarDate(O31,trigger)</f>
        <v>44837</v>
      </c>
      <c r="T31" s="100">
        <f>_xll.qlYieldTSDiscount($X$10,S31)</f>
        <v>0.97546149591965137</v>
      </c>
      <c r="U31" s="100">
        <v>0.99961123849415379</v>
      </c>
      <c r="W31" s="36" t="s">
        <v>160</v>
      </c>
      <c r="X31" s="97" t="str">
        <f>_xll.qlDiscountCorrectedTermStructure(,X30,_xll.ohPack(RateHelpers),,permanent,,objectoverwrite)</f>
        <v>obj_0061b#0031</v>
      </c>
      <c r="AA31" s="1">
        <f t="shared" si="3"/>
        <v>28</v>
      </c>
      <c r="AB31" s="44" t="str">
        <f t="shared" si="4"/>
        <v>28M</v>
      </c>
      <c r="AC31" s="45">
        <f>_xll.qlInterestRateIndexFixingDate($X$9,AD31)</f>
        <v>43131</v>
      </c>
      <c r="AD31" s="45">
        <f>_xll.qlCalendarAdvance(calendar,$AD$3,AB31,,,trigger)</f>
        <v>43133</v>
      </c>
      <c r="AE31" s="45">
        <f>_xll.qlInterestRateIndexMaturity($X$9,AD31,)</f>
        <v>43314</v>
      </c>
      <c r="AF31" s="49">
        <f>_xll.qlTenorBasisValue(TenorBasis6M,AD31,_xll.ohTrigger(trigger,$X$24))</f>
        <v>2.7422456096562221E-3</v>
      </c>
      <c r="AG31" s="102">
        <f>_xll.qlTenorBasisForwardRate(TenorBasis6M,AD31,_xll.ohTrigger(trigger,$X$24))</f>
        <v>2.7507272654262432E-3</v>
      </c>
      <c r="AH31" s="102">
        <f>_xll.qlIndexFixing(TenorBasisIndex6M,$AC31,TRUE,_xll.ohTrigger(trigger,X52))</f>
        <v>2.8537074035920912E-3</v>
      </c>
      <c r="AI31" s="49">
        <f>_xll.qlIndexFixing($X$9,$AC31,TRUE,trigger)</f>
        <v>2.8892228057065565E-3</v>
      </c>
      <c r="AJ31" s="52">
        <f t="shared" si="1"/>
        <v>-0.35515402114465278</v>
      </c>
      <c r="AZ31" s="45">
        <v>43152</v>
      </c>
      <c r="BA31" s="49">
        <f>_xll.qlIndexFixing(TenorBasisIndex6M,_xll.qlInterestRateIndexFixingDate(TenorBasisIndex6M,AZ31,trigger),TRUE,_xll.ohTrigger(trigger,X52))</f>
        <v>2.9844961358417598E-3</v>
      </c>
      <c r="BC31" s="45">
        <f>_xll.qlCalendarAdvance(calendar,BC30,"1D",,,trigger)</f>
        <v>42319</v>
      </c>
      <c r="BD31" s="49">
        <f>_xll.qlTenorBasisForwardRate($X$17,BC31,_xll.ohTrigger(trigger,$X$24))</f>
        <v>2.2610138401063336E-4</v>
      </c>
      <c r="BE31" s="49">
        <f>_xll.qlIndexFixing(TenorBasisIndex6M,_xll.qlInterestRateIndexFixingDate(TenorBasisIndex6M,BC31,trigger),TRUE,_xll.ohTrigger(trigger,$X$24))</f>
        <v>2.4524914751857419E-4</v>
      </c>
      <c r="BF31" s="49">
        <f>_xll.qlIndexFixing($X$9,_xll.qlInterestRateIndexFixingDate($X$9,BC31,trigger),TRUE,trigger)</f>
        <v>2.4630244147656147E-4</v>
      </c>
      <c r="BG31" s="94">
        <f t="shared" si="2"/>
        <v>1.0532939579872835E-2</v>
      </c>
    </row>
    <row r="32" spans="1:80" ht="11.25" customHeight="1" x14ac:dyDescent="0.2">
      <c r="A32" s="7" t="s">
        <v>23</v>
      </c>
      <c r="B32" s="7" t="s">
        <v>14</v>
      </c>
      <c r="C32" s="73"/>
      <c r="D32" s="7" t="s">
        <v>17</v>
      </c>
      <c r="E32" s="7" t="s">
        <v>16</v>
      </c>
      <c r="F32" s="7" t="s">
        <v>18</v>
      </c>
      <c r="G32" s="7" t="str">
        <f t="shared" si="7"/>
        <v>Euribor6M</v>
      </c>
      <c r="H32" s="9">
        <v>0</v>
      </c>
      <c r="I32" s="10" t="str">
        <f t="shared" si="11"/>
        <v>EURAB6E3Y_Quote</v>
      </c>
      <c r="J32" s="11" t="str">
        <f>_xll.qlSwapRateHelper2(,I32,2,A32,calendar,D32,E32,F32,$G$27,H32,B32,BaseCurve,,,,trigger)</f>
        <v>obj_005d9#0008</v>
      </c>
      <c r="K32" s="16" t="b">
        <v>1</v>
      </c>
      <c r="L32" s="19">
        <v>10</v>
      </c>
      <c r="M32" s="19">
        <v>1</v>
      </c>
      <c r="O32" s="26" t="str">
        <v>obj_005d6</v>
      </c>
      <c r="P32" s="26" t="str">
        <f>_xll.qlRateHelperQuoteName(O32,trigger)</f>
        <v>EURAB6E8Y_Quote</v>
      </c>
      <c r="Q32" s="31">
        <f>_xll.qlRateHelperRate(O32,trigger)</f>
        <v>7.4399999999999996E-3</v>
      </c>
      <c r="R32" s="70">
        <f>_xll.qlRateHelperEarliestDate(O32,trigger)</f>
        <v>42279</v>
      </c>
      <c r="S32" s="70">
        <f>_xll.qlRateHelperPillarDate(O32,trigger)</f>
        <v>45201</v>
      </c>
      <c r="T32" s="100">
        <f>_xll.qlYieldTSDiscount($X$10,S32)</f>
        <v>0.96170814299114771</v>
      </c>
      <c r="U32" s="100">
        <v>0.99970084962792349</v>
      </c>
      <c r="W32" s="36" t="s">
        <v>167</v>
      </c>
      <c r="X32" s="96" t="str">
        <f>_xll.qlEuribor(,$X$8,$X$31,,)</f>
        <v>obj_0061e#0047</v>
      </c>
      <c r="AA32" s="1">
        <f t="shared" si="3"/>
        <v>29</v>
      </c>
      <c r="AB32" s="44" t="str">
        <f t="shared" si="4"/>
        <v>29M</v>
      </c>
      <c r="AC32" s="45">
        <f>_xll.qlInterestRateIndexFixingDate($X$9,AD32)</f>
        <v>43159</v>
      </c>
      <c r="AD32" s="45">
        <f>_xll.qlCalendarAdvance(calendar,$AD$3,AB32,,,trigger)</f>
        <v>43161</v>
      </c>
      <c r="AE32" s="45">
        <f>_xll.qlInterestRateIndexMaturity($X$9,AD32,)</f>
        <v>43346</v>
      </c>
      <c r="AF32" s="49">
        <f>_xll.qlTenorBasisValue(TenorBasis6M,AD32,_xll.ohTrigger(trigger,$X$24))</f>
        <v>2.7534773057163362E-3</v>
      </c>
      <c r="AG32" s="102">
        <f>_xll.qlTenorBasisForwardRate(TenorBasis6M,AD32,_xll.ohTrigger(trigger,$X$24))</f>
        <v>2.9586408080893587E-3</v>
      </c>
      <c r="AH32" s="102">
        <f>_xll.qlIndexFixing(TenorBasisIndex6M,$AC32,TRUE,_xll.ohTrigger(trigger,X53))</f>
        <v>3.0616360185115377E-3</v>
      </c>
      <c r="AI32" s="49">
        <f>_xll.qlIndexFixing($X$9,$AC32,TRUE,trigger)</f>
        <v>3.1088629992030935E-3</v>
      </c>
      <c r="AJ32" s="52">
        <f t="shared" si="1"/>
        <v>-0.47226980691555781</v>
      </c>
      <c r="AZ32" s="45">
        <v>43180</v>
      </c>
      <c r="BA32" s="49">
        <f>_xll.qlIndexFixing(TenorBasisIndex6M,_xll.qlInterestRateIndexFixingDate(TenorBasisIndex6M,AZ32,trigger),TRUE,_xll.ohTrigger(trigger,X53))</f>
        <v>3.192219246767096E-3</v>
      </c>
      <c r="BC32" s="45">
        <f>_xll.qlCalendarAdvance(calendar,BC31,"1D",,,trigger)</f>
        <v>42320</v>
      </c>
      <c r="BD32" s="49">
        <f>_xll.qlTenorBasisForwardRate($X$17,BC32,_xll.ohTrigger(trigger,$X$24))</f>
        <v>2.2633997626955027E-4</v>
      </c>
      <c r="BE32" s="49">
        <f>_xll.qlIndexFixing(TenorBasisIndex6M,_xll.qlInterestRateIndexFixingDate(TenorBasisIndex6M,BC32,trigger),TRUE,_xll.ohTrigger(trigger,$X$24))</f>
        <v>2.4488174867403993E-4</v>
      </c>
      <c r="BF32" s="49">
        <f>_xll.qlIndexFixing($X$9,_xll.qlInterestRateIndexFixingDate($X$9,BC32,trigger),TRUE,trigger)</f>
        <v>2.4561523874228356E-4</v>
      </c>
      <c r="BG32" s="94">
        <f t="shared" si="2"/>
        <v>7.334900682436302E-3</v>
      </c>
    </row>
    <row r="33" spans="1:59" ht="11.25" customHeight="1" x14ac:dyDescent="0.2">
      <c r="A33" s="7" t="s">
        <v>24</v>
      </c>
      <c r="B33" s="7" t="s">
        <v>14</v>
      </c>
      <c r="C33" s="73"/>
      <c r="D33" s="7" t="s">
        <v>17</v>
      </c>
      <c r="E33" s="7" t="s">
        <v>16</v>
      </c>
      <c r="F33" s="7" t="s">
        <v>18</v>
      </c>
      <c r="G33" s="7" t="str">
        <f t="shared" si="7"/>
        <v>Euribor6M</v>
      </c>
      <c r="H33" s="9">
        <v>0</v>
      </c>
      <c r="I33" s="10" t="str">
        <f t="shared" si="11"/>
        <v>EURAB6E4Y_Quote</v>
      </c>
      <c r="J33" s="11" t="str">
        <f>_xll.qlSwapRateHelper2(,I33,2,A33,calendar,D33,E33,F33,$G$27,H33,B33,BaseCurve,,,,trigger)</f>
        <v>obj_00604#0008</v>
      </c>
      <c r="K33" s="16" t="b">
        <v>1</v>
      </c>
      <c r="L33" s="19">
        <v>10</v>
      </c>
      <c r="M33" s="19">
        <v>1</v>
      </c>
      <c r="O33" s="26" t="str">
        <v>obj_00608</v>
      </c>
      <c r="P33" s="26" t="str">
        <f>_xll.qlRateHelperQuoteName(O33,trigger)</f>
        <v>EURAB6E9Y_Quote</v>
      </c>
      <c r="Q33" s="31">
        <f>_xll.qlRateHelperRate(O33,trigger)</f>
        <v>8.6099999999999996E-3</v>
      </c>
      <c r="R33" s="70">
        <f>_xll.qlRateHelperEarliestDate(O33,trigger)</f>
        <v>42279</v>
      </c>
      <c r="S33" s="70">
        <f>_xll.qlRateHelperPillarDate(O33,trigger)</f>
        <v>45567</v>
      </c>
      <c r="T33" s="100">
        <f>_xll.qlYieldTSDiscount($X$10,S33)</f>
        <v>0.94622952441094288</v>
      </c>
      <c r="U33" s="100">
        <v>0.99988478424942551</v>
      </c>
      <c r="AA33" s="1">
        <f t="shared" si="3"/>
        <v>30</v>
      </c>
      <c r="AB33" s="44" t="str">
        <f t="shared" si="4"/>
        <v>30M</v>
      </c>
      <c r="AC33" s="45">
        <f>_xll.qlInterestRateIndexFixingDate($X$9,AD33)</f>
        <v>43187</v>
      </c>
      <c r="AD33" s="45">
        <f>_xll.qlCalendarAdvance(calendar,$AD$3,AB33,,,trigger)</f>
        <v>43193</v>
      </c>
      <c r="AE33" s="45">
        <f>_xll.qlInterestRateIndexMaturity($X$9,AD33,)</f>
        <v>43376</v>
      </c>
      <c r="AF33" s="49">
        <f>_xll.qlTenorBasisValue(TenorBasis6M,AD33,_xll.ohTrigger(trigger,$X$24))</f>
        <v>2.7652165096646334E-3</v>
      </c>
      <c r="AG33" s="102">
        <f>_xll.qlTenorBasisForwardRate(TenorBasis6M,AD33,_xll.ohTrigger(trigger,$X$24))</f>
        <v>3.1785890755825223E-3</v>
      </c>
      <c r="AH33" s="102">
        <f>_xll.qlIndexFixing(TenorBasisIndex6M,$AC33,TRUE,_xll.ohTrigger(trigger,X54))</f>
        <v>3.282205174893658E-3</v>
      </c>
      <c r="AI33" s="49">
        <f>_xll.qlIndexFixing($X$9,$AC33,TRUE,trigger)</f>
        <v>3.3369583234909945E-3</v>
      </c>
      <c r="AJ33" s="52">
        <f t="shared" si="1"/>
        <v>-0.54753148597336521</v>
      </c>
      <c r="AZ33" s="47">
        <v>43208</v>
      </c>
      <c r="BA33" s="50">
        <f>_xll.qlIndexFixing(TenorBasisIndex6M,_xll.qlInterestRateIndexFixingDate(TenorBasisIndex6M,AZ33,trigger),TRUE,_xll.ohTrigger(trigger,X54))</f>
        <v>3.399966120133653E-3</v>
      </c>
      <c r="BC33" s="45">
        <f>_xll.qlCalendarAdvance(calendar,BC32,"1D",,,trigger)</f>
        <v>42321</v>
      </c>
      <c r="BD33" s="49">
        <f>_xll.qlTenorBasisForwardRate($X$17,BC33,_xll.ohTrigger(trigger,$X$24))</f>
        <v>2.265870407860879E-4</v>
      </c>
      <c r="BE33" s="49">
        <f>_xll.qlIndexFixing(TenorBasisIndex6M,_xll.qlInterestRateIndexFixingDate(TenorBasisIndex6M,BC33,trigger),TRUE,_xll.ohTrigger(trigger,$X$24))</f>
        <v>2.4452282232825226E-4</v>
      </c>
      <c r="BF33" s="49">
        <f>_xll.qlIndexFixing($X$9,_xll.qlInterestRateIndexFixingDate($X$9,BC33,trigger),TRUE,trigger)</f>
        <v>2.448901057174489E-4</v>
      </c>
      <c r="BG33" s="94">
        <f t="shared" si="2"/>
        <v>3.6728338919663579E-3</v>
      </c>
    </row>
    <row r="34" spans="1:59" x14ac:dyDescent="0.2">
      <c r="A34" s="7" t="s">
        <v>25</v>
      </c>
      <c r="B34" s="7" t="s">
        <v>14</v>
      </c>
      <c r="C34" s="73"/>
      <c r="D34" s="7" t="s">
        <v>17</v>
      </c>
      <c r="E34" s="7" t="s">
        <v>16</v>
      </c>
      <c r="F34" s="7" t="s">
        <v>18</v>
      </c>
      <c r="G34" s="7" t="str">
        <f t="shared" si="7"/>
        <v>Euribor6M</v>
      </c>
      <c r="H34" s="9">
        <v>0</v>
      </c>
      <c r="I34" s="10" t="str">
        <f t="shared" si="11"/>
        <v>EURAB6E5Y_Quote</v>
      </c>
      <c r="J34" s="11" t="str">
        <f>_xll.qlSwapRateHelper2(,I34,2,A34,calendar,D34,E34,F34,$G$27,H34,B34,BaseCurve,,,,trigger)</f>
        <v>obj_005e1#0008</v>
      </c>
      <c r="K34" s="16" t="b">
        <v>1</v>
      </c>
      <c r="L34" s="19">
        <v>10</v>
      </c>
      <c r="M34" s="19">
        <v>1</v>
      </c>
      <c r="O34" s="26" t="str">
        <v>obj_005e0</v>
      </c>
      <c r="P34" s="26" t="str">
        <f>_xll.qlRateHelperQuoteName(O34,trigger)</f>
        <v>EURAB6E10Y_Quote</v>
      </c>
      <c r="Q34" s="31">
        <f>_xll.qlRateHelperRate(O34,trigger)</f>
        <v>9.6499999999999989E-3</v>
      </c>
      <c r="R34" s="70">
        <f>_xll.qlRateHelperEarliestDate(O34,trigger)</f>
        <v>42279</v>
      </c>
      <c r="S34" s="70">
        <f>_xll.qlRateHelperPillarDate(O34,trigger)</f>
        <v>45932</v>
      </c>
      <c r="T34" s="100">
        <f>_xll.qlYieldTSDiscount($X$10,S34)</f>
        <v>0.92985452376142119</v>
      </c>
      <c r="U34" s="100">
        <v>0.99996417109808533</v>
      </c>
      <c r="W34" s="1" t="s">
        <v>157</v>
      </c>
      <c r="AA34" s="1">
        <f t="shared" si="3"/>
        <v>31</v>
      </c>
      <c r="AB34" s="44" t="str">
        <f t="shared" si="4"/>
        <v>31M</v>
      </c>
      <c r="AC34" s="45">
        <f>_xll.qlInterestRateIndexFixingDate($X$9,AD34)</f>
        <v>43217</v>
      </c>
      <c r="AD34" s="45">
        <f>_xll.qlCalendarAdvance(calendar,$AD$3,AB34,,,trigger)</f>
        <v>43222</v>
      </c>
      <c r="AE34" s="45">
        <f>_xll.qlInterestRateIndexMaturity($X$9,AD34,)</f>
        <v>43406</v>
      </c>
      <c r="AF34" s="49">
        <f>_xll.qlTenorBasisValue(TenorBasis6M,AD34,_xll.ohTrigger(trigger,$X$24))</f>
        <v>2.7748732770323504E-3</v>
      </c>
      <c r="AG34" s="102">
        <f>_xll.qlTenorBasisForwardRate(TenorBasis6M,AD34,_xll.ohTrigger(trigger,$X$24))</f>
        <v>3.3934234525539288E-3</v>
      </c>
      <c r="AH34" s="102">
        <f>_xll.qlIndexFixing(TenorBasisIndex6M,$AC34,TRUE,_xll.ohTrigger(trigger,X55))</f>
        <v>3.5152583510260531E-3</v>
      </c>
      <c r="AI34" s="49">
        <f>_xll.qlIndexFixing($X$9,$AC34,TRUE,trigger)</f>
        <v>3.5554084081467837E-3</v>
      </c>
      <c r="AJ34" s="52">
        <f t="shared" si="1"/>
        <v>-0.40150057120730537</v>
      </c>
      <c r="BC34" s="45">
        <f>_xll.qlCalendarAdvance(calendar,BC33,"1D",,,trigger)</f>
        <v>42324</v>
      </c>
      <c r="BD34" s="49">
        <f>_xll.qlTenorBasisForwardRate($X$17,BC34,_xll.ohTrigger(trigger,$X$24))</f>
        <v>2.2731464438324075E-4</v>
      </c>
      <c r="BE34" s="49">
        <f>_xll.qlIndexFixing(TenorBasisIndex6M,_xll.qlInterestRateIndexFixingDate(TenorBasisIndex6M,BC34,trigger),TRUE,_xll.ohTrigger(trigger,$X$24))</f>
        <v>2.4343245417863618E-4</v>
      </c>
      <c r="BF34" s="49">
        <f>_xll.qlIndexFixing($X$9,_xll.qlInterestRateIndexFixingDate($X$9,BC34,trigger),TRUE,trigger)</f>
        <v>2.4253442190899004E-4</v>
      </c>
      <c r="BG34" s="94">
        <f t="shared" si="2"/>
        <v>-8.9803226964614707E-3</v>
      </c>
    </row>
    <row r="35" spans="1:59" x14ac:dyDescent="0.2">
      <c r="A35" s="7" t="s">
        <v>26</v>
      </c>
      <c r="B35" s="7" t="s">
        <v>14</v>
      </c>
      <c r="C35" s="73"/>
      <c r="D35" s="7" t="s">
        <v>17</v>
      </c>
      <c r="E35" s="7" t="s">
        <v>16</v>
      </c>
      <c r="F35" s="7" t="s">
        <v>18</v>
      </c>
      <c r="G35" s="7" t="str">
        <f t="shared" si="7"/>
        <v>Euribor6M</v>
      </c>
      <c r="H35" s="9">
        <v>0</v>
      </c>
      <c r="I35" s="10" t="str">
        <f t="shared" si="11"/>
        <v>EURAB6E6Y_Quote</v>
      </c>
      <c r="J35" s="11" t="str">
        <f>_xll.qlSwapRateHelper2(,I35,2,A35,calendar,D35,E35,F35,$G$27,H35,B35,BaseCurve,,,,trigger)</f>
        <v>obj_005e8#0008</v>
      </c>
      <c r="K35" s="16" t="b">
        <v>1</v>
      </c>
      <c r="L35" s="19">
        <v>10</v>
      </c>
      <c r="M35" s="19">
        <v>1</v>
      </c>
      <c r="O35" s="26" t="str">
        <v>obj_00601</v>
      </c>
      <c r="P35" s="26" t="str">
        <f>_xll.qlRateHelperQuoteName(O35,trigger)</f>
        <v>EURAB6E11Y_Quote</v>
      </c>
      <c r="Q35" s="31">
        <f>_xll.qlRateHelperRate(O35,trigger)</f>
        <v>1.0589999999999999E-2</v>
      </c>
      <c r="R35" s="70">
        <f>_xll.qlRateHelperEarliestDate(O35,trigger)</f>
        <v>42279</v>
      </c>
      <c r="S35" s="70">
        <f>_xll.qlRateHelperPillarDate(O35,trigger)</f>
        <v>46297</v>
      </c>
      <c r="T35" s="100">
        <f>_xll.qlYieldTSDiscount($X$10,S35)</f>
        <v>0.9125644892535415</v>
      </c>
      <c r="U35" s="100">
        <v>1.0000801266595023</v>
      </c>
      <c r="W35" s="36" t="s">
        <v>151</v>
      </c>
      <c r="X35" s="95">
        <f>_xlfn.STDEV.P(_xll.ohPack($U$3:$U$72))</f>
        <v>3.7686479290337385E-4</v>
      </c>
      <c r="AA35" s="1">
        <f t="shared" si="3"/>
        <v>32</v>
      </c>
      <c r="AB35" s="44" t="str">
        <f t="shared" si="4"/>
        <v>32M</v>
      </c>
      <c r="AC35" s="45">
        <f>_xll.qlInterestRateIndexFixingDate($X$9,AD35)</f>
        <v>43251</v>
      </c>
      <c r="AD35" s="45">
        <f>_xll.qlCalendarAdvance(calendar,$AD$3,AB35,,,trigger)</f>
        <v>43255</v>
      </c>
      <c r="AE35" s="45">
        <f>_xll.qlInterestRateIndexMaturity($X$9,AD35,)</f>
        <v>43438</v>
      </c>
      <c r="AF35" s="49">
        <f>_xll.qlTenorBasisValue(TenorBasis6M,AD35,_xll.ohTrigger(trigger,$X$24))</f>
        <v>2.7847608024537422E-3</v>
      </c>
      <c r="AG35" s="102">
        <f>_xll.qlTenorBasisForwardRate(TenorBasis6M,AD35,_xll.ohTrigger(trigger,$X$24))</f>
        <v>3.634606743631631E-3</v>
      </c>
      <c r="AH35" s="102">
        <f>_xll.qlIndexFixing(TenorBasisIndex6M,$AC35,TRUE,_xll.ohTrigger(trigger,X56))</f>
        <v>3.7760911229364805E-3</v>
      </c>
      <c r="AI35" s="49">
        <f>_xll.qlIndexFixing($X$9,$AC35,TRUE,trigger)</f>
        <v>3.797543214300965E-3</v>
      </c>
      <c r="AJ35" s="52">
        <f t="shared" si="1"/>
        <v>-0.21452091364484482</v>
      </c>
      <c r="BC35" s="45">
        <f>_xll.qlCalendarAdvance(calendar,BC34,"1D",,,trigger)</f>
        <v>42325</v>
      </c>
      <c r="BD35" s="49">
        <f>_xll.qlTenorBasisForwardRate($X$17,BC35,_xll.ohTrigger(trigger,$X$24))</f>
        <v>2.2753117440792034E-4</v>
      </c>
      <c r="BE35" s="49">
        <f>_xll.qlIndexFixing(TenorBasisIndex6M,_xll.qlInterestRateIndexFixingDate(TenorBasisIndex6M,BC35,trigger),TRUE,_xll.ohTrigger(trigger,$X$24))</f>
        <v>2.4304299374023152E-4</v>
      </c>
      <c r="BF35" s="49">
        <f>_xll.qlIndexFixing($X$9,_xll.qlInterestRateIndexFixingDate($X$9,BC35,trigger),TRUE,trigger)</f>
        <v>2.4170486470320474E-4</v>
      </c>
      <c r="BG35" s="94">
        <f t="shared" si="2"/>
        <v>-1.3381290370267841E-2</v>
      </c>
    </row>
    <row r="36" spans="1:59" x14ac:dyDescent="0.2">
      <c r="A36" s="7" t="s">
        <v>27</v>
      </c>
      <c r="B36" s="7" t="s">
        <v>14</v>
      </c>
      <c r="C36" s="73"/>
      <c r="D36" s="7" t="s">
        <v>17</v>
      </c>
      <c r="E36" s="7" t="s">
        <v>16</v>
      </c>
      <c r="F36" s="7" t="s">
        <v>18</v>
      </c>
      <c r="G36" s="7" t="str">
        <f t="shared" si="7"/>
        <v>Euribor6M</v>
      </c>
      <c r="H36" s="9">
        <v>0</v>
      </c>
      <c r="I36" s="10" t="str">
        <f t="shared" si="11"/>
        <v>EURAB6E7Y_Quote</v>
      </c>
      <c r="J36" s="11" t="str">
        <f>_xll.qlSwapRateHelper2(,I36,2,A36,calendar,D36,E36,F36,$G$27,H36,B36,BaseCurve,,,,trigger)</f>
        <v>obj_005e3#0008</v>
      </c>
      <c r="K36" s="16" t="b">
        <v>1</v>
      </c>
      <c r="L36" s="19">
        <v>10</v>
      </c>
      <c r="M36" s="19">
        <v>1</v>
      </c>
      <c r="O36" s="26" t="str">
        <v>obj_005f3</v>
      </c>
      <c r="P36" s="26" t="str">
        <f>_xll.qlRateHelperQuoteName(O36,trigger)</f>
        <v>EURAB6E12Y_Quote</v>
      </c>
      <c r="Q36" s="31">
        <f>_xll.qlRateHelperRate(O36,trigger)</f>
        <v>1.1430000000000001E-2</v>
      </c>
      <c r="R36" s="70">
        <f>_xll.qlRateHelperEarliestDate(O36,trigger)</f>
        <v>42279</v>
      </c>
      <c r="S36" s="70">
        <f>_xll.qlRateHelperPillarDate(O36,trigger)</f>
        <v>46664</v>
      </c>
      <c r="T36" s="100">
        <f>_xll.qlYieldTSDiscount($X$10,S36)</f>
        <v>0.89485640704301939</v>
      </c>
      <c r="U36" s="100">
        <v>1.0000070513822665</v>
      </c>
      <c r="W36" s="36" t="s">
        <v>152</v>
      </c>
      <c r="X36" s="98">
        <f>AVERAGE(_xll.ohPack($U$3:$U$72))</f>
        <v>0.99994974332518594</v>
      </c>
      <c r="AA36" s="1">
        <f t="shared" si="3"/>
        <v>33</v>
      </c>
      <c r="AB36" s="44" t="str">
        <f t="shared" si="4"/>
        <v>33M</v>
      </c>
      <c r="AC36" s="45">
        <f>_xll.qlInterestRateIndexFixingDate($X$9,AD36)</f>
        <v>43279</v>
      </c>
      <c r="AD36" s="45">
        <f>_xll.qlCalendarAdvance(calendar,$AD$3,AB36,,,trigger)</f>
        <v>43283</v>
      </c>
      <c r="AE36" s="45">
        <f>_xll.qlInterestRateIndexMaturity($X$9,AD36,)</f>
        <v>43467</v>
      </c>
      <c r="AF36" s="49">
        <f>_xll.qlTenorBasisValue(TenorBasis6M,AD36,_xll.ohTrigger(trigger,$X$24))</f>
        <v>2.7922577975312314E-3</v>
      </c>
      <c r="AG36" s="102">
        <f>_xll.qlTenorBasisForwardRate(TenorBasis6M,AD36,_xll.ohTrigger(trigger,$X$24))</f>
        <v>3.8491160736274935E-3</v>
      </c>
      <c r="AH36" s="102">
        <f>_xll.qlIndexFixing(TenorBasisIndex6M,$AC36,TRUE,_xll.ohTrigger(trigger,X57))</f>
        <v>4.0251887173920163E-3</v>
      </c>
      <c r="AI36" s="49">
        <f>_xll.qlIndexFixing($X$9,$AC36,TRUE,trigger)</f>
        <v>4.0114006715873543E-3</v>
      </c>
      <c r="AJ36" s="52">
        <f t="shared" si="1"/>
        <v>0.13788045804661969</v>
      </c>
      <c r="BC36" s="45">
        <f>_xll.qlCalendarAdvance(calendar,BC35,"1D",,,trigger)</f>
        <v>42326</v>
      </c>
      <c r="BD36" s="49">
        <f>_xll.qlTenorBasisForwardRate($X$17,BC36,_xll.ohTrigger(trigger,$X$24))</f>
        <v>2.2772396490708971E-4</v>
      </c>
      <c r="BE36" s="49">
        <f>_xll.qlIndexFixing(TenorBasisIndex6M,_xll.qlInterestRateIndexFixingDate(TenorBasisIndex6M,BC36,trigger),TRUE,_xll.ohTrigger(trigger,$X$24))</f>
        <v>2.4262979377543824E-4</v>
      </c>
      <c r="BF36" s="49">
        <f>_xll.qlIndexFixing($X$9,_xll.qlInterestRateIndexFixingDate($X$9,BC36,trigger),TRUE,trigger)</f>
        <v>2.4086102566543867E-4</v>
      </c>
      <c r="BG36" s="94">
        <f t="shared" si="2"/>
        <v>-1.7687681099995693E-2</v>
      </c>
    </row>
    <row r="37" spans="1:59" x14ac:dyDescent="0.2">
      <c r="A37" s="7" t="s">
        <v>28</v>
      </c>
      <c r="B37" s="7" t="s">
        <v>14</v>
      </c>
      <c r="C37" s="73"/>
      <c r="D37" s="7" t="s">
        <v>17</v>
      </c>
      <c r="E37" s="7" t="s">
        <v>16</v>
      </c>
      <c r="F37" s="7" t="s">
        <v>18</v>
      </c>
      <c r="G37" s="7" t="str">
        <f t="shared" si="7"/>
        <v>Euribor6M</v>
      </c>
      <c r="H37" s="9">
        <v>0</v>
      </c>
      <c r="I37" s="10" t="str">
        <f t="shared" si="11"/>
        <v>EURAB6E8Y_Quote</v>
      </c>
      <c r="J37" s="11" t="str">
        <f>_xll.qlSwapRateHelper2(,I37,2,A37,calendar,D37,E37,F37,$G$27,H37,B37,BaseCurve,,,,trigger)</f>
        <v>obj_005d6#0008</v>
      </c>
      <c r="K37" s="16" t="b">
        <v>1</v>
      </c>
      <c r="L37" s="19">
        <v>10</v>
      </c>
      <c r="M37" s="19">
        <v>1</v>
      </c>
      <c r="O37" s="26" t="str">
        <v>obj_00605</v>
      </c>
      <c r="P37" s="26" t="str">
        <f>_xll.qlRateHelperQuoteName(O37,trigger)</f>
        <v>EURAB6E13Y_Quote</v>
      </c>
      <c r="Q37" s="31">
        <f>_xll.qlRateHelperRate(O37,trigger)</f>
        <v>1.2159999999999999E-2</v>
      </c>
      <c r="R37" s="70">
        <f>_xll.qlRateHelperEarliestDate(O37,trigger)</f>
        <v>42279</v>
      </c>
      <c r="S37" s="70">
        <f>_xll.qlRateHelperPillarDate(O37,trigger)</f>
        <v>47028</v>
      </c>
      <c r="T37" s="100">
        <f>_xll.qlYieldTSDiscount($X$10,S37)</f>
        <v>0.87707566858800268</v>
      </c>
      <c r="U37" s="100">
        <v>1.0000274995580527</v>
      </c>
      <c r="W37" s="36" t="s">
        <v>153</v>
      </c>
      <c r="X37" s="98">
        <f>MAX(_xll.ohPack($U$3:$U$72))</f>
        <v>1.0004944636787236</v>
      </c>
      <c r="AA37" s="1">
        <f t="shared" si="3"/>
        <v>34</v>
      </c>
      <c r="AB37" s="44" t="str">
        <f t="shared" si="4"/>
        <v>34M</v>
      </c>
      <c r="AC37" s="45">
        <f>_xll.qlInterestRateIndexFixingDate($X$9,AD37)</f>
        <v>43312</v>
      </c>
      <c r="AD37" s="45">
        <f>_xll.qlCalendarAdvance(calendar,$AD$3,AB37,,,trigger)</f>
        <v>43314</v>
      </c>
      <c r="AE37" s="45">
        <f>_xll.qlInterestRateIndexMaturity($X$9,AD37,)</f>
        <v>43500</v>
      </c>
      <c r="AF37" s="49">
        <f>_xll.qlTenorBasisValue(TenorBasis6M,AD37,_xll.ohTrigger(trigger,$X$24))</f>
        <v>2.7996311249355518E-3</v>
      </c>
      <c r="AG37" s="102">
        <f>_xll.qlTenorBasisForwardRate(TenorBasis6M,AD37,_xll.ohTrigger(trigger,$X$24))</f>
        <v>4.0917582917342522E-3</v>
      </c>
      <c r="AH37" s="102">
        <f>_xll.qlIndexFixing(TenorBasisIndex6M,$AC37,TRUE,_xll.ohTrigger(trigger,X58))</f>
        <v>4.2699065880563531E-3</v>
      </c>
      <c r="AI37" s="49">
        <f>_xll.qlIndexFixing($X$9,$AC37,TRUE,trigger)</f>
        <v>4.2532997559030505E-3</v>
      </c>
      <c r="AJ37" s="52">
        <f t="shared" si="1"/>
        <v>0.16606832153302603</v>
      </c>
      <c r="BC37" s="45">
        <f>_xll.qlCalendarAdvance(calendar,BC36,"1D",,,trigger)</f>
        <v>42327</v>
      </c>
      <c r="BD37" s="49">
        <f>_xll.qlTenorBasisForwardRate($X$17,BC37,_xll.ohTrigger(trigger,$X$24))</f>
        <v>2.2788657351147345E-4</v>
      </c>
      <c r="BE37" s="49">
        <f>_xll.qlIndexFixing(TenorBasisIndex6M,_xll.qlInterestRateIndexFixingDate(TenorBasisIndex6M,BC37,trigger),TRUE,_xll.ohTrigger(trigger,$X$24))</f>
        <v>2.4308228825468701E-4</v>
      </c>
      <c r="BF37" s="49">
        <f>_xll.qlIndexFixing($X$9,_xll.qlInterestRateIndexFixingDate($X$9,BC37,trigger),TRUE,trigger)</f>
        <v>2.4000763446685203E-4</v>
      </c>
      <c r="BG37" s="94">
        <f t="shared" si="2"/>
        <v>-3.0746537878349776E-2</v>
      </c>
    </row>
    <row r="38" spans="1:59" ht="11.25" customHeight="1" x14ac:dyDescent="0.2">
      <c r="A38" s="7" t="s">
        <v>29</v>
      </c>
      <c r="B38" s="7" t="s">
        <v>14</v>
      </c>
      <c r="C38" s="73"/>
      <c r="D38" s="7" t="s">
        <v>17</v>
      </c>
      <c r="E38" s="7" t="s">
        <v>16</v>
      </c>
      <c r="F38" s="7" t="s">
        <v>18</v>
      </c>
      <c r="G38" s="7" t="str">
        <f t="shared" si="7"/>
        <v>Euribor6M</v>
      </c>
      <c r="H38" s="9">
        <v>0</v>
      </c>
      <c r="I38" s="10" t="str">
        <f t="shared" si="11"/>
        <v>EURAB6E9Y_Quote</v>
      </c>
      <c r="J38" s="11" t="str">
        <f>_xll.qlSwapRateHelper2(,I38,2,A38,calendar,D38,E38,F38,$G$27,H38,B38,BaseCurve,,,,trigger)</f>
        <v>obj_00608#0008</v>
      </c>
      <c r="K38" s="16" t="b">
        <v>1</v>
      </c>
      <c r="L38" s="19">
        <v>10</v>
      </c>
      <c r="M38" s="19">
        <v>1</v>
      </c>
      <c r="O38" s="26" t="str">
        <v>obj_005dd</v>
      </c>
      <c r="P38" s="26" t="str">
        <f>_xll.qlRateHelperQuoteName(O38,trigger)</f>
        <v>EURAB6E14Y_Quote</v>
      </c>
      <c r="Q38" s="31">
        <f>_xll.qlRateHelperRate(O38,trigger)</f>
        <v>1.2789999999999999E-2</v>
      </c>
      <c r="R38" s="70">
        <f>_xll.qlRateHelperEarliestDate(O38,trigger)</f>
        <v>42279</v>
      </c>
      <c r="S38" s="70">
        <f>_xll.qlRateHelperPillarDate(O38,trigger)</f>
        <v>47393</v>
      </c>
      <c r="T38" s="100">
        <f>_xll.qlYieldTSDiscount($X$10,S38)</f>
        <v>0.85926060288276962</v>
      </c>
      <c r="U38" s="100">
        <v>1.0001701742263147</v>
      </c>
      <c r="W38" s="36" t="s">
        <v>154</v>
      </c>
      <c r="X38" s="96">
        <f>INDEX(_xll.ohPack($S$3:$U$72),MATCH($X$37,_xll.ohPack($U$3:$U$72),0))</f>
        <v>50682</v>
      </c>
      <c r="AA38" s="1">
        <f t="shared" si="3"/>
        <v>35</v>
      </c>
      <c r="AB38" s="44" t="str">
        <f t="shared" si="4"/>
        <v>35M</v>
      </c>
      <c r="AC38" s="45">
        <f>_xll.qlInterestRateIndexFixingDate($X$9,AD38)</f>
        <v>43342</v>
      </c>
      <c r="AD38" s="45">
        <f>_xll.qlCalendarAdvance(calendar,$AD$3,AB38,,,trigger)</f>
        <v>43346</v>
      </c>
      <c r="AE38" s="45">
        <f>_xll.qlInterestRateIndexMaturity($X$9,AD38,)</f>
        <v>43528</v>
      </c>
      <c r="AF38" s="49">
        <f>_xll.qlTenorBasisValue(TenorBasis6M,AD38,_xll.ohTrigger(trigger,$X$24))</f>
        <v>2.8062511816548726E-3</v>
      </c>
      <c r="AG38" s="102">
        <f>_xll.qlTenorBasisForwardRate(TenorBasis6M,AD38,_xll.ohTrigger(trigger,$X$24))</f>
        <v>4.3196470981954459E-3</v>
      </c>
      <c r="AH38" s="102">
        <f>_xll.qlIndexFixing(TenorBasisIndex6M,$AC38,TRUE,_xll.ohTrigger(trigger,X59))</f>
        <v>4.5166509242157505E-3</v>
      </c>
      <c r="AI38" s="49">
        <f>_xll.qlIndexFixing($X$9,$AC38,TRUE,trigger)</f>
        <v>4.4815086115984675E-3</v>
      </c>
      <c r="AJ38" s="52">
        <f t="shared" si="1"/>
        <v>0.35142312617282911</v>
      </c>
      <c r="BC38" s="45">
        <f>_xll.qlCalendarAdvance(calendar,BC37,"1D",,,trigger)</f>
        <v>42328</v>
      </c>
      <c r="BD38" s="49">
        <f>_xll.qlTenorBasisForwardRate($X$17,BC38,_xll.ohTrigger(trigger,$X$24))</f>
        <v>2.2801255784960013E-4</v>
      </c>
      <c r="BE38" s="49">
        <f>_xll.qlIndexFixing(TenorBasisIndex6M,_xll.qlInterestRateIndexFixingDate(TenorBasisIndex6M,BC38,trigger),TRUE,_xll.ohTrigger(trigger,$X$24))</f>
        <v>2.4064985947189657E-4</v>
      </c>
      <c r="BF38" s="49">
        <f>_xll.qlIndexFixing($X$9,_xll.qlInterestRateIndexFixingDate($X$9,BC38,trigger),TRUE,trigger)</f>
        <v>2.3914942076982087E-4</v>
      </c>
      <c r="BG38" s="94">
        <f t="shared" si="2"/>
        <v>-1.5004387020757071E-2</v>
      </c>
    </row>
    <row r="39" spans="1:59" ht="11.25" customHeight="1" x14ac:dyDescent="0.2">
      <c r="A39" s="7" t="s">
        <v>30</v>
      </c>
      <c r="B39" s="7" t="s">
        <v>14</v>
      </c>
      <c r="C39" s="73"/>
      <c r="D39" s="7" t="s">
        <v>17</v>
      </c>
      <c r="E39" s="7" t="s">
        <v>16</v>
      </c>
      <c r="F39" s="7" t="s">
        <v>18</v>
      </c>
      <c r="G39" s="7" t="str">
        <f t="shared" si="7"/>
        <v>Euribor6M</v>
      </c>
      <c r="H39" s="9">
        <v>0</v>
      </c>
      <c r="I39" s="10" t="str">
        <f t="shared" si="11"/>
        <v>EURAB6E10Y_Quote</v>
      </c>
      <c r="J39" s="11" t="str">
        <f>_xll.qlSwapRateHelper2(,I39,2,A39,calendar,D39,E39,F39,$G$27,H39,B39,BaseCurve,,,,trigger)</f>
        <v>obj_005e0#0008</v>
      </c>
      <c r="K39" s="16" t="b">
        <v>1</v>
      </c>
      <c r="L39" s="19">
        <v>10</v>
      </c>
      <c r="M39" s="19">
        <v>1</v>
      </c>
      <c r="O39" s="26" t="str">
        <v>obj_005fb</v>
      </c>
      <c r="P39" s="26" t="str">
        <f>_xll.qlRateHelperQuoteName(O39,trigger)</f>
        <v>EURAB6E15Y_Quote</v>
      </c>
      <c r="Q39" s="31">
        <f>_xll.qlRateHelperRate(O39,trigger)</f>
        <v>1.333E-2</v>
      </c>
      <c r="R39" s="70">
        <f>_xll.qlRateHelperEarliestDate(O39,trigger)</f>
        <v>42279</v>
      </c>
      <c r="S39" s="70">
        <f>_xll.qlRateHelperPillarDate(O39,trigger)</f>
        <v>47758</v>
      </c>
      <c r="T39" s="100">
        <f>_xll.qlYieldTSDiscount($X$10,S39)</f>
        <v>0.84175504451806904</v>
      </c>
      <c r="U39" s="100">
        <v>1.0002886947751413</v>
      </c>
      <c r="W39" s="36" t="s">
        <v>155</v>
      </c>
      <c r="X39" s="98">
        <f>MIN(_xll.ohPack($U$3:$U$72))</f>
        <v>0.99842179397819009</v>
      </c>
      <c r="AA39" s="1">
        <f t="shared" si="3"/>
        <v>36</v>
      </c>
      <c r="AB39" s="44" t="str">
        <f t="shared" si="4"/>
        <v>36M</v>
      </c>
      <c r="AC39" s="45">
        <f>_xll.qlInterestRateIndexFixingDate($X$9,AD39)</f>
        <v>43371</v>
      </c>
      <c r="AD39" s="45">
        <f>_xll.qlCalendarAdvance(calendar,$AD$3,AB39,,,trigger)</f>
        <v>43375</v>
      </c>
      <c r="AE39" s="45">
        <f>_xll.qlInterestRateIndexMaturity($X$9,AD39,)</f>
        <v>43557</v>
      </c>
      <c r="AF39" s="49">
        <f>_xll.qlTenorBasisValue(TenorBasis6M,AD39,_xll.ohTrigger(trigger,$X$24))</f>
        <v>2.8114074053308489E-3</v>
      </c>
      <c r="AG39" s="102">
        <f>_xll.qlTenorBasisForwardRate(TenorBasis6M,AD39,_xll.ohTrigger(trigger,$X$24))</f>
        <v>4.5392678925218512E-3</v>
      </c>
      <c r="AH39" s="102">
        <f>_xll.qlIndexFixing(TenorBasisIndex6M,$AC39,TRUE,_xll.ohTrigger(trigger,X60))</f>
        <v>4.7541029798944543E-3</v>
      </c>
      <c r="AI39" s="49">
        <f>_xll.qlIndexFixing($X$9,$AC39,TRUE,trigger)</f>
        <v>4.7040395398420132E-3</v>
      </c>
      <c r="AJ39" s="52">
        <f t="shared" si="1"/>
        <v>0.50063440052441033</v>
      </c>
      <c r="BC39" s="45">
        <f>_xll.qlCalendarAdvance(calendar,BC38,"1D",,,trigger)</f>
        <v>42331</v>
      </c>
      <c r="BD39" s="49">
        <f>_xll.qlTenorBasisForwardRate($X$17,BC39,_xll.ohTrigger(trigger,$X$24))</f>
        <v>2.2810634154601329E-4</v>
      </c>
      <c r="BE39" s="49">
        <f>_xll.qlIndexFixing(TenorBasisIndex6M,_xll.qlInterestRateIndexFixingDate(TenorBasisIndex6M,BC39,trigger),TRUE,_xll.ohTrigger(trigger,$X$24))</f>
        <v>2.399822174805342E-4</v>
      </c>
      <c r="BF39" s="49">
        <f>_xll.qlIndexFixing($X$9,_xll.qlInterestRateIndexFixingDate($X$9,BC39,trigger),TRUE,trigger)</f>
        <v>2.3659314119586926E-4</v>
      </c>
      <c r="BG39" s="94">
        <f t="shared" si="2"/>
        <v>-3.3890762846649367E-2</v>
      </c>
    </row>
    <row r="40" spans="1:59" ht="11.25" customHeight="1" x14ac:dyDescent="0.2">
      <c r="A40" s="7" t="s">
        <v>31</v>
      </c>
      <c r="B40" s="7" t="s">
        <v>14</v>
      </c>
      <c r="C40" s="73"/>
      <c r="D40" s="7" t="s">
        <v>17</v>
      </c>
      <c r="E40" s="7" t="s">
        <v>16</v>
      </c>
      <c r="F40" s="7" t="s">
        <v>18</v>
      </c>
      <c r="G40" s="7" t="str">
        <f t="shared" si="7"/>
        <v>Euribor6M</v>
      </c>
      <c r="H40" s="9">
        <v>0</v>
      </c>
      <c r="I40" s="10" t="str">
        <f t="shared" si="11"/>
        <v>EURAB6E11Y_Quote</v>
      </c>
      <c r="J40" s="11" t="str">
        <f>_xll.qlSwapRateHelper2(,I40,2,A40,calendar,D40,E40,F40,$G$27,H40,B40,BaseCurve,,,,trigger)</f>
        <v>obj_00601#0008</v>
      </c>
      <c r="K40" s="16" t="b">
        <v>1</v>
      </c>
      <c r="L40" s="19">
        <v>10</v>
      </c>
      <c r="M40" s="19">
        <v>1</v>
      </c>
      <c r="O40" s="26" t="str">
        <v>obj_00600</v>
      </c>
      <c r="P40" s="26" t="str">
        <f>_xll.qlRateHelperQuoteName(O40,trigger)</f>
        <v>EURAB6E16Y_Quote</v>
      </c>
      <c r="Q40" s="31">
        <f>_xll.qlRateHelperRate(O40,trigger)</f>
        <v>1.3780000000000001E-2</v>
      </c>
      <c r="R40" s="70">
        <f>_xll.qlRateHelperEarliestDate(O40,trigger)</f>
        <v>42279</v>
      </c>
      <c r="S40" s="70">
        <f>_xll.qlRateHelperPillarDate(O40,trigger)</f>
        <v>48123</v>
      </c>
      <c r="T40" s="100">
        <f>_xll.qlYieldTSDiscount($X$10,S40)</f>
        <v>0.82479935167242457</v>
      </c>
      <c r="U40" s="100">
        <v>1.0004110690045771</v>
      </c>
      <c r="W40" s="36" t="s">
        <v>156</v>
      </c>
      <c r="X40" s="96">
        <f>INDEX(_xll.ohPack($S$3:$U$72),MATCH($X$39,_xll.ohPack($U$3:$U$72),0))</f>
        <v>64194</v>
      </c>
      <c r="AA40" s="1">
        <f t="shared" si="3"/>
        <v>37</v>
      </c>
      <c r="AB40" s="44" t="str">
        <f t="shared" si="4"/>
        <v>37M</v>
      </c>
      <c r="AC40" s="45">
        <f>_xll.qlInterestRateIndexFixingDate($X$9,AD40)</f>
        <v>43404</v>
      </c>
      <c r="AD40" s="45">
        <f>_xll.qlCalendarAdvance(calendar,$AD$3,AB40,,,trigger)</f>
        <v>43406</v>
      </c>
      <c r="AE40" s="45">
        <f>_xll.qlInterestRateIndexMaturity($X$9,AD40,)</f>
        <v>43587</v>
      </c>
      <c r="AF40" s="49">
        <f>_xll.qlTenorBasisValue(TenorBasis6M,AD40,_xll.ohTrigger(trigger,$X$24))</f>
        <v>2.8160598343316542E-3</v>
      </c>
      <c r="AG40" s="102">
        <f>_xll.qlTenorBasisForwardRate(TenorBasis6M,AD40,_xll.ohTrigger(trigger,$X$24))</f>
        <v>4.7684334846837323E-3</v>
      </c>
      <c r="AH40" s="102">
        <f>_xll.qlIndexFixing(TenorBasisIndex6M,$AC40,TRUE,_xll.ohTrigger(trigger,X61))</f>
        <v>4.9832944037054901E-3</v>
      </c>
      <c r="AI40" s="49">
        <f>_xll.qlIndexFixing($X$9,$AC40,TRUE,trigger)</f>
        <v>4.9399239527529058E-3</v>
      </c>
      <c r="AJ40" s="52">
        <f t="shared" si="1"/>
        <v>0.43370450952584344</v>
      </c>
      <c r="BC40" s="45">
        <f>_xll.qlCalendarAdvance(calendar,BC39,"1D",,,trigger)</f>
        <v>42332</v>
      </c>
      <c r="BD40" s="49">
        <f>_xll.qlTenorBasisForwardRate($X$17,BC40,_xll.ohTrigger(trigger,$X$24))</f>
        <v>2.2802140510176178E-4</v>
      </c>
      <c r="BE40" s="49">
        <f>_xll.qlIndexFixing(TenorBasisIndex6M,_xll.qlInterestRateIndexFixingDate(TenorBasisIndex6M,BC40,trigger),TRUE,_xll.ohTrigger(trigger,$X$24))</f>
        <v>2.40424355179734E-4</v>
      </c>
      <c r="BF40" s="49">
        <f>_xll.qlIndexFixing($X$9,_xll.qlInterestRateIndexFixingDate($X$9,BC40,trigger),TRUE,trigger)</f>
        <v>2.3576293397114419E-4</v>
      </c>
      <c r="BG40" s="94">
        <f t="shared" si="2"/>
        <v>-4.6614212085898048E-2</v>
      </c>
    </row>
    <row r="41" spans="1:59" ht="11.25" customHeight="1" x14ac:dyDescent="0.2">
      <c r="A41" s="7" t="s">
        <v>32</v>
      </c>
      <c r="B41" s="7" t="s">
        <v>14</v>
      </c>
      <c r="C41" s="73"/>
      <c r="D41" s="7" t="s">
        <v>17</v>
      </c>
      <c r="E41" s="7" t="s">
        <v>16</v>
      </c>
      <c r="F41" s="7" t="s">
        <v>18</v>
      </c>
      <c r="G41" s="7" t="str">
        <f t="shared" si="7"/>
        <v>Euribor6M</v>
      </c>
      <c r="H41" s="9">
        <v>0</v>
      </c>
      <c r="I41" s="10" t="str">
        <f t="shared" si="11"/>
        <v>EURAB6E12Y_Quote</v>
      </c>
      <c r="J41" s="11" t="str">
        <f>_xll.qlSwapRateHelper2(,I41,2,A41,calendar,D41,E41,F41,$G$27,H41,B41,BaseCurve,,,,trigger)</f>
        <v>obj_005f3#0008</v>
      </c>
      <c r="K41" s="16" t="b">
        <v>1</v>
      </c>
      <c r="L41" s="19">
        <v>10</v>
      </c>
      <c r="M41" s="19">
        <v>1</v>
      </c>
      <c r="O41" s="26" t="str">
        <v>obj_005fc</v>
      </c>
      <c r="P41" s="26" t="str">
        <f>_xll.qlRateHelperQuoteName(O41,trigger)</f>
        <v>EURAB6E17Y_Quote</v>
      </c>
      <c r="Q41" s="31">
        <f>_xll.qlRateHelperRate(O41,trigger)</f>
        <v>1.417E-2</v>
      </c>
      <c r="R41" s="70">
        <f>_xll.qlRateHelperEarliestDate(O41,trigger)</f>
        <v>42279</v>
      </c>
      <c r="S41" s="70">
        <f>_xll.qlRateHelperPillarDate(O41,trigger)</f>
        <v>48491</v>
      </c>
      <c r="T41" s="100">
        <f>_xll.qlYieldTSDiscount($X$10,S41)</f>
        <v>0.80836004558478047</v>
      </c>
      <c r="U41" s="100">
        <v>1.0002384828319986</v>
      </c>
      <c r="AA41" s="1">
        <f t="shared" si="3"/>
        <v>38</v>
      </c>
      <c r="AB41" s="44" t="str">
        <f t="shared" si="4"/>
        <v>38M</v>
      </c>
      <c r="AC41" s="45">
        <f>_xll.qlInterestRateIndexFixingDate($X$9,AD41)</f>
        <v>43433</v>
      </c>
      <c r="AD41" s="45">
        <f>_xll.qlCalendarAdvance(calendar,$AD$3,AB41,,,trigger)</f>
        <v>43437</v>
      </c>
      <c r="AE41" s="45">
        <f>_xll.qlInterestRateIndexMaturity($X$9,AD41,)</f>
        <v>43619</v>
      </c>
      <c r="AF41" s="49">
        <f>_xll.qlTenorBasisValue(TenorBasis6M,AD41,_xll.ohTrigger(trigger,$X$24))</f>
        <v>2.8198513374095117E-3</v>
      </c>
      <c r="AG41" s="102">
        <f>_xll.qlTenorBasisForwardRate(TenorBasis6M,AD41,_xll.ohTrigger(trigger,$X$24))</f>
        <v>5.0029642930609396E-3</v>
      </c>
      <c r="AH41" s="102">
        <f>_xll.qlIndexFixing(TenorBasisIndex6M,$AC41,TRUE,_xll.ohTrigger(trigger,X62))</f>
        <v>5.2178575603985637E-3</v>
      </c>
      <c r="AI41" s="49">
        <f>_xll.qlIndexFixing($X$9,$AC41,TRUE,trigger)</f>
        <v>5.1857479893530007E-3</v>
      </c>
      <c r="AJ41" s="52">
        <f t="shared" si="1"/>
        <v>0.32109571045563051</v>
      </c>
      <c r="BC41" s="45">
        <f>_xll.qlCalendarAdvance(calendar,BC40,"1D",,,trigger)</f>
        <v>42333</v>
      </c>
      <c r="BD41" s="49">
        <f>_xll.qlTenorBasisForwardRate($X$17,BC41,_xll.ohTrigger(trigger,$X$24))</f>
        <v>2.2786763254619373E-4</v>
      </c>
      <c r="BE41" s="49">
        <f>_xll.qlIndexFixing(TenorBasisIndex6M,_xll.qlInterestRateIndexFixingDate(TenorBasisIndex6M,BC41,trigger),TRUE,_xll.ohTrigger(trigger,$X$24))</f>
        <v>2.3853152703935386E-4</v>
      </c>
      <c r="BF41" s="49">
        <f>_xll.qlIndexFixing($X$9,_xll.qlInterestRateIndexFixingDate($X$9,BC41,trigger),TRUE,trigger)</f>
        <v>2.3495155244038988E-4</v>
      </c>
      <c r="BG41" s="94">
        <f t="shared" si="2"/>
        <v>-3.5799745989639788E-2</v>
      </c>
    </row>
    <row r="42" spans="1:59" ht="11.25" customHeight="1" x14ac:dyDescent="0.2">
      <c r="A42" s="7" t="s">
        <v>33</v>
      </c>
      <c r="B42" s="7" t="s">
        <v>14</v>
      </c>
      <c r="C42" s="73"/>
      <c r="D42" s="7" t="s">
        <v>17</v>
      </c>
      <c r="E42" s="7" t="s">
        <v>16</v>
      </c>
      <c r="F42" s="7" t="s">
        <v>18</v>
      </c>
      <c r="G42" s="7" t="str">
        <f t="shared" si="7"/>
        <v>Euribor6M</v>
      </c>
      <c r="H42" s="9">
        <v>0</v>
      </c>
      <c r="I42" s="10" t="str">
        <f t="shared" si="11"/>
        <v>EURAB6E13Y_Quote</v>
      </c>
      <c r="J42" s="11" t="str">
        <f>_xll.qlSwapRateHelper2(,I42,2,A42,calendar,D42,E42,F42,$G$27,H42,B42,BaseCurve,,,,trigger)</f>
        <v>obj_00605#0008</v>
      </c>
      <c r="K42" s="16" t="b">
        <v>1</v>
      </c>
      <c r="L42" s="19">
        <v>10</v>
      </c>
      <c r="M42" s="19">
        <v>1</v>
      </c>
      <c r="O42" s="26" t="str">
        <v>obj_005fa</v>
      </c>
      <c r="P42" s="26" t="str">
        <f>_xll.qlRateHelperQuoteName(O42,trigger)</f>
        <v>EURAB6E18Y_Quote</v>
      </c>
      <c r="Q42" s="31">
        <f>_xll.qlRateHelperRate(O42,trigger)</f>
        <v>1.447E-2</v>
      </c>
      <c r="R42" s="70">
        <f>_xll.qlRateHelperEarliestDate(O42,trigger)</f>
        <v>42279</v>
      </c>
      <c r="S42" s="70">
        <f>_xll.qlRateHelperPillarDate(O42,trigger)</f>
        <v>48855</v>
      </c>
      <c r="T42" s="100">
        <f>_xll.qlYieldTSDiscount($X$10,S42)</f>
        <v>0.79280645627119617</v>
      </c>
      <c r="U42" s="100">
        <v>1.0003051927353677</v>
      </c>
      <c r="AA42" s="1">
        <f t="shared" si="3"/>
        <v>39</v>
      </c>
      <c r="AB42" s="44" t="str">
        <f t="shared" si="4"/>
        <v>39M</v>
      </c>
      <c r="AC42" s="45">
        <f>_xll.qlInterestRateIndexFixingDate($X$9,AD42)</f>
        <v>43462</v>
      </c>
      <c r="AD42" s="45">
        <f>_xll.qlCalendarAdvance(calendar,$AD$3,AB42,,,trigger)</f>
        <v>43467</v>
      </c>
      <c r="AE42" s="45">
        <f>_xll.qlInterestRateIndexMaturity($X$9,AD42,)</f>
        <v>43648</v>
      </c>
      <c r="AF42" s="49">
        <f>_xll.qlTenorBasisValue(TenorBasis6M,AD42,_xll.ohTrigger(trigger,$X$24))</f>
        <v>2.822726303413522E-3</v>
      </c>
      <c r="AG42" s="102">
        <f>_xll.qlTenorBasisForwardRate(TenorBasis6M,AD42,_xll.ohTrigger(trigger,$X$24))</f>
        <v>5.2206495721168174E-3</v>
      </c>
      <c r="AH42" s="102">
        <f>_xll.qlIndexFixing(TenorBasisIndex6M,$AC42,TRUE,_xll.ohTrigger(trigger,X63))</f>
        <v>5.4355670317622505E-3</v>
      </c>
      <c r="AI42" s="49">
        <f>_xll.qlIndexFixing($X$9,$AC42,TRUE,trigger)</f>
        <v>5.4177407579345726E-3</v>
      </c>
      <c r="AJ42" s="52">
        <f t="shared" si="1"/>
        <v>0.17826273827677847</v>
      </c>
      <c r="BC42" s="45">
        <f>_xll.qlCalendarAdvance(calendar,BC41,"1D",,,trigger)</f>
        <v>42334</v>
      </c>
      <c r="BD42" s="49">
        <f>_xll.qlTenorBasisForwardRate($X$17,BC42,_xll.ohTrigger(trigger,$X$24))</f>
        <v>2.2763858152057478E-4</v>
      </c>
      <c r="BE42" s="49">
        <f>_xll.qlIndexFixing(TenorBasisIndex6M,_xll.qlInterestRateIndexFixingDate(TenorBasisIndex6M,BC42,trigger),TRUE,_xll.ohTrigger(trigger,$X$24))</f>
        <v>2.3769648531128172E-4</v>
      </c>
      <c r="BF42" s="49">
        <f>_xll.qlIndexFixing($X$9,_xll.qlInterestRateIndexFixingDate($X$9,BC42,trigger),TRUE,trigger)</f>
        <v>2.3416372621898695E-4</v>
      </c>
      <c r="BG42" s="94">
        <f t="shared" si="2"/>
        <v>-3.5327590922947655E-2</v>
      </c>
    </row>
    <row r="43" spans="1:59" x14ac:dyDescent="0.2">
      <c r="A43" s="7" t="s">
        <v>34</v>
      </c>
      <c r="B43" s="7" t="s">
        <v>14</v>
      </c>
      <c r="C43" s="73"/>
      <c r="D43" s="7" t="s">
        <v>17</v>
      </c>
      <c r="E43" s="7" t="s">
        <v>16</v>
      </c>
      <c r="F43" s="7" t="s">
        <v>18</v>
      </c>
      <c r="G43" s="7" t="str">
        <f t="shared" si="7"/>
        <v>Euribor6M</v>
      </c>
      <c r="H43" s="9">
        <v>0</v>
      </c>
      <c r="I43" s="10" t="str">
        <f t="shared" si="11"/>
        <v>EURAB6E14Y_Quote</v>
      </c>
      <c r="J43" s="11" t="str">
        <f>_xll.qlSwapRateHelper2(,I43,2,A43,calendar,D43,E43,F43,$G$27,H43,B43,BaseCurve,,,,trigger)</f>
        <v>obj_005dd#0008</v>
      </c>
      <c r="K43" s="16" t="b">
        <v>1</v>
      </c>
      <c r="L43" s="19">
        <v>10</v>
      </c>
      <c r="M43" s="19">
        <v>1</v>
      </c>
      <c r="O43" s="26" t="str">
        <v>obj_005f0</v>
      </c>
      <c r="P43" s="26" t="str">
        <f>_xll.qlRateHelperQuoteName(O43,trigger)</f>
        <v>EURAB6E19Y_Quote</v>
      </c>
      <c r="Q43" s="31">
        <f>_xll.qlRateHelperRate(O43,trigger)</f>
        <v>1.4710000000000001E-2</v>
      </c>
      <c r="R43" s="70">
        <f>_xll.qlRateHelperEarliestDate(O43,trigger)</f>
        <v>42279</v>
      </c>
      <c r="S43" s="70">
        <f>_xll.qlRateHelperPillarDate(O43,trigger)</f>
        <v>49219</v>
      </c>
      <c r="T43" s="100">
        <f>_xll.qlYieldTSDiscount($X$10,S43)</f>
        <v>0.77800980056068847</v>
      </c>
      <c r="U43" s="100">
        <v>1.0003064835344486</v>
      </c>
      <c r="AA43" s="1">
        <f t="shared" si="3"/>
        <v>40</v>
      </c>
      <c r="AB43" s="44" t="str">
        <f t="shared" si="4"/>
        <v>40M</v>
      </c>
      <c r="AC43" s="45">
        <f>_xll.qlInterestRateIndexFixingDate($X$9,AD43)</f>
        <v>43496</v>
      </c>
      <c r="AD43" s="45">
        <f>_xll.qlCalendarAdvance(calendar,$AD$3,AB43,,,trigger)</f>
        <v>43500</v>
      </c>
      <c r="AE43" s="45">
        <f>_xll.qlInterestRateIndexMaturity($X$9,AD43,)</f>
        <v>43682</v>
      </c>
      <c r="AF43" s="49">
        <f>_xll.qlTenorBasisValue(TenorBasis6M,AD43,_xll.ohTrigger(trigger,$X$24))</f>
        <v>2.8250153268955013E-3</v>
      </c>
      <c r="AG43" s="102">
        <f>_xll.qlTenorBasisForwardRate(TenorBasis6M,AD43,_xll.ohTrigger(trigger,$X$24))</f>
        <v>5.4656016345582458E-3</v>
      </c>
      <c r="AH43" s="102">
        <f>_xll.qlIndexFixing(TenorBasisIndex6M,$AC43,TRUE,_xll.ohTrigger(trigger,X64))</f>
        <v>5.6805530993778684E-3</v>
      </c>
      <c r="AI43" s="49">
        <f>_xll.qlIndexFixing($X$9,$AC43,TRUE,trigger)</f>
        <v>5.683586064178057E-3</v>
      </c>
      <c r="AJ43" s="52">
        <f t="shared" si="1"/>
        <v>-3.0329648001885604E-2</v>
      </c>
      <c r="BC43" s="45">
        <f>_xll.qlCalendarAdvance(calendar,BC42,"1D",,,trigger)</f>
        <v>42335</v>
      </c>
      <c r="BD43" s="49">
        <f>_xll.qlTenorBasisForwardRate($X$17,BC43,_xll.ohTrigger(trigger,$X$24))</f>
        <v>2.2732780968198204E-4</v>
      </c>
      <c r="BE43" s="49">
        <f>_xll.qlIndexFixing(TenorBasisIndex6M,_xll.qlInterestRateIndexFixingDate(TenorBasisIndex6M,BC43,trigger),TRUE,_xll.ohTrigger(trigger,$X$24))</f>
        <v>2.3677972282821135E-4</v>
      </c>
      <c r="BF43" s="49">
        <f>_xll.qlIndexFixing($X$9,_xll.qlInterestRateIndexFixingDate($X$9,BC43,trigger),TRUE,trigger)</f>
        <v>2.3340418491572798E-4</v>
      </c>
      <c r="BG43" s="94">
        <f t="shared" si="2"/>
        <v>-3.3755379124833694E-2</v>
      </c>
    </row>
    <row r="44" spans="1:59" x14ac:dyDescent="0.2">
      <c r="A44" s="7" t="s">
        <v>35</v>
      </c>
      <c r="B44" s="7" t="s">
        <v>14</v>
      </c>
      <c r="C44" s="73"/>
      <c r="D44" s="7" t="s">
        <v>17</v>
      </c>
      <c r="E44" s="7" t="s">
        <v>16</v>
      </c>
      <c r="F44" s="7" t="s">
        <v>18</v>
      </c>
      <c r="G44" s="7" t="str">
        <f t="shared" si="7"/>
        <v>Euribor6M</v>
      </c>
      <c r="H44" s="9">
        <v>0</v>
      </c>
      <c r="I44" s="10" t="str">
        <f t="shared" si="11"/>
        <v>EURAB6E15Y_Quote</v>
      </c>
      <c r="J44" s="11" t="str">
        <f>_xll.qlSwapRateHelper2(,I44,2,A44,calendar,D44,E44,F44,$G$27,H44,B44,BaseCurve,,,,trigger)</f>
        <v>obj_005fb#0008</v>
      </c>
      <c r="K44" s="16" t="b">
        <v>1</v>
      </c>
      <c r="L44" s="19">
        <v>10</v>
      </c>
      <c r="M44" s="19">
        <v>1</v>
      </c>
      <c r="O44" s="26" t="str">
        <v>obj_00603</v>
      </c>
      <c r="P44" s="26" t="str">
        <f>_xll.qlRateHelperQuoteName(O44,trigger)</f>
        <v>EURAB6E20Y_Quote</v>
      </c>
      <c r="Q44" s="31">
        <f>_xll.qlRateHelperRate(O44,trigger)</f>
        <v>1.4889999999999999E-2</v>
      </c>
      <c r="R44" s="70">
        <f>_xll.qlRateHelperEarliestDate(O44,trigger)</f>
        <v>42279</v>
      </c>
      <c r="S44" s="70">
        <f>_xll.qlRateHelperPillarDate(O44,trigger)</f>
        <v>49584</v>
      </c>
      <c r="T44" s="100">
        <f>_xll.qlYieldTSDiscount($X$10,S44)</f>
        <v>0.76398191569820695</v>
      </c>
      <c r="U44" s="100">
        <v>1.000379083346671</v>
      </c>
      <c r="AA44" s="1">
        <f t="shared" si="3"/>
        <v>41</v>
      </c>
      <c r="AB44" s="44" t="str">
        <f t="shared" si="4"/>
        <v>41M</v>
      </c>
      <c r="AC44" s="45">
        <f>_xll.qlInterestRateIndexFixingDate($X$9,AD44)</f>
        <v>43524</v>
      </c>
      <c r="AD44" s="45">
        <f>_xll.qlCalendarAdvance(calendar,$AD$3,AB44,,,trigger)</f>
        <v>43528</v>
      </c>
      <c r="AE44" s="45">
        <f>_xll.qlInterestRateIndexMaturity($X$9,AD44,)</f>
        <v>43712</v>
      </c>
      <c r="AF44" s="49">
        <f>_xll.qlTenorBasisValue(TenorBasis6M,AD44,_xll.ohTrigger(trigger,$X$24))</f>
        <v>2.8262623581495122E-3</v>
      </c>
      <c r="AG44" s="102">
        <f>_xll.qlTenorBasisForwardRate(TenorBasis6M,AD44,_xll.ohTrigger(trigger,$X$24))</f>
        <v>5.6757519724945247E-3</v>
      </c>
      <c r="AH44" s="102">
        <f>_xll.qlIndexFixing(TenorBasisIndex6M,$AC44,TRUE,_xll.ohTrigger(trigger,X65))</f>
        <v>5.890736810896826E-3</v>
      </c>
      <c r="AI44" s="49">
        <f>_xll.qlIndexFixing($X$9,$AC44,TRUE,trigger)</f>
        <v>5.9157446493924952E-3</v>
      </c>
      <c r="AJ44" s="52">
        <f t="shared" si="1"/>
        <v>-0.25007838495669232</v>
      </c>
      <c r="BC44" s="45">
        <f>_xll.qlCalendarAdvance(calendar,BC43,"1D",,,trigger)</f>
        <v>42338</v>
      </c>
      <c r="BD44" s="49">
        <f>_xll.qlTenorBasisForwardRate($X$17,BC44,_xll.ohTrigger(trigger,$X$24))</f>
        <v>2.2563185792314174E-4</v>
      </c>
      <c r="BE44" s="49">
        <f>_xll.qlIndexFixing(TenorBasisIndex6M,_xll.qlInterestRateIndexFixingDate(TenorBasisIndex6M,BC44,trigger),TRUE,_xll.ohTrigger(trigger,$X$24))</f>
        <v>2.3272064927814902E-4</v>
      </c>
      <c r="BF44" s="49">
        <f>_xll.qlIndexFixing($X$9,_xll.qlInterestRateIndexFixingDate($X$9,BC44,trigger),TRUE,trigger)</f>
        <v>2.3095146119905181E-4</v>
      </c>
      <c r="BG44" s="94">
        <f t="shared" si="2"/>
        <v>-1.7691880790972076E-2</v>
      </c>
    </row>
    <row r="45" spans="1:59" x14ac:dyDescent="0.2">
      <c r="A45" s="7" t="s">
        <v>36</v>
      </c>
      <c r="B45" s="7" t="s">
        <v>14</v>
      </c>
      <c r="C45" s="73"/>
      <c r="D45" s="7" t="s">
        <v>17</v>
      </c>
      <c r="E45" s="7" t="s">
        <v>16</v>
      </c>
      <c r="F45" s="7" t="s">
        <v>18</v>
      </c>
      <c r="G45" s="7" t="str">
        <f t="shared" si="7"/>
        <v>Euribor6M</v>
      </c>
      <c r="H45" s="9">
        <v>0</v>
      </c>
      <c r="I45" s="10" t="str">
        <f t="shared" si="11"/>
        <v>EURAB6E16Y_Quote</v>
      </c>
      <c r="J45" s="11" t="str">
        <f>_xll.qlSwapRateHelper2(,I45,2,A45,calendar,D45,E45,F45,$G$27,H45,B45,BaseCurve,,,,trigger)</f>
        <v>obj_00600#0008</v>
      </c>
      <c r="K45" s="16" t="b">
        <v>1</v>
      </c>
      <c r="L45" s="19">
        <v>10</v>
      </c>
      <c r="M45" s="19">
        <v>1</v>
      </c>
      <c r="O45" s="26" t="str">
        <v>obj_00602</v>
      </c>
      <c r="P45" s="26" t="str">
        <f>_xll.qlRateHelperQuoteName(O45,trigger)</f>
        <v>EURAB6E21Y_Quote</v>
      </c>
      <c r="Q45" s="31">
        <f>_xll.qlRateHelperRate(O45,trigger)</f>
        <v>1.502E-2</v>
      </c>
      <c r="R45" s="70">
        <f>_xll.qlRateHelperEarliestDate(O45,trigger)</f>
        <v>42279</v>
      </c>
      <c r="S45" s="70">
        <f>_xll.qlRateHelperPillarDate(O45,trigger)</f>
        <v>49950</v>
      </c>
      <c r="T45" s="100">
        <f>_xll.qlYieldTSDiscount($X$10,S45)</f>
        <v>0.7507486534861737</v>
      </c>
      <c r="U45" s="100">
        <v>1.0004727529538053</v>
      </c>
      <c r="AA45" s="1">
        <f t="shared" si="3"/>
        <v>42</v>
      </c>
      <c r="AB45" s="44" t="str">
        <f t="shared" si="4"/>
        <v>42M</v>
      </c>
      <c r="AC45" s="45">
        <f>_xll.qlInterestRateIndexFixingDate($X$9,AD45)</f>
        <v>43553</v>
      </c>
      <c r="AD45" s="45">
        <f>_xll.qlCalendarAdvance(calendar,$AD$3,AB45,,,trigger)</f>
        <v>43557</v>
      </c>
      <c r="AE45" s="45">
        <f>_xll.qlInterestRateIndexMaturity($X$9,AD45,)</f>
        <v>43740</v>
      </c>
      <c r="AF45" s="49">
        <f>_xll.qlTenorBasisValue(TenorBasis6M,AD45,_xll.ohTrigger(trigger,$X$24))</f>
        <v>2.826902077257434E-3</v>
      </c>
      <c r="AG45" s="102">
        <f>_xll.qlTenorBasisForwardRate(TenorBasis6M,AD45,_xll.ohTrigger(trigger,$X$24))</f>
        <v>5.8805318716818175E-3</v>
      </c>
      <c r="AH45" s="102">
        <f>_xll.qlIndexFixing(TenorBasisIndex6M,$AC45,TRUE,_xll.ohTrigger(trigger,X66))</f>
        <v>6.0955392296156647E-3</v>
      </c>
      <c r="AI45" s="49">
        <f>_xll.qlIndexFixing($X$9,$AC45,TRUE,trigger)</f>
        <v>6.1454072044956473E-3</v>
      </c>
      <c r="AJ45" s="52">
        <f t="shared" si="1"/>
        <v>-0.49867974879982613</v>
      </c>
      <c r="BC45" s="45">
        <f>_xll.qlCalendarAdvance(calendar,BC44,"1D",,,trigger)</f>
        <v>42339</v>
      </c>
      <c r="BD45" s="49">
        <f>_xll.qlTenorBasisForwardRate($X$17,BC45,_xll.ohTrigger(trigger,$X$24))</f>
        <v>2.2493089908200674E-4</v>
      </c>
      <c r="BE45" s="49">
        <f>_xll.qlIndexFixing(TenorBasisIndex6M,_xll.qlInterestRateIndexFixingDate(TenorBasisIndex6M,BC45,trigger),TRUE,_xll.ohTrigger(trigger,$X$24))</f>
        <v>2.314170121341222E-4</v>
      </c>
      <c r="BF45" s="49">
        <f>_xll.qlIndexFixing($X$9,_xll.qlInterestRateIndexFixingDate($X$9,BC45,trigger),TRUE,trigger)</f>
        <v>2.3044662959782999E-4</v>
      </c>
      <c r="BG45" s="94">
        <f t="shared" si="2"/>
        <v>-9.7038253629220632E-3</v>
      </c>
    </row>
    <row r="46" spans="1:59" x14ac:dyDescent="0.2">
      <c r="A46" s="7" t="s">
        <v>37</v>
      </c>
      <c r="B46" s="7" t="s">
        <v>14</v>
      </c>
      <c r="C46" s="73"/>
      <c r="D46" s="7" t="s">
        <v>17</v>
      </c>
      <c r="E46" s="7" t="s">
        <v>16</v>
      </c>
      <c r="F46" s="7" t="s">
        <v>18</v>
      </c>
      <c r="G46" s="7" t="str">
        <f t="shared" si="7"/>
        <v>Euribor6M</v>
      </c>
      <c r="H46" s="9">
        <v>0</v>
      </c>
      <c r="I46" s="10" t="str">
        <f t="shared" si="11"/>
        <v>EURAB6E17Y_Quote</v>
      </c>
      <c r="J46" s="11" t="str">
        <f>_xll.qlSwapRateHelper2(,I46,2,A46,calendar,D46,E46,F46,$G$27,H46,B46,BaseCurve,,,,trigger)</f>
        <v>obj_005fc#0008</v>
      </c>
      <c r="K46" s="16" t="b">
        <v>1</v>
      </c>
      <c r="L46" s="19">
        <v>10</v>
      </c>
      <c r="M46" s="19">
        <v>1</v>
      </c>
      <c r="O46" s="26" t="str">
        <v>obj_005ea</v>
      </c>
      <c r="P46" s="26" t="str">
        <f>_xll.qlRateHelperQuoteName(O46,trigger)</f>
        <v>EURAB6E22Y_Quote</v>
      </c>
      <c r="Q46" s="31">
        <f>_xll.qlRateHelperRate(O46,trigger)</f>
        <v>1.512E-2</v>
      </c>
      <c r="R46" s="70">
        <f>_xll.qlRateHelperEarliestDate(O46,trigger)</f>
        <v>42279</v>
      </c>
      <c r="S46" s="70">
        <f>_xll.qlRateHelperPillarDate(O46,trigger)</f>
        <v>50315</v>
      </c>
      <c r="T46" s="100">
        <f>_xll.qlYieldTSDiscount($X$10,S46)</f>
        <v>0.73829564078445309</v>
      </c>
      <c r="U46" s="100">
        <v>1.0002313624022638</v>
      </c>
      <c r="AA46" s="1">
        <f t="shared" si="3"/>
        <v>43</v>
      </c>
      <c r="AB46" s="44" t="str">
        <f t="shared" si="4"/>
        <v>43M</v>
      </c>
      <c r="AC46" s="45">
        <f>_xll.qlInterestRateIndexFixingDate($X$9,AD46)</f>
        <v>43584</v>
      </c>
      <c r="AD46" s="45">
        <f>_xll.qlCalendarAdvance(calendar,$AD$3,AB46,,,trigger)</f>
        <v>43587</v>
      </c>
      <c r="AE46" s="45">
        <f>_xll.qlInterestRateIndexMaturity($X$9,AD46,)</f>
        <v>43773</v>
      </c>
      <c r="AF46" s="49">
        <f>_xll.qlTenorBasisValue(TenorBasis6M,AD46,_xll.ohTrigger(trigger,$X$24))</f>
        <v>2.8268870257675258E-3</v>
      </c>
      <c r="AG46" s="102">
        <f>_xll.qlTenorBasisForwardRate(TenorBasis6M,AD46,_xll.ohTrigger(trigger,$X$24))</f>
        <v>6.1053386928018099E-3</v>
      </c>
      <c r="AH46" s="102">
        <f>_xll.qlIndexFixing(TenorBasisIndex6M,$AC46,TRUE,_xll.ohTrigger(trigger,X67))</f>
        <v>6.3470194884932794E-3</v>
      </c>
      <c r="AI46" s="49">
        <f>_xll.qlIndexFixing($X$9,$AC46,TRUE,trigger)</f>
        <v>6.4014895876465892E-3</v>
      </c>
      <c r="AJ46" s="52">
        <f t="shared" si="1"/>
        <v>-0.54470099153309737</v>
      </c>
      <c r="BC46" s="45">
        <f>_xll.qlCalendarAdvance(calendar,BC45,"1D",,,trigger)</f>
        <v>42340</v>
      </c>
      <c r="BD46" s="49">
        <f>_xll.qlTenorBasisForwardRate($X$17,BC46,_xll.ohTrigger(trigger,$X$24))</f>
        <v>2.2411656485223156E-4</v>
      </c>
      <c r="BE46" s="49">
        <f>_xll.qlIndexFixing(TenorBasisIndex6M,_xll.qlInterestRateIndexFixingDate(TenorBasisIndex6M,BC46,trigger),TRUE,_xll.ohTrigger(trigger,$X$24))</f>
        <v>2.2999999999982507E-4</v>
      </c>
      <c r="BF46" s="49">
        <f>_xll.qlIndexFixing($X$9,_xll.qlInterestRateIndexFixingDate($X$9,BC46,trigger),TRUE,trigger)</f>
        <v>2.300000000002619E-4</v>
      </c>
      <c r="BG46" s="94">
        <f t="shared" si="2"/>
        <v>4.3682505529440974E-12</v>
      </c>
    </row>
    <row r="47" spans="1:59" x14ac:dyDescent="0.2">
      <c r="A47" s="7" t="s">
        <v>38</v>
      </c>
      <c r="B47" s="7" t="s">
        <v>14</v>
      </c>
      <c r="C47" s="73"/>
      <c r="D47" s="7" t="s">
        <v>17</v>
      </c>
      <c r="E47" s="7" t="s">
        <v>16</v>
      </c>
      <c r="F47" s="7" t="s">
        <v>18</v>
      </c>
      <c r="G47" s="7" t="str">
        <f t="shared" si="7"/>
        <v>Euribor6M</v>
      </c>
      <c r="H47" s="9">
        <v>0</v>
      </c>
      <c r="I47" s="10" t="str">
        <f t="shared" si="11"/>
        <v>EURAB6E18Y_Quote</v>
      </c>
      <c r="J47" s="11" t="str">
        <f>_xll.qlSwapRateHelper2(,I47,2,A47,calendar,D47,E47,F47,$G$27,H47,B47,BaseCurve,,,,trigger)</f>
        <v>obj_005fa#0008</v>
      </c>
      <c r="K47" s="16" t="b">
        <v>1</v>
      </c>
      <c r="L47" s="19">
        <v>10</v>
      </c>
      <c r="M47" s="19">
        <v>1</v>
      </c>
      <c r="O47" s="26" t="str">
        <v>obj_005d8</v>
      </c>
      <c r="P47" s="26" t="str">
        <f>_xll.qlRateHelperQuoteName(O47,trigger)</f>
        <v>EURAB6E23Y_Quote</v>
      </c>
      <c r="Q47" s="31">
        <f>_xll.qlRateHelperRate(O47,trigger)</f>
        <v>1.5169999999999999E-2</v>
      </c>
      <c r="R47" s="70">
        <f>_xll.qlRateHelperEarliestDate(O47,trigger)</f>
        <v>42279</v>
      </c>
      <c r="S47" s="70">
        <f>_xll.qlRateHelperPillarDate(O47,trigger)</f>
        <v>50682</v>
      </c>
      <c r="T47" s="100">
        <f>_xll.qlYieldTSDiscount($X$10,S47)</f>
        <v>0.72641603612289307</v>
      </c>
      <c r="U47" s="100">
        <v>1.0004944636787236</v>
      </c>
      <c r="AA47" s="1">
        <f t="shared" si="3"/>
        <v>44</v>
      </c>
      <c r="AB47" s="44" t="str">
        <f t="shared" si="4"/>
        <v>44M</v>
      </c>
      <c r="AC47" s="45">
        <f>_xll.qlInterestRateIndexFixingDate($X$9,AD47)</f>
        <v>43615</v>
      </c>
      <c r="AD47" s="45">
        <f>_xll.qlCalendarAdvance(calendar,$AD$3,AB47,,,trigger)</f>
        <v>43619</v>
      </c>
      <c r="AE47" s="45">
        <f>_xll.qlInterestRateIndexMaturity($X$9,AD47,)</f>
        <v>43802</v>
      </c>
      <c r="AF47" s="49">
        <f>_xll.qlTenorBasisValue(TenorBasis6M,AD47,_xll.ohTrigger(trigger,$X$24))</f>
        <v>2.826136530990904E-3</v>
      </c>
      <c r="AG47" s="102">
        <f>_xll.qlTenorBasisForwardRate(TenorBasis6M,AD47,_xll.ohTrigger(trigger,$X$24))</f>
        <v>6.3226398586990204E-3</v>
      </c>
      <c r="AH47" s="102">
        <f>_xll.qlIndexFixing(TenorBasisIndex6M,$AC47,TRUE,_xll.ohTrigger(trigger,X68))</f>
        <v>6.5885673468147506E-3</v>
      </c>
      <c r="AI47" s="49">
        <f>_xll.qlIndexFixing($X$9,$AC47,TRUE,trigger)</f>
        <v>6.6503509805578356E-3</v>
      </c>
      <c r="AJ47" s="52">
        <f t="shared" si="1"/>
        <v>-0.61783633743085065</v>
      </c>
      <c r="BC47" s="45">
        <f>_xll.qlCalendarAdvance(calendar,BC46,"1D",,,trigger)</f>
        <v>42341</v>
      </c>
      <c r="BD47" s="49">
        <f>_xll.qlTenorBasisForwardRate($X$17,BC47,_xll.ohTrigger(trigger,$X$24))</f>
        <v>2.2318772450508154E-4</v>
      </c>
      <c r="BE47" s="49">
        <f>_xll.qlIndexFixing(TenorBasisIndex6M,_xll.qlInterestRateIndexFixingDate(TenorBasisIndex6M,BC47,trigger),TRUE,_xll.ohTrigger(trigger,$X$24))</f>
        <v>2.2973966691096839E-4</v>
      </c>
      <c r="BF47" s="49">
        <f>_xll.qlIndexFixing($X$9,_xll.qlInterestRateIndexFixingDate($X$9,BC47,trigger),TRUE,trigger)</f>
        <v>2.2961495160403423E-4</v>
      </c>
      <c r="BG47" s="94">
        <f t="shared" si="2"/>
        <v>-1.2471530693415546E-3</v>
      </c>
    </row>
    <row r="48" spans="1:59" x14ac:dyDescent="0.2">
      <c r="A48" s="7" t="s">
        <v>39</v>
      </c>
      <c r="B48" s="7" t="s">
        <v>14</v>
      </c>
      <c r="C48" s="73"/>
      <c r="D48" s="7" t="s">
        <v>17</v>
      </c>
      <c r="E48" s="7" t="s">
        <v>16</v>
      </c>
      <c r="F48" s="7" t="s">
        <v>18</v>
      </c>
      <c r="G48" s="7" t="str">
        <f t="shared" si="7"/>
        <v>Euribor6M</v>
      </c>
      <c r="H48" s="9">
        <v>0</v>
      </c>
      <c r="I48" s="10" t="str">
        <f t="shared" si="11"/>
        <v>EURAB6E19Y_Quote</v>
      </c>
      <c r="J48" s="11" t="str">
        <f>_xll.qlSwapRateHelper2(,I48,2,A48,calendar,D48,E48,F48,$G$27,H48,B48,BaseCurve,,,,trigger)</f>
        <v>obj_005f0#0008</v>
      </c>
      <c r="K48" s="16" t="b">
        <v>1</v>
      </c>
      <c r="L48" s="19">
        <v>10</v>
      </c>
      <c r="M48" s="19">
        <v>1</v>
      </c>
      <c r="O48" s="26" t="str">
        <v>obj_005e7</v>
      </c>
      <c r="P48" s="26" t="str">
        <f>_xll.qlRateHelperQuoteName(O48,trigger)</f>
        <v>EURAB6E24Y_Quote</v>
      </c>
      <c r="Q48" s="31">
        <f>_xll.qlRateHelperRate(O48,trigger)</f>
        <v>1.521E-2</v>
      </c>
      <c r="R48" s="70">
        <f>_xll.qlRateHelperEarliestDate(O48,trigger)</f>
        <v>42279</v>
      </c>
      <c r="S48" s="70">
        <f>_xll.qlRateHelperPillarDate(O48,trigger)</f>
        <v>51046</v>
      </c>
      <c r="T48" s="100">
        <f>_xll.qlYieldTSDiscount($X$10,S48)</f>
        <v>0.7151694285832747</v>
      </c>
      <c r="U48" s="100">
        <v>1.000382936624997</v>
      </c>
      <c r="AA48" s="1">
        <f t="shared" si="3"/>
        <v>45</v>
      </c>
      <c r="AB48" s="44" t="str">
        <f t="shared" si="4"/>
        <v>45M</v>
      </c>
      <c r="AC48" s="45">
        <f>_xll.qlInterestRateIndexFixingDate($X$9,AD48)</f>
        <v>43644</v>
      </c>
      <c r="AD48" s="45">
        <f>_xll.qlCalendarAdvance(calendar,$AD$3,AB48,,,trigger)</f>
        <v>43648</v>
      </c>
      <c r="AE48" s="45">
        <f>_xll.qlInterestRateIndexMaturity($X$9,AD48,)</f>
        <v>43832</v>
      </c>
      <c r="AF48" s="49">
        <f>_xll.qlTenorBasisValue(TenorBasis6M,AD48,_xll.ohTrigger(trigger,$X$24))</f>
        <v>2.8248226266201315E-3</v>
      </c>
      <c r="AG48" s="102">
        <f>_xll.qlTenorBasisForwardRate(TenorBasis6M,AD48,_xll.ohTrigger(trigger,$X$24))</f>
        <v>6.5345010514631426E-3</v>
      </c>
      <c r="AH48" s="102">
        <f>_xll.qlIndexFixing(TenorBasisIndex6M,$AC48,TRUE,_xll.ohTrigger(trigger,X69))</f>
        <v>6.8246725254346744E-3</v>
      </c>
      <c r="AI48" s="49">
        <f>_xll.qlIndexFixing($X$9,$AC48,TRUE,trigger)</f>
        <v>6.8921304167436706E-3</v>
      </c>
      <c r="AJ48" s="52">
        <f t="shared" si="1"/>
        <v>-0.67457891308996165</v>
      </c>
      <c r="BC48" s="45">
        <f>_xll.qlCalendarAdvance(calendar,BC47,"1D",,,trigger)</f>
        <v>42342</v>
      </c>
      <c r="BD48" s="49">
        <f>_xll.qlTenorBasisForwardRate($X$17,BC48,_xll.ohTrigger(trigger,$X$24))</f>
        <v>2.2175965278967824E-4</v>
      </c>
      <c r="BE48" s="49">
        <f>_xll.qlIndexFixing(TenorBasisIndex6M,_xll.qlInterestRateIndexFixingDate(TenorBasisIndex6M,BC48,trigger),TRUE,_xll.ohTrigger(trigger,$X$24))</f>
        <v>2.3039676427883153E-4</v>
      </c>
      <c r="BF48" s="49">
        <f>_xll.qlIndexFixing($X$9,_xll.qlInterestRateIndexFixingDate($X$9,BC48,trigger),TRUE,trigger)</f>
        <v>2.2957357840693141E-4</v>
      </c>
      <c r="BG48" s="94">
        <f t="shared" si="2"/>
        <v>-8.2318587190012178E-3</v>
      </c>
    </row>
    <row r="49" spans="1:59" x14ac:dyDescent="0.2">
      <c r="A49" s="7" t="s">
        <v>40</v>
      </c>
      <c r="B49" s="7" t="s">
        <v>14</v>
      </c>
      <c r="C49" s="73"/>
      <c r="D49" s="7" t="s">
        <v>17</v>
      </c>
      <c r="E49" s="7" t="s">
        <v>16</v>
      </c>
      <c r="F49" s="7" t="s">
        <v>18</v>
      </c>
      <c r="G49" s="7" t="str">
        <f t="shared" si="7"/>
        <v>Euribor6M</v>
      </c>
      <c r="H49" s="9">
        <v>0</v>
      </c>
      <c r="I49" s="10" t="str">
        <f t="shared" si="11"/>
        <v>EURAB6E20Y_Quote</v>
      </c>
      <c r="J49" s="11" t="str">
        <f>_xll.qlSwapRateHelper2(,I49,2,A49,calendar,D49,E49,F49,$G$27,H49,B49,BaseCurve,,,,trigger)</f>
        <v>obj_00603#0008</v>
      </c>
      <c r="K49" s="16" t="b">
        <v>1</v>
      </c>
      <c r="L49" s="19">
        <v>10</v>
      </c>
      <c r="M49" s="19">
        <v>1</v>
      </c>
      <c r="O49" s="26" t="str">
        <v>obj_00607</v>
      </c>
      <c r="P49" s="26" t="str">
        <f>_xll.qlRateHelperQuoteName(O49,trigger)</f>
        <v>EURAB6E25Y_Quote</v>
      </c>
      <c r="Q49" s="31">
        <f>_xll.qlRateHelperRate(O49,trigger)</f>
        <v>1.523E-2</v>
      </c>
      <c r="R49" s="70">
        <f>_xll.qlRateHelperEarliestDate(O49,trigger)</f>
        <v>42279</v>
      </c>
      <c r="S49" s="70">
        <f>_xll.qlRateHelperPillarDate(O49,trigger)</f>
        <v>51411</v>
      </c>
      <c r="T49" s="100">
        <f>_xll.qlYieldTSDiscount($X$10,S49)</f>
        <v>0.7043341676929703</v>
      </c>
      <c r="U49" s="100">
        <v>1.0004101873785094</v>
      </c>
      <c r="AA49" s="1">
        <f t="shared" si="3"/>
        <v>46</v>
      </c>
      <c r="AB49" s="44" t="str">
        <f t="shared" si="4"/>
        <v>46M</v>
      </c>
      <c r="AC49" s="45">
        <f>_xll.qlInterestRateIndexFixingDate($X$9,AD49)</f>
        <v>43677</v>
      </c>
      <c r="AD49" s="45">
        <f>_xll.qlCalendarAdvance(calendar,$AD$3,AB49,,,trigger)</f>
        <v>43679</v>
      </c>
      <c r="AE49" s="45">
        <f>_xll.qlInterestRateIndexMaturity($X$9,AD49,)</f>
        <v>43864</v>
      </c>
      <c r="AF49" s="49">
        <f>_xll.qlTenorBasisValue(TenorBasis6M,AD49,_xll.ohTrigger(trigger,$X$24))</f>
        <v>2.8227736042559242E-3</v>
      </c>
      <c r="AG49" s="102">
        <f>_xll.qlTenorBasisForwardRate(TenorBasis6M,AD49,_xll.ohTrigger(trigger,$X$24))</f>
        <v>6.7641878530263046E-3</v>
      </c>
      <c r="AH49" s="102">
        <f>_xll.qlIndexFixing(TenorBasisIndex6M,$AC49,TRUE,_xll.ohTrigger(trigger,X70))</f>
        <v>7.0799764224364651E-3</v>
      </c>
      <c r="AI49" s="49">
        <f>_xll.qlIndexFixing($X$9,$AC49,TRUE,trigger)</f>
        <v>7.1505064134545901E-3</v>
      </c>
      <c r="AJ49" s="52">
        <f t="shared" si="1"/>
        <v>-0.70529991018124938</v>
      </c>
      <c r="BC49" s="45">
        <f>_xll.qlCalendarAdvance(calendar,BC48,"1D",,,trigger)</f>
        <v>42345</v>
      </c>
      <c r="BD49" s="49">
        <f>_xll.qlTenorBasisForwardRate($X$17,BC49,_xll.ohTrigger(trigger,$X$24))</f>
        <v>2.1877955278104181E-4</v>
      </c>
      <c r="BE49" s="49">
        <f>_xll.qlIndexFixing(TenorBasisIndex6M,_xll.qlInterestRateIndexFixingDate(TenorBasisIndex6M,BC49,trigger),TRUE,_xll.ohTrigger(trigger,$X$24))</f>
        <v>2.2800551979216849E-4</v>
      </c>
      <c r="BF49" s="49">
        <f>_xll.qlIndexFixing($X$9,_xll.qlInterestRateIndexFixingDate($X$9,BC49,trigger),TRUE,trigger)</f>
        <v>2.2863894492702603E-4</v>
      </c>
      <c r="BG49" s="94">
        <f t="shared" si="2"/>
        <v>6.3342513485754003E-3</v>
      </c>
    </row>
    <row r="50" spans="1:59" x14ac:dyDescent="0.2">
      <c r="A50" s="7" t="s">
        <v>41</v>
      </c>
      <c r="B50" s="7" t="s">
        <v>14</v>
      </c>
      <c r="C50" s="73"/>
      <c r="D50" s="7" t="s">
        <v>17</v>
      </c>
      <c r="E50" s="7" t="s">
        <v>16</v>
      </c>
      <c r="F50" s="7" t="s">
        <v>18</v>
      </c>
      <c r="G50" s="7" t="str">
        <f t="shared" si="7"/>
        <v>Euribor6M</v>
      </c>
      <c r="H50" s="9">
        <v>0</v>
      </c>
      <c r="I50" s="10" t="str">
        <f t="shared" si="11"/>
        <v>EURAB6E21Y_Quote</v>
      </c>
      <c r="J50" s="11" t="str">
        <f>_xll.qlSwapRateHelper2(,I50,2,A50,calendar,D50,E50,F50,$G$27,H50,B50,BaseCurve,,,,trigger)</f>
        <v>obj_00602#0008</v>
      </c>
      <c r="K50" s="16" t="b">
        <v>1</v>
      </c>
      <c r="L50" s="19">
        <v>10</v>
      </c>
      <c r="M50" s="19">
        <v>1</v>
      </c>
      <c r="O50" s="26" t="str">
        <v>obj_005f5</v>
      </c>
      <c r="P50" s="26" t="str">
        <f>_xll.qlRateHelperQuoteName(O50,trigger)</f>
        <v>EURAB6E26Y_Quote</v>
      </c>
      <c r="Q50" s="31">
        <f>_xll.qlRateHelperRate(O50,trigger)</f>
        <v>1.524E-2</v>
      </c>
      <c r="R50" s="70">
        <f>_xll.qlRateHelperEarliestDate(O50,trigger)</f>
        <v>42279</v>
      </c>
      <c r="S50" s="70">
        <f>_xll.qlRateHelperPillarDate(O50,trigger)</f>
        <v>51776</v>
      </c>
      <c r="T50" s="100">
        <f>_xll.qlYieldTSDiscount($X$10,S50)</f>
        <v>0.69385308614597285</v>
      </c>
      <c r="U50" s="100">
        <v>1.0003584012518349</v>
      </c>
      <c r="AA50" s="1">
        <f t="shared" si="3"/>
        <v>47</v>
      </c>
      <c r="AB50" s="44" t="str">
        <f t="shared" si="4"/>
        <v>47M</v>
      </c>
      <c r="AC50" s="45">
        <f>_xll.qlInterestRateIndexFixingDate($X$9,AD50)</f>
        <v>43706</v>
      </c>
      <c r="AD50" s="45">
        <f>_xll.qlCalendarAdvance(calendar,$AD$3,AB50,,,trigger)</f>
        <v>43710</v>
      </c>
      <c r="AE50" s="45">
        <f>_xll.qlInterestRateIndexMaturity($X$9,AD50,)</f>
        <v>43892</v>
      </c>
      <c r="AF50" s="49">
        <f>_xll.qlTenorBasisValue(TenorBasis6M,AD50,_xll.ohTrigger(trigger,$X$24))</f>
        <v>2.8200803960391199E-3</v>
      </c>
      <c r="AG50" s="102">
        <f>_xll.qlTenorBasisForwardRate(TenorBasis6M,AD50,_xll.ohTrigger(trigger,$X$24))</f>
        <v>6.9833999128280696E-3</v>
      </c>
      <c r="AH50" s="102">
        <f>_xll.qlIndexFixing(TenorBasisIndex6M,$AC50,TRUE,_xll.ohTrigger(trigger,X71))</f>
        <v>7.3239776922663724E-3</v>
      </c>
      <c r="AI50" s="49">
        <f>_xll.qlIndexFixing($X$9,$AC50,TRUE,trigger)</f>
        <v>7.3919114762452118E-3</v>
      </c>
      <c r="AJ50" s="52">
        <f t="shared" si="1"/>
        <v>-0.67933783978839368</v>
      </c>
      <c r="BC50" s="45">
        <f>_xll.qlCalendarAdvance(calendar,BC49,"1D",,,trigger)</f>
        <v>42346</v>
      </c>
      <c r="BD50" s="49">
        <f>_xll.qlTenorBasisForwardRate($X$17,BC50,_xll.ohTrigger(trigger,$X$24))</f>
        <v>2.1763056028295628E-4</v>
      </c>
      <c r="BE50" s="49">
        <f>_xll.qlIndexFixing(TenorBasisIndex6M,_xll.qlInterestRateIndexFixingDate(TenorBasisIndex6M,BC50,trigger),TRUE,_xll.ohTrigger(trigger,$X$24))</f>
        <v>2.2752503262036983E-4</v>
      </c>
      <c r="BF50" s="49">
        <f>_xll.qlIndexFixing($X$9,_xll.qlInterestRateIndexFixingDate($X$9,BC50,trigger),TRUE,trigger)</f>
        <v>2.2851977239594766E-4</v>
      </c>
      <c r="BG50" s="94">
        <f t="shared" si="2"/>
        <v>9.9473977557782978E-3</v>
      </c>
    </row>
    <row r="51" spans="1:59" x14ac:dyDescent="0.2">
      <c r="A51" s="7" t="s">
        <v>42</v>
      </c>
      <c r="B51" s="7" t="s">
        <v>14</v>
      </c>
      <c r="C51" s="73"/>
      <c r="D51" s="7" t="s">
        <v>17</v>
      </c>
      <c r="E51" s="7" t="s">
        <v>16</v>
      </c>
      <c r="F51" s="7" t="s">
        <v>18</v>
      </c>
      <c r="G51" s="7" t="str">
        <f t="shared" si="7"/>
        <v>Euribor6M</v>
      </c>
      <c r="H51" s="9">
        <v>0</v>
      </c>
      <c r="I51" s="10" t="str">
        <f t="shared" si="11"/>
        <v>EURAB6E22Y_Quote</v>
      </c>
      <c r="J51" s="11" t="str">
        <f>_xll.qlSwapRateHelper2(,I51,2,A51,calendar,D51,E51,F51,$G$27,H51,B51,BaseCurve,,,,trigger)</f>
        <v>obj_005ea#0008</v>
      </c>
      <c r="K51" s="16" t="b">
        <v>1</v>
      </c>
      <c r="L51" s="19">
        <v>10</v>
      </c>
      <c r="M51" s="19">
        <v>1</v>
      </c>
      <c r="O51" s="26" t="str">
        <v>obj_005d5</v>
      </c>
      <c r="P51" s="26" t="str">
        <f>_xll.qlRateHelperQuoteName(O51,trigger)</f>
        <v>EURAB6E27Y_Quote</v>
      </c>
      <c r="Q51" s="31">
        <f>_xll.qlRateHelperRate(O51,trigger)</f>
        <v>1.525E-2</v>
      </c>
      <c r="R51" s="70">
        <f>_xll.qlRateHelperEarliestDate(O51,trigger)</f>
        <v>42279</v>
      </c>
      <c r="S51" s="70">
        <f>_xll.qlRateHelperPillarDate(O51,trigger)</f>
        <v>52141</v>
      </c>
      <c r="T51" s="100">
        <f>_xll.qlYieldTSDiscount($X$10,S51)</f>
        <v>0.68364048697976243</v>
      </c>
      <c r="U51" s="100">
        <v>1.0000875909384073</v>
      </c>
      <c r="AA51" s="1">
        <f t="shared" si="3"/>
        <v>48</v>
      </c>
      <c r="AB51" s="44" t="str">
        <f t="shared" si="4"/>
        <v>48M</v>
      </c>
      <c r="AC51" s="45">
        <f>_xll.qlInterestRateIndexFixingDate($X$9,AD51)</f>
        <v>43738</v>
      </c>
      <c r="AD51" s="45">
        <f>_xll.qlCalendarAdvance(calendar,$AD$3,AB51,,,trigger)</f>
        <v>43740</v>
      </c>
      <c r="AE51" s="45">
        <f>_xll.qlInterestRateIndexMaturity($X$9,AD51,)</f>
        <v>43923</v>
      </c>
      <c r="AF51" s="49">
        <f>_xll.qlTenorBasisValue(TenorBasis6M,AD51,_xll.ohTrigger(trigger,$X$24))</f>
        <v>2.8168811928200059E-3</v>
      </c>
      <c r="AG51" s="102">
        <f>_xll.qlTenorBasisForwardRate(TenorBasis6M,AD51,_xll.ohTrigger(trigger,$X$24))</f>
        <v>7.2173412763012626E-3</v>
      </c>
      <c r="AH51" s="102">
        <f>_xll.qlIndexFixing(TenorBasisIndex6M,$AC51,TRUE,_xll.ohTrigger(trigger,X72))</f>
        <v>7.5827350754144934E-3</v>
      </c>
      <c r="AI51" s="49">
        <f>_xll.qlIndexFixing($X$9,$AC51,TRUE,trigger)</f>
        <v>7.6408127639351854E-3</v>
      </c>
      <c r="AJ51" s="52">
        <f t="shared" si="1"/>
        <v>-0.58077688520691972</v>
      </c>
      <c r="BC51" s="45">
        <f>_xll.qlCalendarAdvance(calendar,BC50,"1D",,,trigger)</f>
        <v>42347</v>
      </c>
      <c r="BD51" s="49">
        <f>_xll.qlTenorBasisForwardRate($X$17,BC51,_xll.ohTrigger(trigger,$X$24))</f>
        <v>2.1651333077230223E-4</v>
      </c>
      <c r="BE51" s="49">
        <f>_xll.qlIndexFixing(TenorBasisIndex6M,_xll.qlInterestRateIndexFixingDate(TenorBasisIndex6M,BC51,trigger),TRUE,_xll.ohTrigger(trigger,$X$24))</f>
        <v>2.2607786278634723E-4</v>
      </c>
      <c r="BF51" s="49">
        <f>_xll.qlIndexFixing($X$9,_xll.qlInterestRateIndexFixingDate($X$9,BC51,trigger),TRUE,trigger)</f>
        <v>2.2844404450335706E-4</v>
      </c>
      <c r="BG51" s="94">
        <f t="shared" si="2"/>
        <v>2.3661817170098316E-2</v>
      </c>
    </row>
    <row r="52" spans="1:59" x14ac:dyDescent="0.2">
      <c r="A52" s="7" t="s">
        <v>43</v>
      </c>
      <c r="B52" s="7" t="s">
        <v>14</v>
      </c>
      <c r="C52" s="73"/>
      <c r="D52" s="7" t="s">
        <v>17</v>
      </c>
      <c r="E52" s="7" t="s">
        <v>16</v>
      </c>
      <c r="F52" s="7" t="s">
        <v>18</v>
      </c>
      <c r="G52" s="7" t="str">
        <f t="shared" si="7"/>
        <v>Euribor6M</v>
      </c>
      <c r="H52" s="9">
        <v>0</v>
      </c>
      <c r="I52" s="10" t="str">
        <f t="shared" si="11"/>
        <v>EURAB6E23Y_Quote</v>
      </c>
      <c r="J52" s="11" t="str">
        <f>_xll.qlSwapRateHelper2(,I52,2,A52,calendar,D52,E52,F52,$G$27,H52,B52,BaseCurve,,,,trigger)</f>
        <v>obj_005d8#0008</v>
      </c>
      <c r="K52" s="16" t="b">
        <v>1</v>
      </c>
      <c r="L52" s="19">
        <v>10</v>
      </c>
      <c r="M52" s="19">
        <v>1</v>
      </c>
      <c r="O52" s="26" t="str">
        <v>obj_005f2</v>
      </c>
      <c r="P52" s="26" t="str">
        <f>_xll.qlRateHelperQuoteName(O52,trigger)</f>
        <v>EURAB6E28Y_Quote</v>
      </c>
      <c r="Q52" s="31">
        <f>_xll.qlRateHelperRate(O52,trigger)</f>
        <v>1.5260000000000001E-2</v>
      </c>
      <c r="R52" s="70">
        <f>_xll.qlRateHelperEarliestDate(O52,trigger)</f>
        <v>42279</v>
      </c>
      <c r="S52" s="70">
        <f>_xll.qlRateHelperPillarDate(O52,trigger)</f>
        <v>52506</v>
      </c>
      <c r="T52" s="100">
        <f>_xll.qlYieldTSDiscount($X$10,S52)</f>
        <v>0.67361496943514609</v>
      </c>
      <c r="U52" s="100">
        <v>0.99971223072392823</v>
      </c>
      <c r="AA52" s="1">
        <f t="shared" si="3"/>
        <v>49</v>
      </c>
      <c r="AB52" s="44" t="str">
        <f t="shared" si="4"/>
        <v>49M</v>
      </c>
      <c r="AC52" s="45">
        <f>_xll.qlInterestRateIndexFixingDate($X$9,AD52)</f>
        <v>43769</v>
      </c>
      <c r="AD52" s="45">
        <f>_xll.qlCalendarAdvance(calendar,$AD$3,AB52,,,trigger)</f>
        <v>43773</v>
      </c>
      <c r="AE52" s="45">
        <f>_xll.qlInterestRateIndexMaturity($X$9,AD52,)</f>
        <v>43955</v>
      </c>
      <c r="AF52" s="49">
        <f>_xll.qlTenorBasisValue(TenorBasis6M,AD52,_xll.ohTrigger(trigger,$X$24))</f>
        <v>2.812711701321653E-3</v>
      </c>
      <c r="AG52" s="102">
        <f>_xll.qlTenorBasisForwardRate(TenorBasis6M,AD52,_xll.ohTrigger(trigger,$X$24))</f>
        <v>7.4751389027452389E-3</v>
      </c>
      <c r="AH52" s="102">
        <f>_xll.qlIndexFixing(TenorBasisIndex6M,$AC52,TRUE,_xll.ohTrigger(trigger,X73))</f>
        <v>7.8405846773174359E-3</v>
      </c>
      <c r="AI52" s="49">
        <f>_xll.qlIndexFixing($X$9,$AC52,TRUE,trigger)</f>
        <v>7.9043527238511716E-3</v>
      </c>
      <c r="AJ52" s="52">
        <f t="shared" si="1"/>
        <v>-0.63768046533735701</v>
      </c>
      <c r="BC52" s="45">
        <f>_xll.qlCalendarAdvance(calendar,BC51,"1D",,,trigger)</f>
        <v>42348</v>
      </c>
      <c r="BD52" s="49">
        <f>_xll.qlTenorBasisForwardRate($X$17,BC52,_xll.ohTrigger(trigger,$X$24))</f>
        <v>2.1544885534952225E-4</v>
      </c>
      <c r="BE52" s="49">
        <f>_xll.qlIndexFixing(TenorBasisIndex6M,_xll.qlInterestRateIndexFixingDate(TenorBasisIndex6M,BC52,trigger),TRUE,_xll.ohTrigger(trigger,$X$24))</f>
        <v>2.26680338201041E-4</v>
      </c>
      <c r="BF52" s="49">
        <f>_xll.qlIndexFixing($X$9,_xll.qlInterestRateIndexFixingDate($X$9,BC52,trigger),TRUE,trigger)</f>
        <v>2.2840851774761218E-4</v>
      </c>
      <c r="BG52" s="94">
        <f t="shared" si="2"/>
        <v>1.7281795465711812E-2</v>
      </c>
    </row>
    <row r="53" spans="1:59" x14ac:dyDescent="0.2">
      <c r="A53" s="7" t="s">
        <v>44</v>
      </c>
      <c r="B53" s="7" t="s">
        <v>14</v>
      </c>
      <c r="C53" s="73"/>
      <c r="D53" s="7" t="s">
        <v>17</v>
      </c>
      <c r="E53" s="7" t="s">
        <v>16</v>
      </c>
      <c r="F53" s="7" t="s">
        <v>18</v>
      </c>
      <c r="G53" s="7" t="str">
        <f t="shared" si="7"/>
        <v>Euribor6M</v>
      </c>
      <c r="H53" s="9">
        <v>0</v>
      </c>
      <c r="I53" s="10" t="str">
        <f t="shared" si="11"/>
        <v>EURAB6E24Y_Quote</v>
      </c>
      <c r="J53" s="11" t="str">
        <f>_xll.qlSwapRateHelper2(,I53,2,A53,calendar,D53,E53,F53,$G$27,H53,B53,BaseCurve,,,,trigger)</f>
        <v>obj_005e7#0008</v>
      </c>
      <c r="K53" s="16" t="b">
        <v>1</v>
      </c>
      <c r="L53" s="19">
        <v>10</v>
      </c>
      <c r="M53" s="19">
        <v>1</v>
      </c>
      <c r="O53" s="26" t="str">
        <v>obj_005ec</v>
      </c>
      <c r="P53" s="26" t="str">
        <f>_xll.qlRateHelperQuoteName(O53,trigger)</f>
        <v>EURAB6E29Y_Quote</v>
      </c>
      <c r="Q53" s="31">
        <f>_xll.qlRateHelperRate(O53,trigger)</f>
        <v>1.5260000000000001E-2</v>
      </c>
      <c r="R53" s="70">
        <f>_xll.qlRateHelperEarliestDate(O53,trigger)</f>
        <v>42279</v>
      </c>
      <c r="S53" s="70">
        <f>_xll.qlRateHelperPillarDate(O53,trigger)</f>
        <v>52873</v>
      </c>
      <c r="T53" s="100">
        <f>_xll.qlYieldTSDiscount($X$10,S53)</f>
        <v>0.66364552073009497</v>
      </c>
      <c r="U53" s="100">
        <v>0.99975272953156669</v>
      </c>
      <c r="AA53" s="1">
        <f t="shared" si="3"/>
        <v>50</v>
      </c>
      <c r="AB53" s="44" t="str">
        <f t="shared" si="4"/>
        <v>50M</v>
      </c>
      <c r="AC53" s="45">
        <f>_xll.qlInterestRateIndexFixingDate($X$9,AD53)</f>
        <v>43797</v>
      </c>
      <c r="AD53" s="45">
        <f>_xll.qlCalendarAdvance(calendar,$AD$3,AB53,,,trigger)</f>
        <v>43801</v>
      </c>
      <c r="AE53" s="45">
        <f>_xll.qlInterestRateIndexMaturity($X$9,AD53,)</f>
        <v>43984</v>
      </c>
      <c r="AF53" s="49">
        <f>_xll.qlTenorBasisValue(TenorBasis6M,AD53,_xll.ohTrigger(trigger,$X$24))</f>
        <v>2.8086576206426649E-3</v>
      </c>
      <c r="AG53" s="102">
        <f>_xll.qlTenorBasisForwardRate(TenorBasis6M,AD53,_xll.ohTrigger(trigger,$X$24))</f>
        <v>7.7094739580656968E-3</v>
      </c>
      <c r="AH53" s="102">
        <f>_xll.qlIndexFixing(TenorBasisIndex6M,$AC53,TRUE,_xll.ohTrigger(trigger,X74))</f>
        <v>8.0284779324642022E-3</v>
      </c>
      <c r="AI53" s="49">
        <f>_xll.qlIndexFixing($X$9,$AC53,TRUE,trigger)</f>
        <v>8.1341567435341145E-3</v>
      </c>
      <c r="AJ53" s="52">
        <f t="shared" si="1"/>
        <v>-1.056788110699123</v>
      </c>
      <c r="BC53" s="45">
        <f>_xll.qlCalendarAdvance(calendar,BC52,"1D",,,trigger)</f>
        <v>42349</v>
      </c>
      <c r="BD53" s="49">
        <f>_xll.qlTenorBasisForwardRate($X$17,BC53,_xll.ohTrigger(trigger,$X$24))</f>
        <v>2.1407780169973984E-4</v>
      </c>
      <c r="BE53" s="49">
        <f>_xll.qlIndexFixing(TenorBasisIndex6M,_xll.qlInterestRateIndexFixingDate(TenorBasisIndex6M,BC53,trigger),TRUE,_xll.ohTrigger(trigger,$X$24))</f>
        <v>2.2734386881721185E-4</v>
      </c>
      <c r="BF53" s="49">
        <f>_xll.qlIndexFixing($X$9,_xll.qlInterestRateIndexFixingDate($X$9,BC53,trigger),TRUE,trigger)</f>
        <v>2.2959760043540594E-4</v>
      </c>
      <c r="BG53" s="94">
        <f t="shared" si="2"/>
        <v>2.2537316181940808E-2</v>
      </c>
    </row>
    <row r="54" spans="1:59" x14ac:dyDescent="0.2">
      <c r="A54" s="7" t="s">
        <v>45</v>
      </c>
      <c r="B54" s="7" t="s">
        <v>14</v>
      </c>
      <c r="C54" s="73"/>
      <c r="D54" s="7" t="s">
        <v>17</v>
      </c>
      <c r="E54" s="7" t="s">
        <v>16</v>
      </c>
      <c r="F54" s="7" t="s">
        <v>18</v>
      </c>
      <c r="G54" s="7" t="str">
        <f t="shared" si="7"/>
        <v>Euribor6M</v>
      </c>
      <c r="H54" s="9">
        <v>0</v>
      </c>
      <c r="I54" s="10" t="str">
        <f t="shared" si="11"/>
        <v>EURAB6E25Y_Quote</v>
      </c>
      <c r="J54" s="11" t="str">
        <f>_xll.qlSwapRateHelper2(,I54,2,A54,calendar,D54,E54,F54,$G$27,H54,B54,BaseCurve,,,,trigger)</f>
        <v>obj_00607#0008</v>
      </c>
      <c r="K54" s="16" t="b">
        <v>1</v>
      </c>
      <c r="L54" s="19">
        <v>10</v>
      </c>
      <c r="M54" s="19">
        <v>1</v>
      </c>
      <c r="O54" s="26" t="str">
        <v>obj_005f8</v>
      </c>
      <c r="P54" s="26" t="str">
        <f>_xll.qlRateHelperQuoteName(O54,trigger)</f>
        <v>EURAB6E30Y_Quote</v>
      </c>
      <c r="Q54" s="31">
        <f>_xll.qlRateHelperRate(O54,trigger)</f>
        <v>1.5270000000000001E-2</v>
      </c>
      <c r="R54" s="70">
        <f>_xll.qlRateHelperEarliestDate(O54,trigger)</f>
        <v>42279</v>
      </c>
      <c r="S54" s="70">
        <f>_xll.qlRateHelperPillarDate(O54,trigger)</f>
        <v>53237</v>
      </c>
      <c r="T54" s="100">
        <f>_xll.qlYieldTSDiscount($X$10,S54)</f>
        <v>0.65379508848274126</v>
      </c>
      <c r="U54" s="100">
        <v>0.99951941630674335</v>
      </c>
      <c r="AA54" s="1">
        <f t="shared" si="3"/>
        <v>51</v>
      </c>
      <c r="AB54" s="44" t="str">
        <f t="shared" si="4"/>
        <v>51M</v>
      </c>
      <c r="AC54" s="45">
        <f>_xll.qlInterestRateIndexFixingDate($X$9,AD54)</f>
        <v>43829</v>
      </c>
      <c r="AD54" s="45">
        <f>_xll.qlCalendarAdvance(calendar,$AD$3,AB54,,,trigger)</f>
        <v>43832</v>
      </c>
      <c r="AE54" s="45">
        <f>_xll.qlInterestRateIndexMaturity($X$9,AD54,)</f>
        <v>44014</v>
      </c>
      <c r="AF54" s="49">
        <f>_xll.qlTenorBasisValue(TenorBasis6M,AD54,_xll.ohTrigger(trigger,$X$24))</f>
        <v>2.8036352501726682E-3</v>
      </c>
      <c r="AG54" s="102">
        <f>_xll.qlTenorBasisForwardRate(TenorBasis6M,AD54,_xll.ohTrigger(trigger,$X$24))</f>
        <v>7.967959122463484E-3</v>
      </c>
      <c r="AH54" s="102">
        <f>_xll.qlIndexFixing(TenorBasisIndex6M,$AC54,TRUE,_xll.ohTrigger(trigger,X75))</f>
        <v>8.3335174161005172E-3</v>
      </c>
      <c r="AI54" s="49">
        <f>_xll.qlIndexFixing($X$9,$AC54,TRUE,trigger)</f>
        <v>8.3784838705734232E-3</v>
      </c>
      <c r="AJ54" s="52">
        <f t="shared" si="1"/>
        <v>-0.44966454472905937</v>
      </c>
      <c r="BC54" s="45">
        <f>_xll.qlCalendarAdvance(calendar,BC53,"1D",,,trigger)</f>
        <v>42352</v>
      </c>
      <c r="BD54" s="49">
        <f>_xll.qlTenorBasisForwardRate($X$17,BC54,_xll.ohTrigger(trigger,$X$24))</f>
        <v>2.1173700155775814E-4</v>
      </c>
      <c r="BE54" s="49">
        <f>_xll.qlIndexFixing(TenorBasisIndex6M,_xll.qlInterestRateIndexFixingDate(TenorBasisIndex6M,BC54,trigger),TRUE,_xll.ohTrigger(trigger,$X$24))</f>
        <v>2.2564250730877736E-4</v>
      </c>
      <c r="BF54" s="49">
        <f>_xll.qlIndexFixing($X$9,_xll.qlInterestRateIndexFixingDate($X$9,BC54,trigger),TRUE,trigger)</f>
        <v>2.2860355214455075E-4</v>
      </c>
      <c r="BG54" s="94">
        <f t="shared" si="2"/>
        <v>2.9610448357733871E-2</v>
      </c>
    </row>
    <row r="55" spans="1:59" x14ac:dyDescent="0.2">
      <c r="A55" s="7" t="s">
        <v>46</v>
      </c>
      <c r="B55" s="7" t="s">
        <v>14</v>
      </c>
      <c r="C55" s="73"/>
      <c r="D55" s="7" t="s">
        <v>17</v>
      </c>
      <c r="E55" s="7" t="s">
        <v>16</v>
      </c>
      <c r="F55" s="7" t="s">
        <v>18</v>
      </c>
      <c r="G55" s="7" t="str">
        <f t="shared" si="7"/>
        <v>Euribor6M</v>
      </c>
      <c r="H55" s="9">
        <v>0</v>
      </c>
      <c r="I55" s="10" t="str">
        <f t="shared" si="11"/>
        <v>EURAB6E26Y_Quote</v>
      </c>
      <c r="J55" s="11" t="str">
        <f>_xll.qlSwapRateHelper2(,I55,2,A55,calendar,D55,E55,F55,$G$27,H55,B55,BaseCurve,,,,trigger)</f>
        <v>obj_005f5#0008</v>
      </c>
      <c r="K55" s="16" t="b">
        <v>1</v>
      </c>
      <c r="L55" s="19">
        <v>10</v>
      </c>
      <c r="M55" s="19">
        <v>1</v>
      </c>
      <c r="O55" s="26" t="str">
        <v>obj_005de</v>
      </c>
      <c r="P55" s="26" t="str">
        <f>_xll.qlRateHelperQuoteName(O55,trigger)</f>
        <v>EURAB6E35Y_Quote</v>
      </c>
      <c r="Q55" s="31">
        <f>_xll.qlRateHelperRate(O55,trigger)</f>
        <v>1.533E-2</v>
      </c>
      <c r="R55" s="70">
        <f>_xll.qlRateHelperEarliestDate(O55,trigger)</f>
        <v>42279</v>
      </c>
      <c r="S55" s="70">
        <f>_xll.qlRateHelperPillarDate(O55,trigger)</f>
        <v>55064</v>
      </c>
      <c r="T55" s="100">
        <f>_xll.qlYieldTSDiscount($X$10,S55)</f>
        <v>0.60521327681091019</v>
      </c>
      <c r="U55" s="100">
        <v>0.99952271248378</v>
      </c>
      <c r="AA55" s="1">
        <f t="shared" si="3"/>
        <v>52</v>
      </c>
      <c r="AB55" s="44" t="str">
        <f t="shared" si="4"/>
        <v>52M</v>
      </c>
      <c r="AC55" s="45">
        <f>_xll.qlInterestRateIndexFixingDate($X$9,AD55)</f>
        <v>43860</v>
      </c>
      <c r="AD55" s="45">
        <f>_xll.qlCalendarAdvance(calendar,$AD$3,AB55,,,trigger)</f>
        <v>43864</v>
      </c>
      <c r="AE55" s="45">
        <f>_xll.qlInterestRateIndexMaturity($X$9,AD55,)</f>
        <v>44046</v>
      </c>
      <c r="AF55" s="49">
        <f>_xll.qlTenorBasisValue(TenorBasis6M,AD55,_xll.ohTrigger(trigger,$X$24))</f>
        <v>2.7978825334321923E-3</v>
      </c>
      <c r="AG55" s="102">
        <f>_xll.qlTenorBasisForwardRate(TenorBasis6M,AD55,_xll.ohTrigger(trigger,$X$24))</f>
        <v>8.2484806360556967E-3</v>
      </c>
      <c r="AH55" s="102">
        <f>_xll.qlIndexFixing(TenorBasisIndex6M,$AC55,TRUE,_xll.ohTrigger(trigger,X76))</f>
        <v>8.6141023977551832E-3</v>
      </c>
      <c r="AI55" s="49">
        <f>_xll.qlIndexFixing($X$9,$AC55,TRUE,trigger)</f>
        <v>8.6332670941226351E-3</v>
      </c>
      <c r="AJ55" s="52">
        <f t="shared" si="1"/>
        <v>-0.19164696367451883</v>
      </c>
      <c r="BC55" s="45">
        <f>_xll.qlCalendarAdvance(calendar,BC54,"1D",,,trigger)</f>
        <v>42353</v>
      </c>
      <c r="BD55" s="49">
        <f>_xll.qlTenorBasisForwardRate($X$17,BC55,_xll.ohTrigger(trigger,$X$24))</f>
        <v>2.1093900602755657E-4</v>
      </c>
      <c r="BE55" s="49">
        <f>_xll.qlIndexFixing(TenorBasisIndex6M,_xll.qlInterestRateIndexFixingDate(TenorBasisIndex6M,BC55,trigger),TRUE,_xll.ohTrigger(trigger,$X$24))</f>
        <v>2.2551301817373443E-4</v>
      </c>
      <c r="BF55" s="49">
        <f>_xll.qlIndexFixing($X$9,_xll.qlInterestRateIndexFixingDate($X$9,BC55,trigger),TRUE,trigger)</f>
        <v>2.2872037862571741E-4</v>
      </c>
      <c r="BG55" s="94">
        <f t="shared" si="2"/>
        <v>3.2073604519829838E-2</v>
      </c>
    </row>
    <row r="56" spans="1:59" x14ac:dyDescent="0.2">
      <c r="A56" s="7" t="s">
        <v>47</v>
      </c>
      <c r="B56" s="7" t="s">
        <v>14</v>
      </c>
      <c r="C56" s="73"/>
      <c r="D56" s="7" t="s">
        <v>17</v>
      </c>
      <c r="E56" s="7" t="s">
        <v>16</v>
      </c>
      <c r="F56" s="7" t="s">
        <v>18</v>
      </c>
      <c r="G56" s="7" t="str">
        <f t="shared" si="7"/>
        <v>Euribor6M</v>
      </c>
      <c r="H56" s="9">
        <v>0</v>
      </c>
      <c r="I56" s="10" t="str">
        <f t="shared" si="11"/>
        <v>EURAB6E27Y_Quote</v>
      </c>
      <c r="J56" s="11" t="str">
        <f>_xll.qlSwapRateHelper2(,I56,2,A56,calendar,D56,E56,F56,$G$27,H56,B56,BaseCurve,,,,trigger)</f>
        <v>obj_005d5#0008</v>
      </c>
      <c r="K56" s="16" t="b">
        <v>1</v>
      </c>
      <c r="L56" s="19">
        <v>10</v>
      </c>
      <c r="M56" s="19">
        <v>1</v>
      </c>
      <c r="O56" s="26" t="str">
        <v>obj_005fe</v>
      </c>
      <c r="P56" s="26" t="str">
        <f>_xll.qlRateHelperQuoteName(O56,trigger)</f>
        <v>EURAB6E40Y_Quote</v>
      </c>
      <c r="Q56" s="31">
        <f>_xll.qlRateHelperRate(O56,trigger)</f>
        <v>1.5300000000000001E-2</v>
      </c>
      <c r="R56" s="70">
        <f>_xll.qlRateHelperEarliestDate(O56,trigger)</f>
        <v>42279</v>
      </c>
      <c r="S56" s="70">
        <f>_xll.qlRateHelperPillarDate(O56,trigger)</f>
        <v>56891</v>
      </c>
      <c r="T56" s="100">
        <f>_xll.qlYieldTSDiscount($X$10,S56)</f>
        <v>0.56275283931869347</v>
      </c>
      <c r="U56" s="100">
        <v>0.99890472716238887</v>
      </c>
      <c r="AA56" s="1">
        <f t="shared" si="3"/>
        <v>53</v>
      </c>
      <c r="AB56" s="44" t="str">
        <f t="shared" si="4"/>
        <v>53M</v>
      </c>
      <c r="AC56" s="45">
        <f>_xll.qlInterestRateIndexFixingDate($X$9,AD56)</f>
        <v>43888</v>
      </c>
      <c r="AD56" s="45">
        <f>_xll.qlCalendarAdvance(calendar,$AD$3,AB56,,,trigger)</f>
        <v>43892</v>
      </c>
      <c r="AE56" s="45">
        <f>_xll.qlInterestRateIndexMaturity($X$9,AD56,)</f>
        <v>44076</v>
      </c>
      <c r="AF56" s="49">
        <f>_xll.qlTenorBasisValue(TenorBasis6M,AD56,_xll.ohTrigger(trigger,$X$24))</f>
        <v>2.7923917038088879E-3</v>
      </c>
      <c r="AG56" s="102">
        <f>_xll.qlTenorBasisForwardRate(TenorBasis6M,AD56,_xll.ohTrigger(trigger,$X$24))</f>
        <v>8.5112451539076893E-3</v>
      </c>
      <c r="AH56" s="102">
        <f>_xll.qlIndexFixing(TenorBasisIndex6M,$AC56,TRUE,_xll.ohTrigger(trigger,X77))</f>
        <v>8.876943596381158E-3</v>
      </c>
      <c r="AI56" s="49">
        <f>_xll.qlIndexFixing($X$9,$AC56,TRUE,trigger)</f>
        <v>8.8628894979613394E-3</v>
      </c>
      <c r="AJ56" s="52">
        <f t="shared" si="1"/>
        <v>0.14054098419818625</v>
      </c>
      <c r="BC56" s="45">
        <f>_xll.qlCalendarAdvance(calendar,BC55,"1D",,,trigger)</f>
        <v>42354</v>
      </c>
      <c r="BD56" s="49">
        <f>_xll.qlTenorBasisForwardRate($X$17,BC56,_xll.ohTrigger(trigger,$X$24))</f>
        <v>2.101903800602191E-4</v>
      </c>
      <c r="BE56" s="49">
        <f>_xll.qlIndexFixing(TenorBasisIndex6M,_xll.qlInterestRateIndexFixingDate(TenorBasisIndex6M,BC56,trigger),TRUE,_xll.ohTrigger(trigger,$X$24))</f>
        <v>2.2543289895449729E-4</v>
      </c>
      <c r="BF56" s="49">
        <f>_xll.qlIndexFixing($X$9,_xll.qlInterestRateIndexFixingDate($X$9,BC56,trigger),TRUE,trigger)</f>
        <v>2.2885794527406338E-4</v>
      </c>
      <c r="BG56" s="94">
        <f t="shared" si="2"/>
        <v>3.4250463195660913E-2</v>
      </c>
    </row>
    <row r="57" spans="1:59" x14ac:dyDescent="0.2">
      <c r="A57" s="7" t="s">
        <v>48</v>
      </c>
      <c r="B57" s="7" t="s">
        <v>14</v>
      </c>
      <c r="C57" s="73"/>
      <c r="D57" s="7" t="s">
        <v>17</v>
      </c>
      <c r="E57" s="7" t="s">
        <v>16</v>
      </c>
      <c r="F57" s="7" t="s">
        <v>18</v>
      </c>
      <c r="G57" s="7" t="str">
        <f t="shared" si="7"/>
        <v>Euribor6M</v>
      </c>
      <c r="H57" s="9">
        <v>0</v>
      </c>
      <c r="I57" s="10" t="str">
        <f t="shared" si="11"/>
        <v>EURAB6E28Y_Quote</v>
      </c>
      <c r="J57" s="11" t="str">
        <f>_xll.qlSwapRateHelper2(,I57,2,A57,calendar,D57,E57,F57,$G$27,H57,B57,BaseCurve,,,,trigger)</f>
        <v>obj_005f2#0008</v>
      </c>
      <c r="K57" s="16" t="b">
        <v>1</v>
      </c>
      <c r="L57" s="19">
        <v>10</v>
      </c>
      <c r="M57" s="19">
        <v>1</v>
      </c>
      <c r="O57" s="26" t="str">
        <v>obj_005df</v>
      </c>
      <c r="P57" s="26" t="str">
        <f>_xll.qlRateHelperQuoteName(O57,trigger)</f>
        <v>EURAB6E50Y_Quote</v>
      </c>
      <c r="Q57" s="31">
        <f>_xll.qlRateHelperRate(O57,trigger)</f>
        <v>1.4839999999999999E-2</v>
      </c>
      <c r="R57" s="70">
        <f>_xll.qlRateHelperEarliestDate(O57,trigger)</f>
        <v>42279</v>
      </c>
      <c r="S57" s="70">
        <f>_xll.qlRateHelperPillarDate(O57,trigger)</f>
        <v>60542</v>
      </c>
      <c r="T57" s="100">
        <f>_xll.qlYieldTSDiscount($X$10,S57)</f>
        <v>0.49998216474785967</v>
      </c>
      <c r="U57" s="100">
        <v>0.99894306990318205</v>
      </c>
      <c r="AA57" s="1">
        <f t="shared" si="3"/>
        <v>54</v>
      </c>
      <c r="AB57" s="44" t="str">
        <f t="shared" si="4"/>
        <v>54M</v>
      </c>
      <c r="AC57" s="45">
        <f>_xll.qlInterestRateIndexFixingDate($X$9,AD57)</f>
        <v>43921</v>
      </c>
      <c r="AD57" s="45">
        <f>_xll.qlCalendarAdvance(calendar,$AD$3,AB57,,,trigger)</f>
        <v>43923</v>
      </c>
      <c r="AE57" s="45">
        <f>_xll.qlInterestRateIndexMaturity($X$9,AD57,)</f>
        <v>44106</v>
      </c>
      <c r="AF57" s="49">
        <f>_xll.qlTenorBasisValue(TenorBasis6M,AD57,_xll.ohTrigger(trigger,$X$24))</f>
        <v>2.7858322400373895E-3</v>
      </c>
      <c r="AG57" s="102">
        <f>_xll.qlTenorBasisForwardRate(TenorBasis6M,AD57,_xll.ohTrigger(trigger,$X$24))</f>
        <v>8.795158091803203E-3</v>
      </c>
      <c r="AH57" s="102">
        <f>_xll.qlIndexFixing(TenorBasisIndex6M,$AC57,TRUE,_xll.ohTrigger(trigger,X78))</f>
        <v>9.1609115736459371E-3</v>
      </c>
      <c r="AI57" s="49">
        <f>_xll.qlIndexFixing($X$9,$AC57,TRUE,trigger)</f>
        <v>9.1026556676036298E-3</v>
      </c>
      <c r="AJ57" s="52">
        <f t="shared" si="1"/>
        <v>0.58255906042307259</v>
      </c>
      <c r="BC57" s="45">
        <f>_xll.qlCalendarAdvance(calendar,BC56,"1D",,,trigger)</f>
        <v>42355</v>
      </c>
      <c r="BD57" s="49">
        <f>_xll.qlTenorBasisForwardRate($X$17,BC57,_xll.ohTrigger(trigger,$X$24))</f>
        <v>2.094898148596141E-4</v>
      </c>
      <c r="BE57" s="49">
        <f>_xll.qlIndexFixing(TenorBasisIndex6M,_xll.qlInterestRateIndexFixingDate(TenorBasisIndex6M,BC57,trigger),TRUE,_xll.ohTrigger(trigger,$X$24))</f>
        <v>2.2540084089512076E-4</v>
      </c>
      <c r="BF57" s="49">
        <f>_xll.qlIndexFixing($X$9,_xll.qlInterestRateIndexFixingDate($X$9,BC57,trigger),TRUE,trigger)</f>
        <v>2.2901300859493547E-4</v>
      </c>
      <c r="BG57" s="94">
        <f t="shared" si="2"/>
        <v>3.6121676998147063E-2</v>
      </c>
    </row>
    <row r="58" spans="1:59" x14ac:dyDescent="0.2">
      <c r="A58" s="7" t="s">
        <v>49</v>
      </c>
      <c r="B58" s="7" t="s">
        <v>14</v>
      </c>
      <c r="C58" s="73"/>
      <c r="D58" s="7" t="s">
        <v>17</v>
      </c>
      <c r="E58" s="7" t="s">
        <v>16</v>
      </c>
      <c r="F58" s="7" t="s">
        <v>18</v>
      </c>
      <c r="G58" s="7" t="str">
        <f t="shared" si="7"/>
        <v>Euribor6M</v>
      </c>
      <c r="H58" s="9">
        <v>0</v>
      </c>
      <c r="I58" s="10" t="str">
        <f t="shared" si="11"/>
        <v>EURAB6E29Y_Quote</v>
      </c>
      <c r="J58" s="11" t="str">
        <f>_xll.qlSwapRateHelper2(,I58,2,A58,calendar,D58,E58,F58,$G$27,H58,B58,BaseCurve,,,,trigger)</f>
        <v>obj_005ec#0008</v>
      </c>
      <c r="K58" s="16" t="b">
        <v>1</v>
      </c>
      <c r="L58" s="19">
        <v>10</v>
      </c>
      <c r="M58" s="19">
        <v>1</v>
      </c>
      <c r="O58" s="26" t="str">
        <v>obj_005e5</v>
      </c>
      <c r="P58" s="26" t="str">
        <f>_xll.qlRateHelperQuoteName(O58,trigger)</f>
        <v>EURAB6E60Y_Quote</v>
      </c>
      <c r="Q58" s="31">
        <f>_xll.qlRateHelperRate(O58,trigger)</f>
        <v>1.4689999999999998E-2</v>
      </c>
      <c r="R58" s="70">
        <f>_xll.qlRateHelperEarliestDate(O58,trigger)</f>
        <v>42279</v>
      </c>
      <c r="S58" s="70">
        <f>_xll.qlRateHelperPillarDate(O58,trigger)</f>
        <v>64194</v>
      </c>
      <c r="T58" s="100">
        <f>_xll.qlYieldTSDiscount($X$10,S58)</f>
        <v>0.43815317030192119</v>
      </c>
      <c r="U58" s="100">
        <v>0.99842179397819009</v>
      </c>
      <c r="AA58" s="1">
        <f t="shared" si="3"/>
        <v>55</v>
      </c>
      <c r="AB58" s="44" t="str">
        <f t="shared" si="4"/>
        <v>55M</v>
      </c>
      <c r="AC58" s="45">
        <f>_xll.qlInterestRateIndexFixingDate($X$9,AD58)</f>
        <v>43950</v>
      </c>
      <c r="AD58" s="45">
        <f>_xll.qlCalendarAdvance(calendar,$AD$3,AB58,,,trigger)</f>
        <v>43955</v>
      </c>
      <c r="AE58" s="45">
        <f>_xll.qlInterestRateIndexMaturity($X$9,AD58,)</f>
        <v>44139</v>
      </c>
      <c r="AF58" s="49">
        <f>_xll.qlTenorBasisValue(TenorBasis6M,AD58,_xll.ohTrigger(trigger,$X$24))</f>
        <v>2.7785504596741328E-3</v>
      </c>
      <c r="AG58" s="102">
        <f>_xll.qlTenorBasisForwardRate(TenorBasis6M,AD58,_xll.ohTrigger(trigger,$X$24))</f>
        <v>9.1070363538783491E-3</v>
      </c>
      <c r="AH58" s="102">
        <f>_xll.qlIndexFixing(TenorBasisIndex6M,$AC58,TRUE,_xll.ohTrigger(trigger,X79))</f>
        <v>9.3814273294931406E-3</v>
      </c>
      <c r="AI58" s="49">
        <f>_xll.qlIndexFixing($X$9,$AC58,TRUE,trigger)</f>
        <v>9.3567684483187724E-3</v>
      </c>
      <c r="AJ58" s="52">
        <f t="shared" si="1"/>
        <v>0.24658881174368166</v>
      </c>
      <c r="BC58" s="45">
        <f>_xll.qlCalendarAdvance(calendar,BC57,"1D",,,trigger)</f>
        <v>42356</v>
      </c>
      <c r="BD58" s="49">
        <f>_xll.qlTenorBasisForwardRate($X$17,BC58,_xll.ohTrigger(trigger,$X$24))</f>
        <v>2.0850845650714807E-4</v>
      </c>
      <c r="BE58" s="49">
        <f>_xll.qlIndexFixing(TenorBasisIndex6M,_xll.qlInterestRateIndexFixingDate(TenorBasisIndex6M,BC58,trigger),TRUE,_xll.ohTrigger(trigger,$X$24))</f>
        <v>2.2640348702013109E-4</v>
      </c>
      <c r="BF58" s="49">
        <f>_xll.qlIndexFixing($X$9,_xll.qlInterestRateIndexFixingDate($X$9,BC58,trigger),TRUE,trigger)</f>
        <v>2.3066603302018969E-4</v>
      </c>
      <c r="BG58" s="94">
        <f t="shared" si="2"/>
        <v>4.2625460000586091E-2</v>
      </c>
    </row>
    <row r="59" spans="1:59" x14ac:dyDescent="0.2">
      <c r="A59" s="7" t="s">
        <v>50</v>
      </c>
      <c r="B59" s="7" t="s">
        <v>14</v>
      </c>
      <c r="C59" s="73"/>
      <c r="D59" s="7" t="s">
        <v>17</v>
      </c>
      <c r="E59" s="7" t="s">
        <v>16</v>
      </c>
      <c r="F59" s="7" t="s">
        <v>18</v>
      </c>
      <c r="G59" s="7" t="str">
        <f t="shared" si="7"/>
        <v>Euribor6M</v>
      </c>
      <c r="H59" s="9">
        <v>0</v>
      </c>
      <c r="I59" s="10" t="str">
        <f t="shared" si="11"/>
        <v>EURAB6E30Y_Quote</v>
      </c>
      <c r="J59" s="11" t="str">
        <f>_xll.qlSwapRateHelper2(,I59,2,A59,calendar,D59,E59,F59,$G$27,H59,B59,BaseCurve,,,,trigger)</f>
        <v>obj_005f8#0008</v>
      </c>
      <c r="K59" s="16" t="b">
        <v>1</v>
      </c>
      <c r="L59" s="19">
        <v>10</v>
      </c>
      <c r="M59" s="19">
        <v>1</v>
      </c>
      <c r="O59" s="26" t="e">
        <v>#N/A</v>
      </c>
      <c r="P59" s="26" t="e">
        <f>_xll.qlRateHelperQuoteName(O59,trigger)</f>
        <v>#VALUE!</v>
      </c>
      <c r="Q59" s="31" t="e">
        <f>_xll.qlRateHelperRate(O59,trigger)</f>
        <v>#VALUE!</v>
      </c>
      <c r="R59" s="70" t="e">
        <f>_xll.qlRateHelperEarliestDate(O59,trigger)</f>
        <v>#VALUE!</v>
      </c>
      <c r="S59" s="70" t="e">
        <f>_xll.qlRateHelperPillarDate(O59,trigger)</f>
        <v>#VALUE!</v>
      </c>
      <c r="T59" s="100" t="e">
        <f>_xll.qlYieldTSDiscount($X$10,S59)</f>
        <v>#NUM!</v>
      </c>
      <c r="U59" s="100" t="e">
        <v>#N/A</v>
      </c>
      <c r="AA59" s="1">
        <f t="shared" si="3"/>
        <v>56</v>
      </c>
      <c r="AB59" s="44" t="str">
        <f t="shared" si="4"/>
        <v>56M</v>
      </c>
      <c r="AC59" s="45">
        <f>_xll.qlInterestRateIndexFixingDate($X$9,AD59)</f>
        <v>43980</v>
      </c>
      <c r="AD59" s="45">
        <f>_xll.qlCalendarAdvance(calendar,$AD$3,AB59,,,trigger)</f>
        <v>43984</v>
      </c>
      <c r="AE59" s="45">
        <f>_xll.qlInterestRateIndexMaturity($X$9,AD59,)</f>
        <v>44167</v>
      </c>
      <c r="AF59" s="49">
        <f>_xll.qlTenorBasisValue(TenorBasis6M,AD59,_xll.ohTrigger(trigger,$X$24))</f>
        <v>2.7715193971120677E-3</v>
      </c>
      <c r="AG59" s="102">
        <f>_xll.qlTenorBasisForwardRate(TenorBasis6M,AD59,_xll.ohTrigger(trigger,$X$24))</f>
        <v>9.3856105164892463E-3</v>
      </c>
      <c r="AH59" s="102">
        <f>_xll.qlIndexFixing(TenorBasisIndex6M,$AC59,TRUE,_xll.ohTrigger(trigger,X80))</f>
        <v>9.6280660955608242E-3</v>
      </c>
      <c r="AI59" s="49">
        <f>_xll.qlIndexFixing($X$9,$AC59,TRUE,trigger)</f>
        <v>9.5784967879287142E-3</v>
      </c>
      <c r="AJ59" s="52">
        <f t="shared" si="1"/>
        <v>0.49569307632110066</v>
      </c>
      <c r="BC59" s="45">
        <f>_xll.qlCalendarAdvance(calendar,BC58,"1D",,,trigger)</f>
        <v>42359</v>
      </c>
      <c r="BD59" s="49">
        <f>_xll.qlTenorBasisForwardRate($X$17,BC59,_xll.ohTrigger(trigger,$X$24))</f>
        <v>2.0714198596831151E-4</v>
      </c>
      <c r="BE59" s="49">
        <f>_xll.qlIndexFixing(TenorBasisIndex6M,_xll.qlInterestRateIndexFixingDate(TenorBasisIndex6M,BC59,trigger),TRUE,_xll.ohTrigger(trigger,$X$24))</f>
        <v>2.2572704523647375E-4</v>
      </c>
      <c r="BF59" s="49">
        <f>_xll.qlIndexFixing($X$9,_xll.qlInterestRateIndexFixingDate($X$9,BC59,trigger),TRUE,trigger)</f>
        <v>2.2974335872459915E-4</v>
      </c>
      <c r="BG59" s="94">
        <f t="shared" si="2"/>
        <v>4.0163134881254024E-2</v>
      </c>
    </row>
    <row r="60" spans="1:59" x14ac:dyDescent="0.2">
      <c r="A60" s="7" t="s">
        <v>51</v>
      </c>
      <c r="B60" s="7" t="s">
        <v>14</v>
      </c>
      <c r="C60" s="73"/>
      <c r="D60" s="7" t="s">
        <v>17</v>
      </c>
      <c r="E60" s="7" t="s">
        <v>16</v>
      </c>
      <c r="F60" s="7" t="s">
        <v>18</v>
      </c>
      <c r="G60" s="7" t="str">
        <f t="shared" si="7"/>
        <v>Euribor6M</v>
      </c>
      <c r="H60" s="9">
        <v>0</v>
      </c>
      <c r="I60" s="10" t="str">
        <f t="shared" si="11"/>
        <v>EURAB6E35Y_Quote</v>
      </c>
      <c r="J60" s="11" t="str">
        <f>_xll.qlSwapRateHelper2(,I60,2,A60,calendar,D60,E60,F60,$G$27,H60,B60,BaseCurve,,,,trigger)</f>
        <v>obj_005de#0008</v>
      </c>
      <c r="K60" s="16" t="b">
        <v>1</v>
      </c>
      <c r="L60" s="19">
        <v>10</v>
      </c>
      <c r="M60" s="19">
        <v>1</v>
      </c>
      <c r="O60" s="26" t="e">
        <v>#N/A</v>
      </c>
      <c r="P60" s="26" t="e">
        <f>_xll.qlRateHelperQuoteName(O60,trigger)</f>
        <v>#VALUE!</v>
      </c>
      <c r="Q60" s="31" t="e">
        <f>_xll.qlRateHelperRate(O60,trigger)</f>
        <v>#VALUE!</v>
      </c>
      <c r="R60" s="70" t="e">
        <f>_xll.qlRateHelperEarliestDate(O60,trigger)</f>
        <v>#VALUE!</v>
      </c>
      <c r="S60" s="70" t="e">
        <f>_xll.qlRateHelperPillarDate(O60,trigger)</f>
        <v>#VALUE!</v>
      </c>
      <c r="T60" s="100" t="e">
        <f>_xll.qlYieldTSDiscount($X$10,S60)</f>
        <v>#NUM!</v>
      </c>
      <c r="U60" s="100" t="e">
        <v>#N/A</v>
      </c>
      <c r="AA60" s="1">
        <f t="shared" si="3"/>
        <v>57</v>
      </c>
      <c r="AB60" s="44" t="str">
        <f t="shared" si="4"/>
        <v>57M</v>
      </c>
      <c r="AC60" s="45">
        <f>_xll.qlInterestRateIndexFixingDate($X$9,AD60)</f>
        <v>44012</v>
      </c>
      <c r="AD60" s="45">
        <f>_xll.qlCalendarAdvance(calendar,$AD$3,AB60,,,trigger)</f>
        <v>44014</v>
      </c>
      <c r="AE60" s="45">
        <f>_xll.qlInterestRateIndexMaturity($X$9,AD60,)</f>
        <v>44200</v>
      </c>
      <c r="AF60" s="49">
        <f>_xll.qlTenorBasisValue(TenorBasis6M,AD60,_xll.ohTrigger(trigger,$X$24))</f>
        <v>2.7638293202049318E-3</v>
      </c>
      <c r="AG60" s="102">
        <f>_xll.qlTenorBasisForwardRate(TenorBasis6M,AD60,_xll.ohTrigger(trigger,$X$24))</f>
        <v>9.6975584325377541E-3</v>
      </c>
      <c r="AH60" s="102">
        <f>_xll.qlIndexFixing(TenorBasisIndex6M,$AC60,TRUE,_xll.ohTrigger(trigger,X81))</f>
        <v>9.8057882568473274E-3</v>
      </c>
      <c r="AI60" s="49">
        <f>_xll.qlIndexFixing($X$9,$AC60,TRUE,trigger)</f>
        <v>9.8236135065158988E-3</v>
      </c>
      <c r="AJ60" s="52">
        <f t="shared" si="1"/>
        <v>-0.17825249668571366</v>
      </c>
      <c r="BC60" s="45">
        <f>_xll.qlCalendarAdvance(calendar,BC59,"1D",,,trigger)</f>
        <v>42360</v>
      </c>
      <c r="BD60" s="49">
        <f>_xll.qlTenorBasisForwardRate($X$17,BC60,_xll.ohTrigger(trigger,$X$24))</f>
        <v>2.0666209281053113E-4</v>
      </c>
      <c r="BE60" s="49">
        <f>_xll.qlIndexFixing(TenorBasisIndex6M,_xll.qlInterestRateIndexFixingDate(TenorBasisIndex6M,BC60,trigger),TRUE,_xll.ohTrigger(trigger,$X$24))</f>
        <v>2.2591566172152735E-4</v>
      </c>
      <c r="BF60" s="49">
        <f>_xll.qlIndexFixing($X$9,_xll.qlInterestRateIndexFixingDate($X$9,BC60,trigger),TRUE,trigger)</f>
        <v>2.2993725298874081E-4</v>
      </c>
      <c r="BG60" s="94">
        <f t="shared" si="2"/>
        <v>4.0215912672134611E-2</v>
      </c>
    </row>
    <row r="61" spans="1:59" x14ac:dyDescent="0.2">
      <c r="A61" s="7" t="s">
        <v>52</v>
      </c>
      <c r="B61" s="7" t="s">
        <v>14</v>
      </c>
      <c r="C61" s="73"/>
      <c r="D61" s="7" t="s">
        <v>17</v>
      </c>
      <c r="E61" s="7" t="s">
        <v>16</v>
      </c>
      <c r="F61" s="7" t="s">
        <v>18</v>
      </c>
      <c r="G61" s="7" t="str">
        <f t="shared" si="7"/>
        <v>Euribor6M</v>
      </c>
      <c r="H61" s="9">
        <v>0</v>
      </c>
      <c r="I61" s="10" t="str">
        <f t="shared" si="11"/>
        <v>EURAB6E40Y_Quote</v>
      </c>
      <c r="J61" s="11" t="str">
        <f>_xll.qlSwapRateHelper2(,I61,2,A61,calendar,D61,E61,F61,$G$27,H61,B61,BaseCurve,,,,trigger)</f>
        <v>obj_005fe#0008</v>
      </c>
      <c r="K61" s="16" t="b">
        <v>1</v>
      </c>
      <c r="L61" s="19">
        <v>10</v>
      </c>
      <c r="M61" s="19">
        <v>1</v>
      </c>
      <c r="O61" s="26" t="e">
        <v>#N/A</v>
      </c>
      <c r="P61" s="26" t="e">
        <f>_xll.qlRateHelperQuoteName(O61,trigger)</f>
        <v>#VALUE!</v>
      </c>
      <c r="Q61" s="31" t="e">
        <f>_xll.qlRateHelperRate(O61,trigger)</f>
        <v>#VALUE!</v>
      </c>
      <c r="R61" s="70" t="e">
        <f>_xll.qlRateHelperEarliestDate(O61,trigger)</f>
        <v>#VALUE!</v>
      </c>
      <c r="S61" s="70" t="e">
        <f>_xll.qlRateHelperPillarDate(O61,trigger)</f>
        <v>#VALUE!</v>
      </c>
      <c r="T61" s="100" t="e">
        <f>_xll.qlYieldTSDiscount($X$10,S61)</f>
        <v>#NUM!</v>
      </c>
      <c r="U61" s="100" t="e">
        <v>#N/A</v>
      </c>
      <c r="AA61" s="1">
        <f t="shared" si="3"/>
        <v>58</v>
      </c>
      <c r="AB61" s="44" t="str">
        <f t="shared" si="4"/>
        <v>58M</v>
      </c>
      <c r="AC61" s="45">
        <f>_xll.qlInterestRateIndexFixingDate($X$9,AD61)</f>
        <v>44042</v>
      </c>
      <c r="AD61" s="45">
        <f>_xll.qlCalendarAdvance(calendar,$AD$3,AB61,,,trigger)</f>
        <v>44046</v>
      </c>
      <c r="AE61" s="45">
        <f>_xll.qlInterestRateIndexMaturity($X$9,AD61,)</f>
        <v>44230</v>
      </c>
      <c r="AF61" s="49">
        <f>_xll.qlTenorBasisValue(TenorBasis6M,AD61,_xll.ohTrigger(trigger,$X$24))</f>
        <v>2.7551767181085954E-3</v>
      </c>
      <c r="AG61" s="102">
        <f>_xll.qlTenorBasisForwardRate(TenorBasis6M,AD61,_xll.ohTrigger(trigger,$X$24))</f>
        <v>1.0004598257920863E-2</v>
      </c>
      <c r="AH61" s="102">
        <f>_xll.qlIndexFixing(TenorBasisIndex6M,$AC61,TRUE,_xll.ohTrigger(trigger,X82))</f>
        <v>1.0026888227226827E-2</v>
      </c>
      <c r="AI61" s="49">
        <f>_xll.qlIndexFixing($X$9,$AC61,TRUE,trigger)</f>
        <v>1.0064254899379831E-2</v>
      </c>
      <c r="AJ61" s="52">
        <f t="shared" si="1"/>
        <v>-0.37366672153003877</v>
      </c>
      <c r="BC61" s="45">
        <f>_xll.qlCalendarAdvance(calendar,BC60,"1D",,,trigger)</f>
        <v>42361</v>
      </c>
      <c r="BD61" s="49">
        <f>_xll.qlTenorBasisForwardRate($X$17,BC61,_xll.ohTrigger(trigger,$X$24))</f>
        <v>2.0622240772481384E-4</v>
      </c>
      <c r="BE61" s="49">
        <f>_xll.qlIndexFixing(TenorBasisIndex6M,_xll.qlInterestRateIndexFixingDate(TenorBasisIndex6M,BC61,trigger),TRUE,_xll.ohTrigger(trigger,$X$24))</f>
        <v>2.2614448687226755E-4</v>
      </c>
      <c r="BF61" s="49">
        <f>_xll.qlIndexFixing($X$9,_xll.qlInterestRateIndexFixingDate($X$9,BC61,trigger),TRUE,trigger)</f>
        <v>2.3012918294831649E-4</v>
      </c>
      <c r="BG61" s="94">
        <f t="shared" si="2"/>
        <v>3.9846960760489408E-2</v>
      </c>
    </row>
    <row r="62" spans="1:59" x14ac:dyDescent="0.2">
      <c r="A62" s="7" t="s">
        <v>53</v>
      </c>
      <c r="B62" s="7" t="s">
        <v>14</v>
      </c>
      <c r="C62" s="73"/>
      <c r="D62" s="7" t="s">
        <v>17</v>
      </c>
      <c r="E62" s="7" t="s">
        <v>16</v>
      </c>
      <c r="F62" s="7" t="s">
        <v>18</v>
      </c>
      <c r="G62" s="7" t="str">
        <f t="shared" si="7"/>
        <v>Euribor6M</v>
      </c>
      <c r="H62" s="9">
        <v>0</v>
      </c>
      <c r="I62" s="10" t="str">
        <f t="shared" si="11"/>
        <v>EURAB6E50Y_Quote</v>
      </c>
      <c r="J62" s="11" t="str">
        <f>_xll.qlSwapRateHelper2(,I62,2,A62,calendar,D62,E62,F62,$G$27,H62,B62,BaseCurve,,,,trigger)</f>
        <v>obj_005df#0008</v>
      </c>
      <c r="K62" s="16" t="b">
        <v>1</v>
      </c>
      <c r="L62" s="19">
        <v>10</v>
      </c>
      <c r="M62" s="19">
        <v>1</v>
      </c>
      <c r="O62" s="26" t="e">
        <v>#N/A</v>
      </c>
      <c r="P62" s="26" t="e">
        <f>_xll.qlRateHelperQuoteName(O62,trigger)</f>
        <v>#VALUE!</v>
      </c>
      <c r="Q62" s="31" t="e">
        <f>_xll.qlRateHelperRate(O62,trigger)</f>
        <v>#VALUE!</v>
      </c>
      <c r="R62" s="70" t="e">
        <f>_xll.qlRateHelperEarliestDate(O62,trigger)</f>
        <v>#VALUE!</v>
      </c>
      <c r="S62" s="70" t="e">
        <f>_xll.qlRateHelperPillarDate(O62,trigger)</f>
        <v>#VALUE!</v>
      </c>
      <c r="T62" s="100" t="e">
        <f>_xll.qlYieldTSDiscount($X$10,S62)</f>
        <v>#NUM!</v>
      </c>
      <c r="U62" s="100" t="e">
        <v>#N/A</v>
      </c>
      <c r="AA62" s="1">
        <f t="shared" si="3"/>
        <v>59</v>
      </c>
      <c r="AB62" s="44" t="str">
        <f t="shared" si="4"/>
        <v>59M</v>
      </c>
      <c r="AC62" s="45">
        <f>_xll.qlInterestRateIndexFixingDate($X$9,AD62)</f>
        <v>44074</v>
      </c>
      <c r="AD62" s="45">
        <f>_xll.qlCalendarAdvance(calendar,$AD$3,AB62,,,trigger)</f>
        <v>44076</v>
      </c>
      <c r="AE62" s="45">
        <f>_xll.qlInterestRateIndexMaturity($X$9,AD62,)</f>
        <v>44257</v>
      </c>
      <c r="AF62" s="49">
        <f>_xll.qlTenorBasisValue(TenorBasis6M,AD62,_xll.ohTrigger(trigger,$X$24))</f>
        <v>2.7466589444382953E-3</v>
      </c>
      <c r="AG62" s="102">
        <f>_xll.qlTenorBasisForwardRate(TenorBasis6M,AD62,_xll.ohTrigger(trigger,$X$24))</f>
        <v>1.0285363332299955E-2</v>
      </c>
      <c r="AH62" s="102">
        <f>_xll.qlIndexFixing(TenorBasisIndex6M,$AC62,TRUE,_xll.ohTrigger(trigger,X83))</f>
        <v>1.0225880418435638E-2</v>
      </c>
      <c r="AI62" s="49">
        <f>_xll.qlIndexFixing($X$9,$AC62,TRUE,trigger)</f>
        <v>1.0285755973672189E-2</v>
      </c>
      <c r="AJ62" s="52">
        <f t="shared" si="1"/>
        <v>-0.59875555236550349</v>
      </c>
      <c r="BC62" s="45">
        <f>_xll.qlCalendarAdvance(calendar,BC61,"1D",,,trigger)</f>
        <v>42362</v>
      </c>
      <c r="BD62" s="49">
        <f>_xll.qlTenorBasisForwardRate($X$17,BC62,_xll.ohTrigger(trigger,$X$24))</f>
        <v>2.0582162193686854E-4</v>
      </c>
      <c r="BE62" s="49">
        <f>_xll.qlIndexFixing(TenorBasisIndex6M,_xll.qlInterestRateIndexFixingDate(TenorBasisIndex6M,BC62,trigger),TRUE,_xll.ohTrigger(trigger,$X$24))</f>
        <v>2.2641221194366943E-4</v>
      </c>
      <c r="BF62" s="49">
        <f>_xll.qlIndexFixing($X$9,_xll.qlInterestRateIndexFixingDate($X$9,BC62,trigger),TRUE,trigger)</f>
        <v>2.3031590510430488E-4</v>
      </c>
      <c r="BG62" s="94">
        <f t="shared" si="2"/>
        <v>3.9036931606354505E-2</v>
      </c>
    </row>
    <row r="63" spans="1:59" x14ac:dyDescent="0.2">
      <c r="A63" s="8" t="s">
        <v>54</v>
      </c>
      <c r="B63" s="8" t="s">
        <v>14</v>
      </c>
      <c r="C63" s="73"/>
      <c r="D63" s="8" t="s">
        <v>17</v>
      </c>
      <c r="E63" s="8" t="s">
        <v>16</v>
      </c>
      <c r="F63" s="8" t="s">
        <v>18</v>
      </c>
      <c r="G63" s="7" t="str">
        <f t="shared" si="7"/>
        <v>Euribor6M</v>
      </c>
      <c r="H63" s="12">
        <v>0</v>
      </c>
      <c r="I63" s="13" t="str">
        <f t="shared" si="11"/>
        <v>EURAB6E60Y_Quote</v>
      </c>
      <c r="J63" s="14" t="str">
        <f>_xll.qlSwapRateHelper2(,I63,2,A63,calendar,D63,E63,F63,$G$27,H63,B63,BaseCurve,,,,trigger)</f>
        <v>obj_005e5#0008</v>
      </c>
      <c r="K63" s="17" t="b">
        <v>1</v>
      </c>
      <c r="L63" s="20">
        <v>10</v>
      </c>
      <c r="M63" s="20">
        <v>1</v>
      </c>
      <c r="O63" s="26" t="e">
        <v>#N/A</v>
      </c>
      <c r="P63" s="26" t="e">
        <f>_xll.qlRateHelperQuoteName(O63,trigger)</f>
        <v>#VALUE!</v>
      </c>
      <c r="Q63" s="31" t="e">
        <f>_xll.qlRateHelperRate(O63,trigger)</f>
        <v>#VALUE!</v>
      </c>
      <c r="R63" s="70" t="e">
        <f>_xll.qlRateHelperEarliestDate(O63,trigger)</f>
        <v>#VALUE!</v>
      </c>
      <c r="S63" s="70" t="e">
        <f>_xll.qlRateHelperPillarDate(O63,trigger)</f>
        <v>#VALUE!</v>
      </c>
      <c r="T63" s="100" t="e">
        <f>_xll.qlYieldTSDiscount($X$10,S63)</f>
        <v>#NUM!</v>
      </c>
      <c r="U63" s="100" t="e">
        <v>#N/A</v>
      </c>
      <c r="AA63" s="1">
        <f t="shared" si="3"/>
        <v>60</v>
      </c>
      <c r="AB63" s="44" t="str">
        <f t="shared" si="4"/>
        <v>60M</v>
      </c>
      <c r="AC63" s="45">
        <f>_xll.qlInterestRateIndexFixingDate($X$9,AD63)</f>
        <v>44104</v>
      </c>
      <c r="AD63" s="45">
        <f>_xll.qlCalendarAdvance(calendar,$AD$3,AB63,,,trigger)</f>
        <v>44106</v>
      </c>
      <c r="AE63" s="45">
        <f>_xll.qlInterestRateIndexMaturity($X$9,AD63,)</f>
        <v>44292</v>
      </c>
      <c r="AF63" s="49">
        <f>_xll.qlTenorBasisValue(TenorBasis6M,AD63,_xll.ohTrigger(trigger,$X$24))</f>
        <v>2.7377631897062683E-3</v>
      </c>
      <c r="AG63" s="102">
        <f>_xll.qlTenorBasisForwardRate(TenorBasis6M,AD63,_xll.ohTrigger(trigger,$X$24))</f>
        <v>1.0601328488702091E-2</v>
      </c>
      <c r="AH63" s="102">
        <f>_xll.qlIndexFixing(TenorBasisIndex6M,$AC63,TRUE,_xll.ohTrigger(trigger,X84))</f>
        <v>1.0457273375926401E-2</v>
      </c>
      <c r="AI63" s="49">
        <f>_xll.qlIndexFixing($X$9,$AC63,TRUE,trigger)</f>
        <v>1.054095846310762E-2</v>
      </c>
      <c r="AJ63" s="52">
        <f t="shared" si="1"/>
        <v>-0.83685087181218853</v>
      </c>
      <c r="BC63" s="45">
        <f>_xll.qlCalendarAdvance(calendar,BC62,"1D",,,trigger)</f>
        <v>42366</v>
      </c>
      <c r="BD63" s="49">
        <f>_xll.qlTenorBasisForwardRate($X$17,BC63,_xll.ohTrigger(trigger,$X$24))</f>
        <v>2.0458129636128858E-4</v>
      </c>
      <c r="BE63" s="49">
        <f>_xll.qlIndexFixing(TenorBasisIndex6M,_xll.qlInterestRateIndexFixingDate(TenorBasisIndex6M,BC63,trigger),TRUE,_xll.ohTrigger(trigger,$X$24))</f>
        <v>2.2784593650176113E-4</v>
      </c>
      <c r="BF63" s="49">
        <f>_xll.qlIndexFixing($X$9,_xll.qlInterestRateIndexFixingDate($X$9,BC63,trigger),TRUE,trigger)</f>
        <v>2.3094584564381789E-4</v>
      </c>
      <c r="BG63" s="94">
        <f t="shared" si="2"/>
        <v>3.0999091420567546E-2</v>
      </c>
    </row>
    <row r="64" spans="1:59" x14ac:dyDescent="0.2">
      <c r="A64" s="7" t="s">
        <v>50</v>
      </c>
      <c r="B64" s="7" t="s">
        <v>35</v>
      </c>
      <c r="C64" s="72"/>
      <c r="D64" s="7" t="s">
        <v>17</v>
      </c>
      <c r="E64" s="7" t="s">
        <v>16</v>
      </c>
      <c r="F64" s="7" t="s">
        <v>18</v>
      </c>
      <c r="G64" s="2" t="str">
        <f t="shared" si="7"/>
        <v>Euribor6M</v>
      </c>
      <c r="H64" s="9">
        <v>0</v>
      </c>
      <c r="I64" s="10" t="str">
        <f>"EUR"&amp;LEFT(A64,2)&amp;"F"&amp;B64&amp;"_Quote"</f>
        <v>EUR30F15Y_Quote</v>
      </c>
      <c r="J64" s="11" t="str">
        <f>_xll.qlSwapRateHelper2(,I64,2,A64,calendar,D64,E64,F64,$G$27,H64,B64,BaseCurve,,,,trigger)</f>
        <v>obj_005a0#0008</v>
      </c>
      <c r="K64" s="16" t="b">
        <v>0</v>
      </c>
      <c r="L64" s="19">
        <v>10</v>
      </c>
      <c r="M64" s="19">
        <v>1</v>
      </c>
      <c r="O64" s="26" t="e">
        <v>#N/A</v>
      </c>
      <c r="P64" s="26" t="e">
        <f>_xll.qlRateHelperQuoteName(O64,trigger)</f>
        <v>#VALUE!</v>
      </c>
      <c r="Q64" s="31" t="e">
        <f>_xll.qlRateHelperRate(O64,trigger)</f>
        <v>#VALUE!</v>
      </c>
      <c r="R64" s="70" t="e">
        <f>_xll.qlRateHelperEarliestDate(O64,trigger)</f>
        <v>#VALUE!</v>
      </c>
      <c r="S64" s="70" t="e">
        <f>_xll.qlRateHelperPillarDate(O64,trigger)</f>
        <v>#VALUE!</v>
      </c>
      <c r="T64" s="100" t="e">
        <f>_xll.qlYieldTSDiscount($X$10,S64)</f>
        <v>#NUM!</v>
      </c>
      <c r="U64" s="100" t="e">
        <v>#N/A</v>
      </c>
      <c r="AA64" s="1">
        <f t="shared" si="3"/>
        <v>61</v>
      </c>
      <c r="AB64" s="44" t="str">
        <f t="shared" si="4"/>
        <v>61M</v>
      </c>
      <c r="AC64" s="45">
        <f>_xll.qlInterestRateIndexFixingDate($X$9,AD64)</f>
        <v>44133</v>
      </c>
      <c r="AD64" s="45">
        <f>_xll.qlCalendarAdvance(calendar,$AD$3,AB64,,,trigger)</f>
        <v>44137</v>
      </c>
      <c r="AE64" s="45">
        <f>_xll.qlInterestRateIndexMaturity($X$9,AD64,)</f>
        <v>44319</v>
      </c>
      <c r="AF64" s="49">
        <f>_xll.qlTenorBasisValue(TenorBasis6M,AD64,_xll.ohTrigger(trigger,$X$24))</f>
        <v>2.728188888686812E-3</v>
      </c>
      <c r="AG64" s="102">
        <f>_xll.qlTenorBasisForwardRate(TenorBasis6M,AD64,_xll.ohTrigger(trigger,$X$24))</f>
        <v>1.0876703650080772E-2</v>
      </c>
      <c r="AH64" s="102">
        <f>_xll.qlIndexFixing(TenorBasisIndex6M,$AC64,TRUE,_xll.ohTrigger(trigger,X85))</f>
        <v>1.0732647015679679E-2</v>
      </c>
      <c r="AI64" s="49">
        <f>_xll.qlIndexFixing($X$9,$AC64,TRUE,trigger)</f>
        <v>1.0768630167225117E-2</v>
      </c>
      <c r="AJ64" s="52">
        <f t="shared" si="1"/>
        <v>-0.35983151545437508</v>
      </c>
      <c r="BC64" s="45">
        <f>_xll.qlCalendarAdvance(calendar,BC63,"1D",,,trigger)</f>
        <v>42367</v>
      </c>
      <c r="BD64" s="49">
        <f>_xll.qlTenorBasisForwardRate($X$17,BC64,_xll.ohTrigger(trigger,$X$24))</f>
        <v>2.0435537552296735E-4</v>
      </c>
      <c r="BE64" s="49">
        <f>_xll.qlIndexFixing(TenorBasisIndex6M,_xll.qlInterestRateIndexFixingDate(TenorBasisIndex6M,BC64,trigger),TRUE,_xll.ohTrigger(trigger,$X$24))</f>
        <v>2.2828852997838357E-4</v>
      </c>
      <c r="BF64" s="49">
        <f>_xll.qlIndexFixing($X$9,_xll.qlInterestRateIndexFixingDate($X$9,BC64,trigger),TRUE,trigger)</f>
        <v>2.3105787623845512E-4</v>
      </c>
      <c r="BG64" s="94">
        <f t="shared" si="2"/>
        <v>2.7693462600715459E-2</v>
      </c>
    </row>
    <row r="65" spans="1:59" x14ac:dyDescent="0.2">
      <c r="A65" s="8" t="s">
        <v>50</v>
      </c>
      <c r="B65" s="8" t="s">
        <v>45</v>
      </c>
      <c r="C65" s="74"/>
      <c r="D65" s="8" t="s">
        <v>17</v>
      </c>
      <c r="E65" s="8" t="s">
        <v>16</v>
      </c>
      <c r="F65" s="8" t="s">
        <v>18</v>
      </c>
      <c r="G65" s="8" t="str">
        <f t="shared" si="7"/>
        <v>Euribor6M</v>
      </c>
      <c r="H65" s="12">
        <v>0</v>
      </c>
      <c r="I65" s="13" t="str">
        <f>"EUR"&amp;LEFT(A65,2)&amp;"F"&amp;B65&amp;"_Quote"</f>
        <v>EUR30F25Y_Quote</v>
      </c>
      <c r="J65" s="14" t="str">
        <f>_xll.qlSwapRateHelper2(,I65,2,A65,calendar,D65,E65,F65,$G$27,H65,B65,BaseCurve,,,,trigger)</f>
        <v>obj_005a1#0008</v>
      </c>
      <c r="K65" s="17" t="b">
        <v>0</v>
      </c>
      <c r="L65" s="20">
        <v>10</v>
      </c>
      <c r="M65" s="20">
        <v>1</v>
      </c>
      <c r="O65" s="26" t="e">
        <v>#N/A</v>
      </c>
      <c r="P65" s="26" t="e">
        <f>_xll.qlRateHelperQuoteName(O65,trigger)</f>
        <v>#VALUE!</v>
      </c>
      <c r="Q65" s="31" t="e">
        <f>_xll.qlRateHelperRate(O65,trigger)</f>
        <v>#VALUE!</v>
      </c>
      <c r="R65" s="70" t="e">
        <f>_xll.qlRateHelperEarliestDate(O65,trigger)</f>
        <v>#VALUE!</v>
      </c>
      <c r="S65" s="70" t="e">
        <f>_xll.qlRateHelperPillarDate(O65,trigger)</f>
        <v>#VALUE!</v>
      </c>
      <c r="T65" s="100" t="e">
        <f>_xll.qlYieldTSDiscount($X$10,S65)</f>
        <v>#NUM!</v>
      </c>
      <c r="U65" s="100" t="e">
        <v>#N/A</v>
      </c>
      <c r="AA65" s="1">
        <f t="shared" si="3"/>
        <v>62</v>
      </c>
      <c r="AB65" s="44" t="str">
        <f t="shared" si="4"/>
        <v>62M</v>
      </c>
      <c r="AC65" s="45">
        <f>_xll.qlInterestRateIndexFixingDate($X$9,AD65)</f>
        <v>44165</v>
      </c>
      <c r="AD65" s="45">
        <f>_xll.qlCalendarAdvance(calendar,$AD$3,AB65,,,trigger)</f>
        <v>44167</v>
      </c>
      <c r="AE65" s="45">
        <f>_xll.qlInterestRateIndexMaturity($X$9,AD65,)</f>
        <v>44349</v>
      </c>
      <c r="AF65" s="49">
        <f>_xll.qlTenorBasisValue(TenorBasis6M,AD65,_xll.ohTrigger(trigger,$X$24))</f>
        <v>2.718567952291849E-3</v>
      </c>
      <c r="AG65" s="102">
        <f>_xll.qlTenorBasisForwardRate(TenorBasis6M,AD65,_xll.ohTrigger(trigger,$X$24))</f>
        <v>1.1155223383970986E-2</v>
      </c>
      <c r="AH65" s="102">
        <f>_xll.qlIndexFixing(TenorBasisIndex6M,$AC65,TRUE,_xll.ohTrigger(trigger,X86))</f>
        <v>1.1011148296409135E-2</v>
      </c>
      <c r="AI65" s="49">
        <f>_xll.qlIndexFixing($X$9,$AC65,TRUE,trigger)</f>
        <v>1.1006431170060704E-2</v>
      </c>
      <c r="AJ65" s="52">
        <f t="shared" si="1"/>
        <v>4.7171263484312859E-2</v>
      </c>
      <c r="BC65" s="45">
        <f>_xll.qlCalendarAdvance(calendar,BC64,"1D",,,trigger)</f>
        <v>42368</v>
      </c>
      <c r="BD65" s="49">
        <f>_xll.qlTenorBasisForwardRate($X$17,BC65,_xll.ohTrigger(trigger,$X$24))</f>
        <v>2.0416050137511051E-4</v>
      </c>
      <c r="BE65" s="49">
        <f>_xll.qlIndexFixing(TenorBasisIndex6M,_xll.qlInterestRateIndexFixingDate(TenorBasisIndex6M,BC65,trigger),TRUE,_xll.ohTrigger(trigger,$X$24))</f>
        <v>2.2876217089285074E-4</v>
      </c>
      <c r="BF65" s="49">
        <f>_xll.qlIndexFixing($X$9,_xll.qlInterestRateIndexFixingDate($X$9,BC65,trigger),TRUE,trigger)</f>
        <v>2.3114523800829524E-4</v>
      </c>
      <c r="BG65" s="94">
        <f t="shared" si="2"/>
        <v>2.3830671154445031E-2</v>
      </c>
    </row>
    <row r="66" spans="1:59" x14ac:dyDescent="0.2">
      <c r="O66" s="26" t="e">
        <v>#N/A</v>
      </c>
      <c r="P66" s="26" t="e">
        <f>_xll.qlRateHelperQuoteName(O66,trigger)</f>
        <v>#VALUE!</v>
      </c>
      <c r="Q66" s="31" t="e">
        <f>_xll.qlRateHelperRate(O66,trigger)</f>
        <v>#VALUE!</v>
      </c>
      <c r="R66" s="70" t="e">
        <f>_xll.qlRateHelperEarliestDate(O66,trigger)</f>
        <v>#VALUE!</v>
      </c>
      <c r="S66" s="70" t="e">
        <f>_xll.qlRateHelperPillarDate(O66,trigger)</f>
        <v>#VALUE!</v>
      </c>
      <c r="T66" s="100" t="e">
        <f>_xll.qlYieldTSDiscount($X$10,S66)</f>
        <v>#NUM!</v>
      </c>
      <c r="U66" s="100" t="e">
        <v>#N/A</v>
      </c>
      <c r="AA66" s="1">
        <f t="shared" si="3"/>
        <v>63</v>
      </c>
      <c r="AB66" s="44" t="str">
        <f t="shared" si="4"/>
        <v>63M</v>
      </c>
      <c r="AC66" s="45">
        <f>_xll.qlInterestRateIndexFixingDate($X$9,AD66)</f>
        <v>44195</v>
      </c>
      <c r="AD66" s="45">
        <f>_xll.qlCalendarAdvance(calendar,$AD$3,AB66,,,trigger)</f>
        <v>44200</v>
      </c>
      <c r="AE66" s="45">
        <f>_xll.qlInterestRateIndexMaturity($X$9,AD66,)</f>
        <v>44382</v>
      </c>
      <c r="AF66" s="49">
        <f>_xll.qlTenorBasisValue(TenorBasis6M,AD66,_xll.ohTrigger(trigger,$X$24))</f>
        <v>2.7075973161890068E-3</v>
      </c>
      <c r="AG66" s="102">
        <f>_xll.qlTenorBasisForwardRate(TenorBasis6M,AD66,_xll.ohTrigger(trigger,$X$24))</f>
        <v>1.145394418944287E-2</v>
      </c>
      <c r="AH66" s="102">
        <f>_xll.qlIndexFixing(TenorBasisIndex6M,$AC66,TRUE,_xll.ohTrigger(trigger,X87))</f>
        <v>1.1309849358057738E-2</v>
      </c>
      <c r="AI66" s="49">
        <f>_xll.qlIndexFixing($X$9,$AC66,TRUE,trigger)</f>
        <v>1.1269813832383294E-2</v>
      </c>
      <c r="AJ66" s="52">
        <f t="shared" si="1"/>
        <v>0.40035525674443972</v>
      </c>
      <c r="BC66" s="45">
        <f>_xll.qlCalendarAdvance(calendar,BC65,"1D",,,trigger)</f>
        <v>42369</v>
      </c>
      <c r="BD66" s="49">
        <f>_xll.qlTenorBasisForwardRate($X$17,BC66,_xll.ohTrigger(trigger,$X$24))</f>
        <v>2.0413683566171268E-4</v>
      </c>
      <c r="BE66" s="49">
        <f>_xll.qlIndexFixing(TenorBasisIndex6M,_xll.qlInterestRateIndexFixingDate(TenorBasisIndex6M,BC66,trigger),TRUE,_xll.ohTrigger(trigger,$X$24))</f>
        <v>2.2878617379189578E-4</v>
      </c>
      <c r="BF66" s="49">
        <f>_xll.qlIndexFixing($X$9,_xll.qlInterestRateIndexFixingDate($X$9,BC66,trigger),TRUE,trigger)</f>
        <v>2.3085745997666185E-4</v>
      </c>
      <c r="BG66" s="94">
        <f t="shared" si="2"/>
        <v>2.0712861847660718E-2</v>
      </c>
    </row>
    <row r="67" spans="1:59" x14ac:dyDescent="0.2">
      <c r="O67" s="26" t="e">
        <v>#N/A</v>
      </c>
      <c r="P67" s="26" t="e">
        <f>_xll.qlRateHelperQuoteName(O67,trigger)</f>
        <v>#VALUE!</v>
      </c>
      <c r="Q67" s="31" t="e">
        <f>_xll.qlRateHelperRate(O67,trigger)</f>
        <v>#VALUE!</v>
      </c>
      <c r="R67" s="70" t="e">
        <f>_xll.qlRateHelperEarliestDate(O67,trigger)</f>
        <v>#VALUE!</v>
      </c>
      <c r="S67" s="70" t="e">
        <f>_xll.qlRateHelperPillarDate(O67,trigger)</f>
        <v>#VALUE!</v>
      </c>
      <c r="T67" s="100" t="e">
        <f>_xll.qlYieldTSDiscount($X$10,S67)</f>
        <v>#NUM!</v>
      </c>
      <c r="U67" s="100" t="e">
        <v>#N/A</v>
      </c>
      <c r="AA67" s="1">
        <f t="shared" si="3"/>
        <v>64</v>
      </c>
      <c r="AB67" s="44" t="str">
        <f t="shared" si="4"/>
        <v>64M</v>
      </c>
      <c r="AC67" s="45">
        <f>_xll.qlInterestRateIndexFixingDate($X$9,AD67)</f>
        <v>44225</v>
      </c>
      <c r="AD67" s="45">
        <f>_xll.qlCalendarAdvance(calendar,$AD$3,AB67,,,trigger)</f>
        <v>44229</v>
      </c>
      <c r="AE67" s="45">
        <f>_xll.qlInterestRateIndexMaturity($X$9,AD67,)</f>
        <v>44410</v>
      </c>
      <c r="AF67" s="49">
        <f>_xll.qlTenorBasisValue(TenorBasis6M,AD67,_xll.ohTrigger(trigger,$X$24))</f>
        <v>2.6976346332986583E-3</v>
      </c>
      <c r="AG67" s="102">
        <f>_xll.qlTenorBasisForwardRate(TenorBasis6M,AD67,_xll.ohTrigger(trigger,$X$24))</f>
        <v>1.1705411907291395E-2</v>
      </c>
      <c r="AH67" s="102">
        <f>_xll.qlIndexFixing(TenorBasisIndex6M,$AC67,TRUE,_xll.ohTrigger(trigger,X88))</f>
        <v>1.1561305126501935E-2</v>
      </c>
      <c r="AI67" s="49">
        <f>_xll.qlIndexFixing($X$9,$AC67,TRUE,trigger)</f>
        <v>1.1498591051995143E-2</v>
      </c>
      <c r="AJ67" s="52">
        <f t="shared" si="1"/>
        <v>0.62714074506791539</v>
      </c>
      <c r="BC67" s="45">
        <f>_xll.qlCalendarAdvance(calendar,BC66,"1D",,,trigger)</f>
        <v>42373</v>
      </c>
      <c r="BD67" s="49">
        <f>_xll.qlTenorBasisForwardRate($X$17,BC67,_xll.ohTrigger(trigger,$X$24))</f>
        <v>1.9266205455135889E-4</v>
      </c>
      <c r="BE67" s="49">
        <f>_xll.qlIndexFixing(TenorBasisIndex6M,_xll.qlInterestRateIndexFixingDate(TenorBasisIndex6M,BC67,trigger),TRUE,_xll.ohTrigger(trigger,$X$24))</f>
        <v>2.1999999999986012E-4</v>
      </c>
      <c r="BF67" s="49">
        <f>_xll.qlIndexFixing($X$9,_xll.qlInterestRateIndexFixingDate($X$9,BC67,trigger),TRUE,trigger)</f>
        <v>2.1999999999986012E-4</v>
      </c>
      <c r="BG67" s="94">
        <f t="shared" si="2"/>
        <v>0</v>
      </c>
    </row>
    <row r="68" spans="1:59" x14ac:dyDescent="0.2">
      <c r="O68" s="26" t="e">
        <v>#N/A</v>
      </c>
      <c r="P68" s="26" t="e">
        <f>_xll.qlRateHelperQuoteName(O68,trigger)</f>
        <v>#VALUE!</v>
      </c>
      <c r="Q68" s="31" t="e">
        <f>_xll.qlRateHelperRate(O68,trigger)</f>
        <v>#VALUE!</v>
      </c>
      <c r="R68" s="70" t="e">
        <f>_xll.qlRateHelperEarliestDate(O68,trigger)</f>
        <v>#VALUE!</v>
      </c>
      <c r="S68" s="70" t="e">
        <f>_xll.qlRateHelperPillarDate(O68,trigger)</f>
        <v>#VALUE!</v>
      </c>
      <c r="T68" s="100" t="e">
        <f>_xll.qlYieldTSDiscount($X$10,S68)</f>
        <v>#NUM!</v>
      </c>
      <c r="U68" s="100" t="e">
        <v>#N/A</v>
      </c>
      <c r="AA68" s="1">
        <f t="shared" si="3"/>
        <v>65</v>
      </c>
      <c r="AB68" s="44" t="str">
        <f t="shared" si="4"/>
        <v>65M</v>
      </c>
      <c r="AC68" s="45">
        <f>_xll.qlInterestRateIndexFixingDate($X$9,AD68)</f>
        <v>44253</v>
      </c>
      <c r="AD68" s="45">
        <f>_xll.qlCalendarAdvance(calendar,$AD$3,AB68,,,trigger)</f>
        <v>44257</v>
      </c>
      <c r="AE68" s="45">
        <f>_xll.qlInterestRateIndexMaturity($X$9,AD68,)</f>
        <v>44441</v>
      </c>
      <c r="AF68" s="49">
        <f>_xll.qlTenorBasisValue(TenorBasis6M,AD68,_xll.ohTrigger(trigger,$X$24))</f>
        <v>2.6877411634218733E-3</v>
      </c>
      <c r="AG68" s="102">
        <f>_xll.qlTenorBasisForwardRate(TenorBasis6M,AD68,_xll.ohTrigger(trigger,$X$24))</f>
        <v>1.1959757524145716E-2</v>
      </c>
      <c r="AH68" s="102">
        <f>_xll.qlIndexFixing(TenorBasisIndex6M,$AC68,TRUE,_xll.ohTrigger(trigger,X89))</f>
        <v>1.1815619922743908E-2</v>
      </c>
      <c r="AI68" s="49">
        <f>_xll.qlIndexFixing($X$9,$AC68,TRUE,trigger)</f>
        <v>1.1737738510803499E-2</v>
      </c>
      <c r="AJ68" s="52">
        <f t="shared" ref="AJ68:AJ131" si="12">(AH68-AI68)*10000</f>
        <v>0.77881411940408996</v>
      </c>
      <c r="BC68" s="45">
        <f>_xll.qlCalendarAdvance(calendar,BC67,"1D",,,trigger)</f>
        <v>42374</v>
      </c>
      <c r="BD68" s="49">
        <f>_xll.qlTenorBasisForwardRate($X$17,BC68,_xll.ohTrigger(trigger,$X$24))</f>
        <v>1.9262400271275576E-4</v>
      </c>
      <c r="BE68" s="49">
        <f>_xll.qlIndexFixing(TenorBasisIndex6M,_xll.qlInterestRateIndexFixingDate(TenorBasisIndex6M,BC68,trigger),TRUE,_xll.ohTrigger(trigger,$X$24))</f>
        <v>2.1951360290407306E-4</v>
      </c>
      <c r="BF68" s="49">
        <f>_xll.qlIndexFixing($X$9,_xll.qlInterestRateIndexFixingDate($X$9,BC68,trigger),TRUE,trigger)</f>
        <v>2.1996851218442814E-4</v>
      </c>
      <c r="BG68" s="94">
        <f t="shared" ref="BG68:BG131" si="13">(BF68-BE68)*10000</f>
        <v>4.5490928035507739E-3</v>
      </c>
    </row>
    <row r="69" spans="1:59" x14ac:dyDescent="0.2">
      <c r="O69" s="26" t="e">
        <v>#N/A</v>
      </c>
      <c r="P69" s="26" t="e">
        <f>_xll.qlRateHelperQuoteName(O69,trigger)</f>
        <v>#VALUE!</v>
      </c>
      <c r="Q69" s="31" t="e">
        <f>_xll.qlRateHelperRate(O69,trigger)</f>
        <v>#VALUE!</v>
      </c>
      <c r="R69" s="70" t="e">
        <f>_xll.qlRateHelperEarliestDate(O69,trigger)</f>
        <v>#VALUE!</v>
      </c>
      <c r="S69" s="70" t="e">
        <f>_xll.qlRateHelperPillarDate(O69,trigger)</f>
        <v>#VALUE!</v>
      </c>
      <c r="T69" s="100" t="e">
        <f>_xll.qlYieldTSDiscount($X$10,S69)</f>
        <v>#NUM!</v>
      </c>
      <c r="U69" s="100" t="e">
        <v>#N/A</v>
      </c>
      <c r="AA69" s="1">
        <f t="shared" si="3"/>
        <v>66</v>
      </c>
      <c r="AB69" s="44" t="str">
        <f t="shared" si="4"/>
        <v>66M</v>
      </c>
      <c r="AC69" s="45">
        <f>_xll.qlInterestRateIndexFixingDate($X$9,AD69)</f>
        <v>44286</v>
      </c>
      <c r="AD69" s="45">
        <f>_xll.qlCalendarAdvance(calendar,$AD$3,AB69,,,trigger)</f>
        <v>44292</v>
      </c>
      <c r="AE69" s="45">
        <f>_xll.qlInterestRateIndexMaturity($X$9,AD69,)</f>
        <v>44475</v>
      </c>
      <c r="AF69" s="49">
        <f>_xll.qlTenorBasisValue(TenorBasis6M,AD69,_xll.ohTrigger(trigger,$X$24))</f>
        <v>2.6750109081085946E-3</v>
      </c>
      <c r="AG69" s="102">
        <f>_xll.qlTenorBasisForwardRate(TenorBasis6M,AD69,_xll.ohTrigger(trigger,$X$24))</f>
        <v>1.2248756163451039E-2</v>
      </c>
      <c r="AH69" s="102">
        <f>_xll.qlIndexFixing(TenorBasisIndex6M,$AC69,TRUE,_xll.ohTrigger(trigger,X90))</f>
        <v>1.2104869019836487E-2</v>
      </c>
      <c r="AI69" s="49">
        <f>_xll.qlIndexFixing($X$9,$AC69,TRUE,trigger)</f>
        <v>1.2018375242225723E-2</v>
      </c>
      <c r="AJ69" s="52">
        <f t="shared" si="12"/>
        <v>0.86493777610763956</v>
      </c>
      <c r="BC69" s="45">
        <f>_xll.qlCalendarAdvance(calendar,BC68,"1D",,,trigger)</f>
        <v>42375</v>
      </c>
      <c r="BD69" s="49">
        <f>_xll.qlTenorBasisForwardRate($X$17,BC69,_xll.ohTrigger(trigger,$X$24))</f>
        <v>1.9260776970880374E-4</v>
      </c>
      <c r="BE69" s="49">
        <f>_xll.qlIndexFixing(TenorBasisIndex6M,_xll.qlInterestRateIndexFixingDate(TenorBasisIndex6M,BC69,trigger),TRUE,_xll.ohTrigger(trigger,$X$24))</f>
        <v>2.2005166194842538E-4</v>
      </c>
      <c r="BF69" s="49">
        <f>_xll.qlIndexFixing($X$9,_xll.qlInterestRateIndexFixingDate($X$9,BC69,trigger),TRUE,trigger)</f>
        <v>2.199003564848825E-4</v>
      </c>
      <c r="BG69" s="94">
        <f t="shared" si="13"/>
        <v>-1.5130546354288009E-3</v>
      </c>
    </row>
    <row r="70" spans="1:59" x14ac:dyDescent="0.2">
      <c r="O70" s="26" t="e">
        <v>#N/A</v>
      </c>
      <c r="P70" s="26" t="e">
        <f>_xll.qlRateHelperQuoteName(O70,trigger)</f>
        <v>#VALUE!</v>
      </c>
      <c r="Q70" s="31" t="e">
        <f>_xll.qlRateHelperRate(O70,trigger)</f>
        <v>#VALUE!</v>
      </c>
      <c r="R70" s="70" t="e">
        <f>_xll.qlRateHelperEarliestDate(O70,trigger)</f>
        <v>#VALUE!</v>
      </c>
      <c r="S70" s="70" t="e">
        <f>_xll.qlRateHelperPillarDate(O70,trigger)</f>
        <v>#VALUE!</v>
      </c>
      <c r="T70" s="100" t="e">
        <f>_xll.qlYieldTSDiscount($X$10,S70)</f>
        <v>#NUM!</v>
      </c>
      <c r="U70" s="100" t="e">
        <v>#N/A</v>
      </c>
      <c r="AA70" s="1">
        <f t="shared" ref="AA70:AA133" si="14">AA69+1</f>
        <v>67</v>
      </c>
      <c r="AB70" s="44" t="str">
        <f t="shared" ref="AB70:AB133" si="15">AA70&amp;"M"</f>
        <v>67M</v>
      </c>
      <c r="AC70" s="45">
        <f>_xll.qlInterestRateIndexFixingDate($X$9,AD70)</f>
        <v>44315</v>
      </c>
      <c r="AD70" s="45">
        <f>_xll.qlCalendarAdvance(calendar,$AD$3,AB70,,,trigger)</f>
        <v>44319</v>
      </c>
      <c r="AE70" s="45">
        <f>_xll.qlInterestRateIndexMaturity($X$9,AD70,)</f>
        <v>44503</v>
      </c>
      <c r="AF70" s="49">
        <f>_xll.qlTenorBasisValue(TenorBasis6M,AD70,_xll.ohTrigger(trigger,$X$24))</f>
        <v>2.664925807731373E-3</v>
      </c>
      <c r="AG70" s="102">
        <f>_xll.qlTenorBasisForwardRate(TenorBasis6M,AD70,_xll.ohTrigger(trigger,$X$24))</f>
        <v>1.2473120087824125E-2</v>
      </c>
      <c r="AH70" s="102">
        <f>_xll.qlIndexFixing(TenorBasisIndex6M,$AC70,TRUE,_xll.ohTrigger(trigger,X91))</f>
        <v>1.2332899326633184E-2</v>
      </c>
      <c r="AI70" s="49">
        <f>_xll.qlIndexFixing($X$9,$AC70,TRUE,trigger)</f>
        <v>1.2243763372003672E-2</v>
      </c>
      <c r="AJ70" s="52">
        <f t="shared" si="12"/>
        <v>0.8913595462951146</v>
      </c>
      <c r="BC70" s="45">
        <f>_xll.qlCalendarAdvance(calendar,BC69,"1D",,,trigger)</f>
        <v>42376</v>
      </c>
      <c r="BD70" s="49">
        <f>_xll.qlTenorBasisForwardRate($X$17,BC70,_xll.ohTrigger(trigger,$X$24))</f>
        <v>1.9261203958073229E-4</v>
      </c>
      <c r="BE70" s="49">
        <f>_xll.qlIndexFixing(TenorBasisIndex6M,_xll.qlInterestRateIndexFixingDate(TenorBasisIndex6M,BC70,trigger),TRUE,_xll.ohTrigger(trigger,$X$24))</f>
        <v>2.1860495097806386E-4</v>
      </c>
      <c r="BF70" s="49">
        <f>_xll.qlIndexFixing($X$9,_xll.qlInterestRateIndexFixingDate($X$9,BC70,trigger),TRUE,trigger)</f>
        <v>2.1979712028419551E-4</v>
      </c>
      <c r="BG70" s="94">
        <f t="shared" si="13"/>
        <v>1.1921693061316531E-2</v>
      </c>
    </row>
    <row r="71" spans="1:59" x14ac:dyDescent="0.2">
      <c r="O71" s="26" t="e">
        <v>#N/A</v>
      </c>
      <c r="P71" s="26" t="e">
        <f>_xll.qlRateHelperQuoteName(O71,trigger)</f>
        <v>#VALUE!</v>
      </c>
      <c r="Q71" s="31" t="e">
        <f>_xll.qlRateHelperRate(O71,trigger)</f>
        <v>#VALUE!</v>
      </c>
      <c r="R71" s="70" t="e">
        <f>_xll.qlRateHelperEarliestDate(O71,trigger)</f>
        <v>#VALUE!</v>
      </c>
      <c r="S71" s="70" t="e">
        <f>_xll.qlRateHelperPillarDate(O71,trigger)</f>
        <v>#VALUE!</v>
      </c>
      <c r="T71" s="100" t="e">
        <f>_xll.qlYieldTSDiscount($X$10,S71)</f>
        <v>#NUM!</v>
      </c>
      <c r="U71" s="100" t="e">
        <v>#N/A</v>
      </c>
      <c r="AA71" s="1">
        <f t="shared" si="14"/>
        <v>68</v>
      </c>
      <c r="AB71" s="44" t="str">
        <f t="shared" si="15"/>
        <v>68M</v>
      </c>
      <c r="AC71" s="45">
        <f>_xll.qlInterestRateIndexFixingDate($X$9,AD71)</f>
        <v>44347</v>
      </c>
      <c r="AD71" s="45">
        <f>_xll.qlCalendarAdvance(calendar,$AD$3,AB71,,,trigger)</f>
        <v>44349</v>
      </c>
      <c r="AE71" s="45">
        <f>_xll.qlInterestRateIndexMaturity($X$9,AD71,)</f>
        <v>44532</v>
      </c>
      <c r="AF71" s="49">
        <f>_xll.qlTenorBasisValue(TenorBasis6M,AD71,_xll.ohTrigger(trigger,$X$24))</f>
        <v>2.653461312235878E-3</v>
      </c>
      <c r="AG71" s="102">
        <f>_xll.qlTenorBasisForwardRate(TenorBasis6M,AD71,_xll.ohTrigger(trigger,$X$24))</f>
        <v>1.270782087820297E-2</v>
      </c>
      <c r="AH71" s="102">
        <f>_xll.qlIndexFixing(TenorBasisIndex6M,$AC71,TRUE,_xll.ohTrigger(trigger,X92))</f>
        <v>1.2571451874581379E-2</v>
      </c>
      <c r="AI71" s="49">
        <f>_xll.qlIndexFixing($X$9,$AC71,TRUE,trigger)</f>
        <v>1.2485433871310759E-2</v>
      </c>
      <c r="AJ71" s="52">
        <f t="shared" si="12"/>
        <v>0.86018003270620091</v>
      </c>
      <c r="BC71" s="45">
        <f>_xll.qlCalendarAdvance(calendar,BC70,"1D",,,trigger)</f>
        <v>42377</v>
      </c>
      <c r="BD71" s="49">
        <f>_xll.qlTenorBasisForwardRate($X$17,BC71,_xll.ohTrigger(trigger,$X$24))</f>
        <v>1.9263549636801408E-4</v>
      </c>
      <c r="BE71" s="49">
        <f>_xll.qlIndexFixing(TenorBasisIndex6M,_xll.qlInterestRateIndexFixingDate(TenorBasisIndex6M,BC71,trigger),TRUE,_xll.ohTrigger(trigger,$X$24))</f>
        <v>2.1818006416705451E-4</v>
      </c>
      <c r="BF71" s="49">
        <f>_xll.qlIndexFixing($X$9,_xll.qlInterestRateIndexFixingDate($X$9,BC71,trigger),TRUE,trigger)</f>
        <v>2.1966039096665713E-4</v>
      </c>
      <c r="BG71" s="94">
        <f t="shared" si="13"/>
        <v>1.480326799602617E-2</v>
      </c>
    </row>
    <row r="72" spans="1:59" x14ac:dyDescent="0.2">
      <c r="O72" s="28" t="e">
        <v>#N/A</v>
      </c>
      <c r="P72" s="28" t="e">
        <f>_xll.qlRateHelperQuoteName(O72,trigger)</f>
        <v>#VALUE!</v>
      </c>
      <c r="Q72" s="32" t="e">
        <f>_xll.qlRateHelperRate(O72,trigger)</f>
        <v>#VALUE!</v>
      </c>
      <c r="R72" s="71" t="e">
        <f>_xll.qlRateHelperEarliestDate(O72,trigger)</f>
        <v>#VALUE!</v>
      </c>
      <c r="S72" s="71" t="e">
        <f>_xll.qlRateHelperPillarDate(O72,trigger)</f>
        <v>#VALUE!</v>
      </c>
      <c r="T72" s="101" t="e">
        <f>_xll.qlYieldTSDiscount($X$10,S72)</f>
        <v>#NUM!</v>
      </c>
      <c r="U72" s="101" t="e">
        <v>#N/A</v>
      </c>
      <c r="AA72" s="1">
        <f t="shared" si="14"/>
        <v>69</v>
      </c>
      <c r="AB72" s="44" t="str">
        <f t="shared" si="15"/>
        <v>69M</v>
      </c>
      <c r="AC72" s="45">
        <f>_xll.qlInterestRateIndexFixingDate($X$9,AD72)</f>
        <v>44377</v>
      </c>
      <c r="AD72" s="45">
        <f>_xll.qlCalendarAdvance(calendar,$AD$3,AB72,,,trigger)</f>
        <v>44379</v>
      </c>
      <c r="AE72" s="45">
        <f>_xll.qlInterestRateIndexMaturity($X$9,AD72,)</f>
        <v>44564</v>
      </c>
      <c r="AF72" s="49">
        <f>_xll.qlTenorBasisValue(TenorBasis6M,AD72,_xll.ohTrigger(trigger,$X$24))</f>
        <v>2.6417354942619639E-3</v>
      </c>
      <c r="AG72" s="102">
        <f>_xll.qlTenorBasisForwardRate(TenorBasis6M,AD72,_xll.ohTrigger(trigger,$X$24))</f>
        <v>1.2948847567247356E-2</v>
      </c>
      <c r="AH72" s="102">
        <f>_xll.qlIndexFixing(TenorBasisIndex6M,$AC72,TRUE,_xll.ohTrigger(trigger,X93))</f>
        <v>1.2816562042411278E-2</v>
      </c>
      <c r="AI72" s="49">
        <f>_xll.qlIndexFixing($X$9,$AC72,TRUE,trigger)</f>
        <v>1.2739215233698614E-2</v>
      </c>
      <c r="AJ72" s="52">
        <f t="shared" si="12"/>
        <v>0.77346808712663517</v>
      </c>
      <c r="BC72" s="45">
        <f>_xll.qlCalendarAdvance(calendar,BC71,"1D",,,trigger)</f>
        <v>42380</v>
      </c>
      <c r="BD72" s="49">
        <f>_xll.qlTenorBasisForwardRate($X$17,BC72,_xll.ohTrigger(trigger,$X$24))</f>
        <v>1.9280782860616412E-4</v>
      </c>
      <c r="BE72" s="49">
        <f>_xll.qlIndexFixing(TenorBasisIndex6M,_xll.qlInterestRateIndexFixingDate(TenorBasisIndex6M,BC72,trigger),TRUE,_xll.ohTrigger(trigger,$X$24))</f>
        <v>2.1793232671057136E-4</v>
      </c>
      <c r="BF72" s="49">
        <f>_xll.qlIndexFixing($X$9,_xll.qlInterestRateIndexFixingDate($X$9,BC72,trigger),TRUE,trigger)</f>
        <v>2.1906511817164462E-4</v>
      </c>
      <c r="BG72" s="94">
        <f t="shared" si="13"/>
        <v>1.1327914610732631E-2</v>
      </c>
    </row>
    <row r="73" spans="1:59" x14ac:dyDescent="0.2">
      <c r="AA73" s="1">
        <f t="shared" si="14"/>
        <v>70</v>
      </c>
      <c r="AB73" s="44" t="str">
        <f t="shared" si="15"/>
        <v>70M</v>
      </c>
      <c r="AC73" s="45">
        <f>_xll.qlInterestRateIndexFixingDate($X$9,AD73)</f>
        <v>44406</v>
      </c>
      <c r="AD73" s="45">
        <f>_xll.qlCalendarAdvance(calendar,$AD$3,AB73,,,trigger)</f>
        <v>44410</v>
      </c>
      <c r="AE73" s="45">
        <f>_xll.qlInterestRateIndexMaturity($X$9,AD73,)</f>
        <v>44594</v>
      </c>
      <c r="AF73" s="49">
        <f>_xll.qlTenorBasisValue(TenorBasis6M,AD73,_xll.ohTrigger(trigger,$X$24))</f>
        <v>2.6293561998741144E-3</v>
      </c>
      <c r="AG73" s="102">
        <f>_xll.qlTenorBasisForwardRate(TenorBasis6M,AD73,_xll.ohTrigger(trigger,$X$24))</f>
        <v>1.318002318687414E-2</v>
      </c>
      <c r="AH73" s="102">
        <f>_xll.qlIndexFixing(TenorBasisIndex6M,$AC73,TRUE,_xll.ohTrigger(trigger,X94))</f>
        <v>1.3051745443360626E-2</v>
      </c>
      <c r="AI73" s="49">
        <f>_xll.qlIndexFixing($X$9,$AC73,TRUE,trigger)</f>
        <v>1.2986279889942817E-2</v>
      </c>
      <c r="AJ73" s="52">
        <f t="shared" si="12"/>
        <v>0.65465553417808775</v>
      </c>
      <c r="BC73" s="45">
        <f>_xll.qlCalendarAdvance(calendar,BC72,"1D",,,trigger)</f>
        <v>42381</v>
      </c>
      <c r="BD73" s="49">
        <f>_xll.qlTenorBasisForwardRate($X$17,BC73,_xll.ohTrigger(trigger,$X$24))</f>
        <v>1.9289487343333443E-4</v>
      </c>
      <c r="BE73" s="49">
        <f>_xll.qlIndexFixing(TenorBasisIndex6M,_xll.qlInterestRateIndexFixingDate(TenorBasisIndex6M,BC73,trigger),TRUE,_xll.ohTrigger(trigger,$X$24))</f>
        <v>2.1664607148296833E-4</v>
      </c>
      <c r="BF73" s="49">
        <f>_xll.qlIndexFixing($X$9,_xll.qlInterestRateIndexFixingDate($X$9,BC73,trigger),TRUE,trigger)</f>
        <v>2.1881029025112137E-4</v>
      </c>
      <c r="BG73" s="94">
        <f t="shared" si="13"/>
        <v>2.164218768153036E-2</v>
      </c>
    </row>
    <row r="74" spans="1:59" x14ac:dyDescent="0.2">
      <c r="AA74" s="1">
        <f t="shared" si="14"/>
        <v>71</v>
      </c>
      <c r="AB74" s="44" t="str">
        <f t="shared" si="15"/>
        <v>71M</v>
      </c>
      <c r="AC74" s="45">
        <f>_xll.qlInterestRateIndexFixingDate($X$9,AD74)</f>
        <v>44439</v>
      </c>
      <c r="AD74" s="45">
        <f>_xll.qlCalendarAdvance(calendar,$AD$3,AB74,,,trigger)</f>
        <v>44441</v>
      </c>
      <c r="AE74" s="45">
        <f>_xll.qlInterestRateIndexMaturity($X$9,AD74,)</f>
        <v>44622</v>
      </c>
      <c r="AF74" s="49">
        <f>_xll.qlTenorBasisValue(TenorBasis6M,AD74,_xll.ohTrigger(trigger,$X$24))</f>
        <v>2.6167219081481711E-3</v>
      </c>
      <c r="AG74" s="102">
        <f>_xll.qlTenorBasisForwardRate(TenorBasis6M,AD74,_xll.ohTrigger(trigger,$X$24))</f>
        <v>1.3398386462617963E-2</v>
      </c>
      <c r="AH74" s="102">
        <f>_xll.qlIndexFixing(TenorBasisIndex6M,$AC74,TRUE,_xll.ohTrigger(trigger,X95))</f>
        <v>1.3274124209118436E-2</v>
      </c>
      <c r="AI74" s="49">
        <f>_xll.qlIndexFixing($X$9,$AC74,TRUE,trigger)</f>
        <v>1.3221874845565341E-2</v>
      </c>
      <c r="AJ74" s="52">
        <f t="shared" si="12"/>
        <v>0.52249363553094619</v>
      </c>
      <c r="BC74" s="45">
        <f>_xll.qlCalendarAdvance(calendar,BC73,"1D",,,trigger)</f>
        <v>42382</v>
      </c>
      <c r="BD74" s="49">
        <f>_xll.qlTenorBasisForwardRate($X$17,BC74,_xll.ohTrigger(trigger,$X$24))</f>
        <v>1.9299452535872727E-4</v>
      </c>
      <c r="BE74" s="49">
        <f>_xll.qlIndexFixing(TenorBasisIndex6M,_xll.qlInterestRateIndexFixingDate(TenorBasisIndex6M,BC74,trigger),TRUE,_xll.ohTrigger(trigger,$X$24))</f>
        <v>2.1629738199777063E-4</v>
      </c>
      <c r="BF74" s="49">
        <f>_xll.qlIndexFixing($X$9,_xll.qlInterestRateIndexFixingDate($X$9,BC74,trigger),TRUE,trigger)</f>
        <v>2.1852990614925114E-4</v>
      </c>
      <c r="BG74" s="94">
        <f t="shared" si="13"/>
        <v>2.2325241514805076E-2</v>
      </c>
    </row>
    <row r="75" spans="1:59" x14ac:dyDescent="0.2">
      <c r="AA75" s="1">
        <f t="shared" si="14"/>
        <v>72</v>
      </c>
      <c r="AB75" s="44" t="str">
        <f t="shared" si="15"/>
        <v>72M</v>
      </c>
      <c r="AC75" s="45">
        <f>_xll.qlInterestRateIndexFixingDate($X$9,AD75)</f>
        <v>44469</v>
      </c>
      <c r="AD75" s="45">
        <f>_xll.qlCalendarAdvance(calendar,$AD$3,AB75,,,trigger)</f>
        <v>44473</v>
      </c>
      <c r="AE75" s="45">
        <f>_xll.qlInterestRateIndexMaturity($X$9,AD75,)</f>
        <v>44655</v>
      </c>
      <c r="AF75" s="49">
        <f>_xll.qlTenorBasisValue(TenorBasis6M,AD75,_xll.ohTrigger(trigger,$X$24))</f>
        <v>2.6034250250684078E-3</v>
      </c>
      <c r="AG75" s="102">
        <f>_xll.qlTenorBasisForwardRate(TenorBasis6M,AD75,_xll.ohTrigger(trigger,$X$24))</f>
        <v>1.363465492753899E-2</v>
      </c>
      <c r="AH75" s="102">
        <f>_xll.qlIndexFixing(TenorBasisIndex6M,$AC75,TRUE,_xll.ohTrigger(trigger,X96))</f>
        <v>1.3514661111557479E-2</v>
      </c>
      <c r="AI75" s="49">
        <f>_xll.qlIndexFixing($X$9,$AC75,TRUE,trigger)</f>
        <v>1.3477254861888742E-2</v>
      </c>
      <c r="AJ75" s="52">
        <f t="shared" si="12"/>
        <v>0.37406249668737318</v>
      </c>
      <c r="BC75" s="45">
        <f>_xll.qlCalendarAdvance(calendar,BC74,"1D",,,trigger)</f>
        <v>42383</v>
      </c>
      <c r="BD75" s="49">
        <f>_xll.qlTenorBasisForwardRate($X$17,BC75,_xll.ohTrigger(trigger,$X$24))</f>
        <v>1.9310546841566634E-4</v>
      </c>
      <c r="BE75" s="49">
        <f>_xll.qlIndexFixing(TenorBasisIndex6M,_xll.qlInterestRateIndexFixingDate(TenorBasisIndex6M,BC75,trigger),TRUE,_xll.ohTrigger(trigger,$X$24))</f>
        <v>2.1595998400514903E-4</v>
      </c>
      <c r="BF75" s="49">
        <f>_xll.qlIndexFixing($X$9,_xll.qlInterestRateIndexFixingDate($X$9,BC75,trigger),TRUE,trigger)</f>
        <v>2.1822555325515524E-4</v>
      </c>
      <c r="BG75" s="94">
        <f t="shared" si="13"/>
        <v>2.2655692500062021E-2</v>
      </c>
    </row>
    <row r="76" spans="1:59" x14ac:dyDescent="0.2">
      <c r="AA76" s="1">
        <f t="shared" si="14"/>
        <v>73</v>
      </c>
      <c r="AB76" s="44" t="str">
        <f t="shared" si="15"/>
        <v>73M</v>
      </c>
      <c r="AC76" s="45">
        <f>_xll.qlInterestRateIndexFixingDate($X$9,AD76)</f>
        <v>44498</v>
      </c>
      <c r="AD76" s="45">
        <f>_xll.qlCalendarAdvance(calendar,$AD$3,AB76,,,trigger)</f>
        <v>44502</v>
      </c>
      <c r="AE76" s="45">
        <f>_xll.qlInterestRateIndexMaturity($X$9,AD76,)</f>
        <v>44683</v>
      </c>
      <c r="AF76" s="49">
        <f>_xll.qlTenorBasisValue(TenorBasis6M,AD76,_xll.ohTrigger(trigger,$X$24))</f>
        <v>2.591161331070008E-3</v>
      </c>
      <c r="AG76" s="102">
        <f>_xll.qlTenorBasisForwardRate(TenorBasis6M,AD76,_xll.ohTrigger(trigger,$X$24))</f>
        <v>1.3837503703840032E-2</v>
      </c>
      <c r="AH76" s="102">
        <f>_xll.qlIndexFixing(TenorBasisIndex6M,$AC76,TRUE,_xll.ohTrigger(trigger,X97))</f>
        <v>1.3717503359543515E-2</v>
      </c>
      <c r="AI76" s="49">
        <f>_xll.qlIndexFixing($X$9,$AC76,TRUE,trigger)</f>
        <v>1.3695707944267619E-2</v>
      </c>
      <c r="AJ76" s="52">
        <f t="shared" si="12"/>
        <v>0.21795415275896804</v>
      </c>
      <c r="BC76" s="45">
        <f>_xll.qlCalendarAdvance(calendar,BC75,"1D",,,trigger)</f>
        <v>42384</v>
      </c>
      <c r="BD76" s="49">
        <f>_xll.qlTenorBasisForwardRate($X$17,BC76,_xll.ohTrigger(trigger,$X$24))</f>
        <v>1.9322638663440088E-4</v>
      </c>
      <c r="BE76" s="49">
        <f>_xll.qlIndexFixing(TenorBasisIndex6M,_xll.qlInterestRateIndexFixingDate(TenorBasisIndex6M,BC76,trigger),TRUE,_xll.ohTrigger(trigger,$X$24))</f>
        <v>2.1563256151427079E-4</v>
      </c>
      <c r="BF76" s="49">
        <f>_xll.qlIndexFixing($X$9,_xll.qlInterestRateIndexFixingDate($X$9,BC76,trigger),TRUE,trigger)</f>
        <v>2.1789881895751561E-4</v>
      </c>
      <c r="BG76" s="94">
        <f t="shared" si="13"/>
        <v>2.2662574432448176E-2</v>
      </c>
    </row>
    <row r="77" spans="1:59" x14ac:dyDescent="0.2">
      <c r="AA77" s="1">
        <f t="shared" si="14"/>
        <v>74</v>
      </c>
      <c r="AB77" s="44" t="str">
        <f t="shared" si="15"/>
        <v>74M</v>
      </c>
      <c r="AC77" s="45">
        <f>_xll.qlInterestRateIndexFixingDate($X$9,AD77)</f>
        <v>44530</v>
      </c>
      <c r="AD77" s="45">
        <f>_xll.qlCalendarAdvance(calendar,$AD$3,AB77,,,trigger)</f>
        <v>44532</v>
      </c>
      <c r="AE77" s="45">
        <f>_xll.qlInterestRateIndexMaturity($X$9,AD77,)</f>
        <v>44714</v>
      </c>
      <c r="AF77" s="49">
        <f>_xll.qlTenorBasisValue(TenorBasis6M,AD77,_xll.ohTrigger(trigger,$X$24))</f>
        <v>2.5782712481921244E-3</v>
      </c>
      <c r="AG77" s="102">
        <f>_xll.qlTenorBasisForwardRate(TenorBasis6M,AD77,_xll.ohTrigger(trigger,$X$24))</f>
        <v>1.4050954253256224E-2</v>
      </c>
      <c r="AH77" s="102">
        <f>_xll.qlIndexFixing(TenorBasisIndex6M,$AC77,TRUE,_xll.ohTrigger(trigger,X98))</f>
        <v>1.3930937700018679E-2</v>
      </c>
      <c r="AI77" s="49">
        <f>_xll.qlIndexFixing($X$9,$AC77,TRUE,trigger)</f>
        <v>1.3924230088775975E-2</v>
      </c>
      <c r="AJ77" s="52">
        <f t="shared" si="12"/>
        <v>6.7076112427039147E-2</v>
      </c>
      <c r="BC77" s="45">
        <f>_xll.qlCalendarAdvance(calendar,BC76,"1D",,,trigger)</f>
        <v>42387</v>
      </c>
      <c r="BD77" s="49">
        <f>_xll.qlTenorBasisForwardRate($X$17,BC77,_xll.ohTrigger(trigger,$X$24))</f>
        <v>1.9363583254717985E-4</v>
      </c>
      <c r="BE77" s="49">
        <f>_xll.qlIndexFixing(TenorBasisIndex6M,_xll.qlInterestRateIndexFixingDate(TenorBasisIndex6M,BC77,trigger),TRUE,_xll.ohTrigger(trigger,$X$24))</f>
        <v>2.146969871235644E-4</v>
      </c>
      <c r="BF77" s="49">
        <f>_xll.qlIndexFixing($X$9,_xll.qlInterestRateIndexFixingDate($X$9,BC77,trigger),TRUE,trigger)</f>
        <v>2.1680020151917489E-4</v>
      </c>
      <c r="BG77" s="94">
        <f t="shared" si="13"/>
        <v>2.1032143956104941E-2</v>
      </c>
    </row>
    <row r="78" spans="1:59" x14ac:dyDescent="0.2">
      <c r="AA78" s="1">
        <f t="shared" si="14"/>
        <v>75</v>
      </c>
      <c r="AB78" s="44" t="str">
        <f t="shared" si="15"/>
        <v>75M</v>
      </c>
      <c r="AC78" s="45">
        <f>_xll.qlInterestRateIndexFixingDate($X$9,AD78)</f>
        <v>44560</v>
      </c>
      <c r="AD78" s="45">
        <f>_xll.qlCalendarAdvance(calendar,$AD$3,AB78,,,trigger)</f>
        <v>44564</v>
      </c>
      <c r="AE78" s="45">
        <f>_xll.qlInterestRateIndexMaturity($X$9,AD78,)</f>
        <v>44746</v>
      </c>
      <c r="AF78" s="49">
        <f>_xll.qlTenorBasisValue(TenorBasis6M,AD78,_xll.ohTrigger(trigger,$X$24))</f>
        <v>2.5643046379394351E-3</v>
      </c>
      <c r="AG78" s="102">
        <f>_xll.qlTenorBasisForwardRate(TenorBasis6M,AD78,_xll.ohTrigger(trigger,$X$24))</f>
        <v>1.427021383761959E-2</v>
      </c>
      <c r="AH78" s="102">
        <f>_xll.qlIndexFixing(TenorBasisIndex6M,$AC78,TRUE,_xll.ohTrigger(trigger,X99))</f>
        <v>1.4150185346083343E-2</v>
      </c>
      <c r="AI78" s="49">
        <f>_xll.qlIndexFixing($X$9,$AC78,TRUE,trigger)</f>
        <v>1.4157587984798985E-2</v>
      </c>
      <c r="AJ78" s="52">
        <f t="shared" si="12"/>
        <v>-7.4026387156412438E-2</v>
      </c>
      <c r="BC78" s="45">
        <f>_xll.qlCalendarAdvance(calendar,BC77,"1D",,,trigger)</f>
        <v>42388</v>
      </c>
      <c r="BD78" s="49">
        <f>_xll.qlTenorBasisForwardRate($X$17,BC78,_xll.ohTrigger(trigger,$X$24))</f>
        <v>1.9378349169055386E-4</v>
      </c>
      <c r="BE78" s="49">
        <f>_xll.qlIndexFixing(TenorBasisIndex6M,_xll.qlInterestRateIndexFixingDate(TenorBasisIndex6M,BC78,trigger),TRUE,_xll.ohTrigger(trigger,$X$24))</f>
        <v>2.1439630670981027E-4</v>
      </c>
      <c r="BF78" s="49">
        <f>_xll.qlIndexFixing($X$9,_xll.qlInterestRateIndexFixingDate($X$9,BC78,trigger),TRUE,trigger)</f>
        <v>2.1639981548232231E-4</v>
      </c>
      <c r="BG78" s="94">
        <f t="shared" si="13"/>
        <v>2.003508772512036E-2</v>
      </c>
    </row>
    <row r="79" spans="1:59" x14ac:dyDescent="0.2">
      <c r="AA79" s="1">
        <f t="shared" si="14"/>
        <v>76</v>
      </c>
      <c r="AB79" s="44" t="str">
        <f t="shared" si="15"/>
        <v>76M</v>
      </c>
      <c r="AC79" s="45">
        <f>_xll.qlInterestRateIndexFixingDate($X$9,AD79)</f>
        <v>44592</v>
      </c>
      <c r="AD79" s="45">
        <f>_xll.qlCalendarAdvance(calendar,$AD$3,AB79,,,trigger)</f>
        <v>44594</v>
      </c>
      <c r="AE79" s="45">
        <f>_xll.qlInterestRateIndexMaturity($X$9,AD79,)</f>
        <v>44775</v>
      </c>
      <c r="AF79" s="49">
        <f>_xll.qlTenorBasisValue(TenorBasis6M,AD79,_xll.ohTrigger(trigger,$X$24))</f>
        <v>2.5510173990215637E-3</v>
      </c>
      <c r="AG79" s="102">
        <f>_xll.qlTenorBasisForwardRate(TenorBasis6M,AD79,_xll.ohTrigger(trigger,$X$24))</f>
        <v>1.446806449845758E-2</v>
      </c>
      <c r="AH79" s="102">
        <f>_xll.qlIndexFixing(TenorBasisIndex6M,$AC79,TRUE,_xll.ohTrigger(trigger,X100))</f>
        <v>1.4348030028701478E-2</v>
      </c>
      <c r="AI79" s="49">
        <f>_xll.qlIndexFixing($X$9,$AC79,TRUE,trigger)</f>
        <v>1.4366870512387794E-2</v>
      </c>
      <c r="AJ79" s="52">
        <f t="shared" si="12"/>
        <v>-0.18840483686315829</v>
      </c>
      <c r="BC79" s="45">
        <f>_xll.qlCalendarAdvance(calendar,BC78,"1D",,,trigger)</f>
        <v>42389</v>
      </c>
      <c r="BD79" s="49">
        <f>_xll.qlTenorBasisForwardRate($X$17,BC79,_xll.ohTrigger(trigger,$X$24))</f>
        <v>1.939345461258875E-4</v>
      </c>
      <c r="BE79" s="49">
        <f>_xll.qlIndexFixing(TenorBasisIndex6M,_xll.qlInterestRateIndexFixingDate(TenorBasisIndex6M,BC79,trigger),TRUE,_xll.ohTrigger(trigger,$X$24))</f>
        <v>2.1409902183221609E-4</v>
      </c>
      <c r="BF79" s="49">
        <f>_xll.qlIndexFixing($X$9,_xll.qlInterestRateIndexFixingDate($X$9,BC79,trigger),TRUE,trigger)</f>
        <v>2.1598498497655205E-4</v>
      </c>
      <c r="BG79" s="94">
        <f t="shared" si="13"/>
        <v>1.8859631443359601E-2</v>
      </c>
    </row>
    <row r="80" spans="1:59" x14ac:dyDescent="0.2">
      <c r="AA80" s="1">
        <f t="shared" si="14"/>
        <v>77</v>
      </c>
      <c r="AB80" s="44" t="str">
        <f t="shared" si="15"/>
        <v>77M</v>
      </c>
      <c r="AC80" s="45">
        <f>_xll.qlInterestRateIndexFixingDate($X$9,AD80)</f>
        <v>44620</v>
      </c>
      <c r="AD80" s="45">
        <f>_xll.qlCalendarAdvance(calendar,$AD$3,AB80,,,trigger)</f>
        <v>44622</v>
      </c>
      <c r="AE80" s="45">
        <f>_xll.qlInterestRateIndexMaturity($X$9,AD80,)</f>
        <v>44806</v>
      </c>
      <c r="AF80" s="49">
        <f>_xll.qlTenorBasisValue(TenorBasis6M,AD80,_xll.ohTrigger(trigger,$X$24))</f>
        <v>2.5384553655040166E-3</v>
      </c>
      <c r="AG80" s="102">
        <f>_xll.qlTenorBasisForwardRate(TenorBasis6M,AD80,_xll.ohTrigger(trigger,$X$24))</f>
        <v>1.4662934421135417E-2</v>
      </c>
      <c r="AH80" s="102">
        <f>_xll.qlIndexFixing(TenorBasisIndex6M,$AC80,TRUE,_xll.ohTrigger(trigger,X101))</f>
        <v>1.4542874946565535E-2</v>
      </c>
      <c r="AI80" s="49">
        <f>_xll.qlIndexFixing($X$9,$AC80,TRUE,trigger)</f>
        <v>1.4571508215466654E-2</v>
      </c>
      <c r="AJ80" s="52">
        <f t="shared" si="12"/>
        <v>-0.28633268901118514</v>
      </c>
      <c r="BC80" s="45">
        <f>_xll.qlCalendarAdvance(calendar,BC79,"1D",,,trigger)</f>
        <v>42390</v>
      </c>
      <c r="BD80" s="49">
        <f>_xll.qlTenorBasisForwardRate($X$17,BC80,_xll.ohTrigger(trigger,$X$24))</f>
        <v>1.9408767987332828E-4</v>
      </c>
      <c r="BE80" s="49">
        <f>_xll.qlIndexFixing(TenorBasisIndex6M,_xll.qlInterestRateIndexFixingDate(TenorBasisIndex6M,BC80,trigger),TRUE,_xll.ohTrigger(trigger,$X$24))</f>
        <v>2.1380381649599618E-4</v>
      </c>
      <c r="BF80" s="49">
        <f>_xll.qlIndexFixing($X$9,_xll.qlInterestRateIndexFixingDate($X$9,BC80,trigger),TRUE,trigger)</f>
        <v>2.1555729738659331E-4</v>
      </c>
      <c r="BG80" s="94">
        <f t="shared" si="13"/>
        <v>1.7534808905971269E-2</v>
      </c>
    </row>
    <row r="81" spans="27:59" x14ac:dyDescent="0.2">
      <c r="AA81" s="1">
        <f t="shared" si="14"/>
        <v>78</v>
      </c>
      <c r="AB81" s="44" t="str">
        <f t="shared" si="15"/>
        <v>78M</v>
      </c>
      <c r="AC81" s="45">
        <f>_xll.qlInterestRateIndexFixingDate($X$9,AD81)</f>
        <v>44651</v>
      </c>
      <c r="AD81" s="45">
        <f>_xll.qlCalendarAdvance(calendar,$AD$3,AB81,,,trigger)</f>
        <v>44655</v>
      </c>
      <c r="AE81" s="45">
        <f>_xll.qlInterestRateIndexMaturity($X$9,AD81,)</f>
        <v>44838</v>
      </c>
      <c r="AF81" s="49">
        <f>_xll.qlTenorBasisValue(TenorBasis6M,AD81,_xll.ohTrigger(trigger,$X$24))</f>
        <v>2.5234612381140552E-3</v>
      </c>
      <c r="AG81" s="102">
        <f>_xll.qlTenorBasisForwardRate(TenorBasis6M,AD81,_xll.ohTrigger(trigger,$X$24))</f>
        <v>1.4872162177346181E-2</v>
      </c>
      <c r="AH81" s="102">
        <f>_xll.qlIndexFixing(TenorBasisIndex6M,$AC81,TRUE,_xll.ohTrigger(trigger,X102))</f>
        <v>1.4752264094219635E-2</v>
      </c>
      <c r="AI81" s="49">
        <f>_xll.qlIndexFixing($X$9,$AC81,TRUE,trigger)</f>
        <v>1.4789835814558264E-2</v>
      </c>
      <c r="AJ81" s="52">
        <f t="shared" si="12"/>
        <v>-0.37571720338629155</v>
      </c>
      <c r="BC81" s="45">
        <f>_xll.qlCalendarAdvance(calendar,BC80,"1D",,,trigger)</f>
        <v>42391</v>
      </c>
      <c r="BD81" s="49">
        <f>_xll.qlTenorBasisForwardRate($X$17,BC81,_xll.ohTrigger(trigger,$X$24))</f>
        <v>1.9424157695214516E-4</v>
      </c>
      <c r="BE81" s="49">
        <f>_xll.qlIndexFixing(TenorBasisIndex6M,_xll.qlInterestRateIndexFixingDate(TenorBasisIndex6M,BC81,trigger),TRUE,_xll.ohTrigger(trigger,$X$24))</f>
        <v>2.1350937470504723E-4</v>
      </c>
      <c r="BF81" s="49">
        <f>_xll.qlIndexFixing($X$9,_xll.qlInterestRateIndexFixingDate($X$9,BC81,trigger),TRUE,trigger)</f>
        <v>2.1511834009585757E-4</v>
      </c>
      <c r="BG81" s="94">
        <f t="shared" si="13"/>
        <v>1.6089653908103449E-2</v>
      </c>
    </row>
    <row r="82" spans="27:59" x14ac:dyDescent="0.2">
      <c r="AA82" s="1">
        <f t="shared" si="14"/>
        <v>79</v>
      </c>
      <c r="AB82" s="44" t="str">
        <f t="shared" si="15"/>
        <v>79M</v>
      </c>
      <c r="AC82" s="45">
        <f>_xll.qlInterestRateIndexFixingDate($X$9,AD82)</f>
        <v>44679</v>
      </c>
      <c r="AD82" s="45">
        <f>_xll.qlCalendarAdvance(calendar,$AD$3,AB82,,,trigger)</f>
        <v>44683</v>
      </c>
      <c r="AE82" s="45">
        <f>_xll.qlInterestRateIndexMaturity($X$9,AD82,)</f>
        <v>44867</v>
      </c>
      <c r="AF82" s="49">
        <f>_xll.qlTenorBasisValue(TenorBasis6M,AD82,_xll.ohTrigger(trigger,$X$24))</f>
        <v>2.5105869375369868E-3</v>
      </c>
      <c r="AG82" s="102">
        <f>_xll.qlTenorBasisForwardRate(TenorBasis6M,AD82,_xll.ohTrigger(trigger,$X$24))</f>
        <v>1.5052272867689689E-2</v>
      </c>
      <c r="AH82" s="102">
        <f>_xll.qlIndexFixing(TenorBasisIndex6M,$AC82,TRUE,_xll.ohTrigger(trigger,X103))</f>
        <v>1.4937203553808388E-2</v>
      </c>
      <c r="AI82" s="49">
        <f>_xll.qlIndexFixing($X$9,$AC82,TRUE,trigger)</f>
        <v>1.4976311273693029E-2</v>
      </c>
      <c r="AJ82" s="52">
        <f t="shared" si="12"/>
        <v>-0.39107719884641512</v>
      </c>
      <c r="BC82" s="45">
        <f>_xll.qlCalendarAdvance(calendar,BC81,"1D",,,trigger)</f>
        <v>42394</v>
      </c>
      <c r="BD82" s="49">
        <f>_xll.qlTenorBasisForwardRate($X$17,BC82,_xll.ohTrigger(trigger,$X$24))</f>
        <v>1.9469468833177084E-4</v>
      </c>
      <c r="BE82" s="49">
        <f>_xll.qlIndexFixing(TenorBasisIndex6M,_xll.qlInterestRateIndexFixingDate(TenorBasisIndex6M,BC82,trigger),TRUE,_xll.ohTrigger(trigger,$X$24))</f>
        <v>2.1261747063620504E-4</v>
      </c>
      <c r="BF82" s="49">
        <f>_xll.qlIndexFixing($X$9,_xll.qlInterestRateIndexFixingDate($X$9,BC82,trigger),TRUE,trigger)</f>
        <v>2.1374972383597464E-4</v>
      </c>
      <c r="BG82" s="94">
        <f t="shared" si="13"/>
        <v>1.1322531997695975E-2</v>
      </c>
    </row>
    <row r="83" spans="27:59" x14ac:dyDescent="0.2">
      <c r="AA83" s="1">
        <f t="shared" si="14"/>
        <v>80</v>
      </c>
      <c r="AB83" s="44" t="str">
        <f t="shared" si="15"/>
        <v>80M</v>
      </c>
      <c r="AC83" s="45">
        <f>_xll.qlInterestRateIndexFixingDate($X$9,AD83)</f>
        <v>44712</v>
      </c>
      <c r="AD83" s="45">
        <f>_xll.qlCalendarAdvance(calendar,$AD$3,AB83,,,trigger)</f>
        <v>44714</v>
      </c>
      <c r="AE83" s="45">
        <f>_xll.qlInterestRateIndexMaturity($X$9,AD83,)</f>
        <v>44897</v>
      </c>
      <c r="AF83" s="49">
        <f>_xll.qlTenorBasisValue(TenorBasis6M,AD83,_xll.ohTrigger(trigger,$X$24))</f>
        <v>2.4961793494709841E-3</v>
      </c>
      <c r="AG83" s="102">
        <f>_xll.qlTenorBasisForwardRate(TenorBasis6M,AD83,_xll.ohTrigger(trigger,$X$24))</f>
        <v>1.5240832250403574E-2</v>
      </c>
      <c r="AH83" s="102">
        <f>_xll.qlIndexFixing(TenorBasisIndex6M,$AC83,TRUE,_xll.ohTrigger(trigger,X104))</f>
        <v>1.5130824378297023E-2</v>
      </c>
      <c r="AI83" s="49">
        <f>_xll.qlIndexFixing($X$9,$AC83,TRUE,trigger)</f>
        <v>1.5170124974510901E-2</v>
      </c>
      <c r="AJ83" s="52">
        <f t="shared" si="12"/>
        <v>-0.3930059621387767</v>
      </c>
      <c r="BC83" s="45">
        <f>_xll.qlCalendarAdvance(calendar,BC82,"1D",,,trigger)</f>
        <v>42395</v>
      </c>
      <c r="BD83" s="49">
        <f>_xll.qlTenorBasisForwardRate($X$17,BC83,_xll.ohTrigger(trigger,$X$24))</f>
        <v>1.9483847888442234E-4</v>
      </c>
      <c r="BE83" s="49">
        <f>_xll.qlIndexFixing(TenorBasisIndex6M,_xll.qlInterestRateIndexFixingDate(TenorBasisIndex6M,BC83,trigger),TRUE,_xll.ohTrigger(trigger,$X$24))</f>
        <v>2.1231292305740119E-4</v>
      </c>
      <c r="BF83" s="49">
        <f>_xll.qlIndexFixing($X$9,_xll.qlInterestRateIndexFixingDate($X$9,BC83,trigger),TRUE,trigger)</f>
        <v>2.1328156155208977E-4</v>
      </c>
      <c r="BG83" s="94">
        <f t="shared" si="13"/>
        <v>9.6863849468857982E-3</v>
      </c>
    </row>
    <row r="84" spans="27:59" x14ac:dyDescent="0.2">
      <c r="AA84" s="1">
        <f t="shared" si="14"/>
        <v>81</v>
      </c>
      <c r="AB84" s="44" t="str">
        <f t="shared" si="15"/>
        <v>81M</v>
      </c>
      <c r="AC84" s="45">
        <f>_xll.qlInterestRateIndexFixingDate($X$9,AD84)</f>
        <v>44742</v>
      </c>
      <c r="AD84" s="45">
        <f>_xll.qlCalendarAdvance(calendar,$AD$3,AB84,,,trigger)</f>
        <v>44746</v>
      </c>
      <c r="AE84" s="45">
        <f>_xll.qlInterestRateIndexMaturity($X$9,AD84,)</f>
        <v>44930</v>
      </c>
      <c r="AF84" s="49">
        <f>_xll.qlTenorBasisValue(TenorBasis6M,AD84,_xll.ohTrigger(trigger,$X$24))</f>
        <v>2.4811467797120719E-3</v>
      </c>
      <c r="AG84" s="102">
        <f>_xll.qlTenorBasisForwardRate(TenorBasis6M,AD84,_xll.ohTrigger(trigger,$X$24))</f>
        <v>1.5438486896280478E-2</v>
      </c>
      <c r="AH84" s="102">
        <f>_xll.qlIndexFixing(TenorBasisIndex6M,$AC84,TRUE,_xll.ohTrigger(trigger,X105))</f>
        <v>1.5333923410452772E-2</v>
      </c>
      <c r="AI84" s="49">
        <f>_xll.qlIndexFixing($X$9,$AC84,TRUE,trigger)</f>
        <v>1.5371461294220229E-2</v>
      </c>
      <c r="AJ84" s="52">
        <f t="shared" si="12"/>
        <v>-0.37537883767457469</v>
      </c>
      <c r="BC84" s="45">
        <f>_xll.qlCalendarAdvance(calendar,BC83,"1D",,,trigger)</f>
        <v>42396</v>
      </c>
      <c r="BD84" s="49">
        <f>_xll.qlTenorBasisForwardRate($X$17,BC84,_xll.ohTrigger(trigger,$X$24))</f>
        <v>1.94976452833172E-4</v>
      </c>
      <c r="BE84" s="49">
        <f>_xll.qlIndexFixing(TenorBasisIndex6M,_xll.qlInterestRateIndexFixingDate(TenorBasisIndex6M,BC84,trigger),TRUE,_xll.ohTrigger(trigger,$X$24))</f>
        <v>2.1200255903588527E-4</v>
      </c>
      <c r="BF84" s="49">
        <f>_xll.qlIndexFixing($X$9,_xll.qlInterestRateIndexFixingDate($X$9,BC84,trigger),TRUE,trigger)</f>
        <v>2.1281006646559962E-4</v>
      </c>
      <c r="BG84" s="94">
        <f t="shared" si="13"/>
        <v>8.0750742971434364E-3</v>
      </c>
    </row>
    <row r="85" spans="27:59" x14ac:dyDescent="0.2">
      <c r="AA85" s="1">
        <f t="shared" si="14"/>
        <v>82</v>
      </c>
      <c r="AB85" s="44" t="str">
        <f t="shared" si="15"/>
        <v>82M</v>
      </c>
      <c r="AC85" s="45">
        <f>_xll.qlInterestRateIndexFixingDate($X$9,AD85)</f>
        <v>44771</v>
      </c>
      <c r="AD85" s="45">
        <f>_xll.qlCalendarAdvance(calendar,$AD$3,AB85,,,trigger)</f>
        <v>44775</v>
      </c>
      <c r="AE85" s="45">
        <f>_xll.qlInterestRateIndexMaturity($X$9,AD85,)</f>
        <v>44959</v>
      </c>
      <c r="AF85" s="49">
        <f>_xll.qlTenorBasisValue(TenorBasis6M,AD85,_xll.ohTrigger(trigger,$X$24))</f>
        <v>2.4673910452861925E-3</v>
      </c>
      <c r="AG85" s="102">
        <f>_xll.qlTenorBasisForwardRate(TenorBasis6M,AD85,_xll.ohTrigger(trigger,$X$24))</f>
        <v>1.5611626466261585E-2</v>
      </c>
      <c r="AH85" s="102">
        <f>_xll.qlIndexFixing(TenorBasisIndex6M,$AC85,TRUE,_xll.ohTrigger(trigger,X106))</f>
        <v>1.5511900507520614E-2</v>
      </c>
      <c r="AI85" s="49">
        <f>_xll.qlIndexFixing($X$9,$AC85,TRUE,trigger)</f>
        <v>1.5546290401796815E-2</v>
      </c>
      <c r="AJ85" s="52">
        <f t="shared" si="12"/>
        <v>-0.34389894276200955</v>
      </c>
      <c r="BC85" s="45">
        <f>_xll.qlCalendarAdvance(calendar,BC84,"1D",,,trigger)</f>
        <v>42397</v>
      </c>
      <c r="BD85" s="49">
        <f>_xll.qlTenorBasisForwardRate($X$17,BC85,_xll.ohTrigger(trigger,$X$24))</f>
        <v>1.9510755097342766E-4</v>
      </c>
      <c r="BE85" s="49">
        <f>_xll.qlIndexFixing(TenorBasisIndex6M,_xll.qlInterestRateIndexFixingDate(TenorBasisIndex6M,BC85,trigger),TRUE,_xll.ohTrigger(trigger,$X$24))</f>
        <v>2.1168531936223376E-4</v>
      </c>
      <c r="BF85" s="49">
        <f>_xll.qlIndexFixing($X$9,_xll.qlInterestRateIndexFixingDate($X$9,BC85,trigger),TRUE,trigger)</f>
        <v>2.1233682595157065E-4</v>
      </c>
      <c r="BG85" s="94">
        <f t="shared" si="13"/>
        <v>6.515065893368901E-3</v>
      </c>
    </row>
    <row r="86" spans="27:59" x14ac:dyDescent="0.2">
      <c r="AA86" s="1">
        <f t="shared" si="14"/>
        <v>83</v>
      </c>
      <c r="AB86" s="44" t="str">
        <f t="shared" si="15"/>
        <v>83M</v>
      </c>
      <c r="AC86" s="45">
        <f>_xll.qlInterestRateIndexFixingDate($X$9,AD86)</f>
        <v>44804</v>
      </c>
      <c r="AD86" s="45">
        <f>_xll.qlCalendarAdvance(calendar,$AD$3,AB86,,,trigger)</f>
        <v>44806</v>
      </c>
      <c r="AE86" s="45">
        <f>_xll.qlInterestRateIndexMaturity($X$9,AD86,)</f>
        <v>44987</v>
      </c>
      <c r="AF86" s="49">
        <f>_xll.qlTenorBasisValue(TenorBasis6M,AD86,_xll.ohTrigger(trigger,$X$24))</f>
        <v>2.4525556580266934E-3</v>
      </c>
      <c r="AG86" s="102">
        <f>_xll.qlTenorBasisForwardRate(TenorBasis6M,AD86,_xll.ohTrigger(trigger,$X$24))</f>
        <v>1.5784239566191759E-2</v>
      </c>
      <c r="AH86" s="102">
        <f>_xll.qlIndexFixing(TenorBasisIndex6M,$AC86,TRUE,_xll.ohTrigger(trigger,X107))</f>
        <v>1.5689612632199354E-2</v>
      </c>
      <c r="AI86" s="49">
        <f>_xll.qlIndexFixing($X$9,$AC86,TRUE,trigger)</f>
        <v>1.5719136371927251E-2</v>
      </c>
      <c r="AJ86" s="52">
        <f t="shared" si="12"/>
        <v>-0.29523739727897041</v>
      </c>
      <c r="BC86" s="45">
        <f>_xll.qlCalendarAdvance(calendar,BC85,"1D",,,trigger)</f>
        <v>42398</v>
      </c>
      <c r="BD86" s="49">
        <f>_xll.qlTenorBasisForwardRate($X$17,BC86,_xll.ohTrigger(trigger,$X$24))</f>
        <v>1.9523174124555967E-4</v>
      </c>
      <c r="BE86" s="49">
        <f>_xll.qlIndexFixing(TenorBasisIndex6M,_xll.qlInterestRateIndexFixingDate(TenorBasisIndex6M,BC86,trigger),TRUE,_xll.ohTrigger(trigger,$X$24))</f>
        <v>2.1136117198033074E-4</v>
      </c>
      <c r="BF86" s="49">
        <f>_xll.qlIndexFixing($X$9,_xll.qlInterestRateIndexFixingDate($X$9,BC86,trigger),TRUE,trigger)</f>
        <v>2.1186342738419109E-4</v>
      </c>
      <c r="BG86" s="94">
        <f t="shared" si="13"/>
        <v>5.0225540386034957E-3</v>
      </c>
    </row>
    <row r="87" spans="27:59" x14ac:dyDescent="0.2">
      <c r="AA87" s="1">
        <f t="shared" si="14"/>
        <v>84</v>
      </c>
      <c r="AB87" s="44" t="str">
        <f t="shared" si="15"/>
        <v>84M</v>
      </c>
      <c r="AC87" s="45">
        <f>_xll.qlInterestRateIndexFixingDate($X$9,AD87)</f>
        <v>44833</v>
      </c>
      <c r="AD87" s="45">
        <f>_xll.qlCalendarAdvance(calendar,$AD$3,AB87,,,trigger)</f>
        <v>44837</v>
      </c>
      <c r="AE87" s="45">
        <f>_xll.qlInterestRateIndexMaturity($X$9,AD87,)</f>
        <v>45019</v>
      </c>
      <c r="AF87" s="49">
        <f>_xll.qlTenorBasisValue(TenorBasis6M,AD87,_xll.ohTrigger(trigger,$X$24))</f>
        <v>2.4375931686386417E-3</v>
      </c>
      <c r="AG87" s="102">
        <f>_xll.qlTenorBasisForwardRate(TenorBasis6M,AD87,_xll.ohTrigger(trigger,$X$24))</f>
        <v>1.5967285725320305E-2</v>
      </c>
      <c r="AH87" s="102">
        <f>_xll.qlIndexFixing(TenorBasisIndex6M,$AC87,TRUE,_xll.ohTrigger(trigger,X108))</f>
        <v>1.5877913165773465E-2</v>
      </c>
      <c r="AI87" s="49">
        <f>_xll.qlIndexFixing($X$9,$AC87,TRUE,trigger)</f>
        <v>1.5900537149524052E-2</v>
      </c>
      <c r="AJ87" s="52">
        <f t="shared" si="12"/>
        <v>-0.22623983750587329</v>
      </c>
      <c r="BC87" s="45">
        <f>_xll.qlCalendarAdvance(calendar,BC86,"1D",,,trigger)</f>
        <v>42401</v>
      </c>
      <c r="BD87" s="49">
        <f>_xll.qlTenorBasisForwardRate($X$17,BC87,_xll.ohTrigger(trigger,$X$24))</f>
        <v>1.9556511210482919E-4</v>
      </c>
      <c r="BE87" s="49">
        <f>_xll.qlIndexFixing(TenorBasisIndex6M,_xll.qlInterestRateIndexFixingDate(TenorBasisIndex6M,BC87,trigger),TRUE,_xll.ohTrigger(trigger,$X$24))</f>
        <v>2.1034953090480525E-4</v>
      </c>
      <c r="BF87" s="49">
        <f>_xll.qlIndexFixing($X$9,_xll.qlInterestRateIndexFixingDate($X$9,BC87,trigger),TRUE,trigger)</f>
        <v>2.10458157074403E-4</v>
      </c>
      <c r="BG87" s="94">
        <f t="shared" si="13"/>
        <v>1.0862616959774656E-3</v>
      </c>
    </row>
    <row r="88" spans="27:59" x14ac:dyDescent="0.2">
      <c r="AA88" s="1">
        <f t="shared" si="14"/>
        <v>85</v>
      </c>
      <c r="AB88" s="44" t="str">
        <f t="shared" si="15"/>
        <v>85M</v>
      </c>
      <c r="AC88" s="45">
        <f>_xll.qlInterestRateIndexFixingDate($X$9,AD88)</f>
        <v>44865</v>
      </c>
      <c r="AD88" s="45">
        <f>_xll.qlCalendarAdvance(calendar,$AD$3,AB88,,,trigger)</f>
        <v>44867</v>
      </c>
      <c r="AE88" s="45">
        <f>_xll.qlInterestRateIndexMaturity($X$9,AD88,)</f>
        <v>45048</v>
      </c>
      <c r="AF88" s="49">
        <f>_xll.qlTenorBasisValue(TenorBasis6M,AD88,_xll.ohTrigger(trigger,$X$24))</f>
        <v>2.4230000379564689E-3</v>
      </c>
      <c r="AG88" s="102">
        <f>_xll.qlTenorBasisForwardRate(TenorBasis6M,AD88,_xll.ohTrigger(trigger,$X$24))</f>
        <v>1.6135996659983526E-2</v>
      </c>
      <c r="AH88" s="102">
        <f>_xll.qlIndexFixing(TenorBasisIndex6M,$AC88,TRUE,_xll.ohTrigger(trigger,X109))</f>
        <v>1.6046621150746499E-2</v>
      </c>
      <c r="AI88" s="49">
        <f>_xll.qlIndexFixing($X$9,$AC88,TRUE,trigger)</f>
        <v>1.6066106391321579E-2</v>
      </c>
      <c r="AJ88" s="52">
        <f t="shared" si="12"/>
        <v>-0.19485240575080331</v>
      </c>
      <c r="BC88" s="45">
        <f>_xll.qlCalendarAdvance(calendar,BC87,"1D",,,trigger)</f>
        <v>42402</v>
      </c>
      <c r="BD88" s="49">
        <f>_xll.qlTenorBasisForwardRate($X$17,BC88,_xll.ohTrigger(trigger,$X$24))</f>
        <v>1.9566391814949393E-4</v>
      </c>
      <c r="BE88" s="49">
        <f>_xll.qlIndexFixing(TenorBasisIndex6M,_xll.qlInterestRateIndexFixingDate(TenorBasisIndex6M,BC88,trigger),TRUE,_xll.ohTrigger(trigger,$X$24))</f>
        <v>2.0999999999992636E-4</v>
      </c>
      <c r="BF88" s="49">
        <f>_xll.qlIndexFixing($X$9,_xll.qlInterestRateIndexFixingDate($X$9,BC88,trigger),TRUE,trigger)</f>
        <v>2.0999999999992636E-4</v>
      </c>
      <c r="BG88" s="94">
        <f t="shared" si="13"/>
        <v>0</v>
      </c>
    </row>
    <row r="89" spans="27:59" x14ac:dyDescent="0.2">
      <c r="AA89" s="1">
        <f t="shared" si="14"/>
        <v>86</v>
      </c>
      <c r="AB89" s="44" t="str">
        <f t="shared" si="15"/>
        <v>86M</v>
      </c>
      <c r="AC89" s="45">
        <f>_xll.qlInterestRateIndexFixingDate($X$9,AD89)</f>
        <v>44895</v>
      </c>
      <c r="AD89" s="45">
        <f>_xll.qlCalendarAdvance(calendar,$AD$3,AB89,,,trigger)</f>
        <v>44897</v>
      </c>
      <c r="AE89" s="45">
        <f>_xll.qlInterestRateIndexMaturity($X$9,AD89,)</f>
        <v>45079</v>
      </c>
      <c r="AF89" s="49">
        <f>_xll.qlTenorBasisValue(TenorBasis6M,AD89,_xll.ohTrigger(trigger,$X$24))</f>
        <v>2.4083027574418893E-3</v>
      </c>
      <c r="AG89" s="102">
        <f>_xll.qlTenorBasisForwardRate(TenorBasis6M,AD89,_xll.ohTrigger(trigger,$X$24))</f>
        <v>1.6309020749124877E-2</v>
      </c>
      <c r="AH89" s="102">
        <f>_xll.qlIndexFixing(TenorBasisIndex6M,$AC89,TRUE,_xll.ohTrigger(trigger,X110))</f>
        <v>1.6219634193467392E-2</v>
      </c>
      <c r="AI89" s="49">
        <f>_xll.qlIndexFixing($X$9,$AC89,TRUE,trigger)</f>
        <v>1.6234122403720005E-2</v>
      </c>
      <c r="AJ89" s="52">
        <f t="shared" si="12"/>
        <v>-0.14488210252613931</v>
      </c>
      <c r="BC89" s="45">
        <f>_xll.qlCalendarAdvance(calendar,BC88,"1D",,,trigger)</f>
        <v>42403</v>
      </c>
      <c r="BD89" s="49">
        <f>_xll.qlTenorBasisForwardRate($X$17,BC89,_xll.ohTrigger(trigger,$X$24))</f>
        <v>1.95756939942839E-4</v>
      </c>
      <c r="BE89" s="49">
        <f>_xll.qlIndexFixing(TenorBasisIndex6M,_xll.qlInterestRateIndexFixingDate(TenorBasisIndex6M,BC89,trigger),TRUE,_xll.ohTrigger(trigger,$X$24))</f>
        <v>2.0971601905655021E-4</v>
      </c>
      <c r="BF89" s="49">
        <f>_xll.qlIndexFixing($X$9,_xll.qlInterestRateIndexFixingDate($X$9,BC89,trigger),TRUE,trigger)</f>
        <v>2.0954937242862454E-4</v>
      </c>
      <c r="BG89" s="94">
        <f t="shared" si="13"/>
        <v>-1.6664662792566817E-3</v>
      </c>
    </row>
    <row r="90" spans="27:59" x14ac:dyDescent="0.2">
      <c r="AA90" s="1">
        <f t="shared" si="14"/>
        <v>87</v>
      </c>
      <c r="AB90" s="44" t="str">
        <f t="shared" si="15"/>
        <v>87M</v>
      </c>
      <c r="AC90" s="45">
        <f>_xll.qlInterestRateIndexFixingDate($X$9,AD90)</f>
        <v>44924</v>
      </c>
      <c r="AD90" s="45">
        <f>_xll.qlCalendarAdvance(calendar,$AD$3,AB90,,,trigger)</f>
        <v>44928</v>
      </c>
      <c r="AE90" s="45">
        <f>_xll.qlInterestRateIndexMaturity($X$9,AD90,)</f>
        <v>45110</v>
      </c>
      <c r="AF90" s="49">
        <f>_xll.qlTenorBasisValue(TenorBasis6M,AD90,_xll.ohTrigger(trigger,$X$24))</f>
        <v>2.3930135986989184E-3</v>
      </c>
      <c r="AG90" s="102">
        <f>_xll.qlTenorBasisForwardRate(TenorBasis6M,AD90,_xll.ohTrigger(trigger,$X$24))</f>
        <v>1.6482400837606267E-2</v>
      </c>
      <c r="AH90" s="102">
        <f>_xll.qlIndexFixing(TenorBasisIndex6M,$AC90,TRUE,_xll.ohTrigger(trigger,X111))</f>
        <v>1.6393007193448883E-2</v>
      </c>
      <c r="AI90" s="49">
        <f>_xll.qlIndexFixing($X$9,$AC90,TRUE,trigger)</f>
        <v>1.6400668602174338E-2</v>
      </c>
      <c r="AJ90" s="52">
        <f t="shared" si="12"/>
        <v>-7.6614087254553431E-2</v>
      </c>
      <c r="BC90" s="45">
        <f>_xll.qlCalendarAdvance(calendar,BC89,"1D",,,trigger)</f>
        <v>42404</v>
      </c>
      <c r="BD90" s="49">
        <f>_xll.qlTenorBasisForwardRate($X$17,BC90,_xll.ohTrigger(trigger,$X$24))</f>
        <v>1.9584440220313037E-4</v>
      </c>
      <c r="BE90" s="49">
        <f>_xll.qlIndexFixing(TenorBasisIndex6M,_xll.qlInterestRateIndexFixingDate(TenorBasisIndex6M,BC90,trigger),TRUE,_xll.ohTrigger(trigger,$X$24))</f>
        <v>2.0942647861042576E-4</v>
      </c>
      <c r="BF90" s="49">
        <f>_xll.qlIndexFixing($X$9,_xll.qlInterestRateIndexFixingDate($X$9,BC90,trigger),TRUE,trigger)</f>
        <v>2.0910661527943894E-4</v>
      </c>
      <c r="BG90" s="94">
        <f t="shared" si="13"/>
        <v>-3.1986333098681357E-3</v>
      </c>
    </row>
    <row r="91" spans="27:59" x14ac:dyDescent="0.2">
      <c r="AA91" s="1">
        <f t="shared" si="14"/>
        <v>88</v>
      </c>
      <c r="AB91" s="44" t="str">
        <f t="shared" si="15"/>
        <v>88M</v>
      </c>
      <c r="AC91" s="45">
        <f>_xll.qlInterestRateIndexFixingDate($X$9,AD91)</f>
        <v>44957</v>
      </c>
      <c r="AD91" s="45">
        <f>_xll.qlCalendarAdvance(calendar,$AD$3,AB91,,,trigger)</f>
        <v>44959</v>
      </c>
      <c r="AE91" s="45">
        <f>_xll.qlInterestRateIndexMaturity($X$9,AD91,)</f>
        <v>45140</v>
      </c>
      <c r="AF91" s="49">
        <f>_xll.qlTenorBasisValue(TenorBasis6M,AD91,_xll.ohTrigger(trigger,$X$24))</f>
        <v>2.3776282327046374E-3</v>
      </c>
      <c r="AG91" s="102">
        <f>_xll.qlTenorBasisForwardRate(TenorBasis6M,AD91,_xll.ohTrigger(trigger,$X$24))</f>
        <v>1.6650527031254764E-2</v>
      </c>
      <c r="AH91" s="102">
        <f>_xll.qlIndexFixing(TenorBasisIndex6M,$AC91,TRUE,_xll.ohTrigger(trigger,X112))</f>
        <v>1.6561130612556617E-2</v>
      </c>
      <c r="AI91" s="49">
        <f>_xll.qlIndexFixing($X$9,$AC91,TRUE,trigger)</f>
        <v>1.6560349279381218E-2</v>
      </c>
      <c r="AJ91" s="52">
        <f t="shared" si="12"/>
        <v>7.81333175398774E-3</v>
      </c>
      <c r="BC91" s="45">
        <f>_xll.qlCalendarAdvance(calendar,BC90,"1D",,,trigger)</f>
        <v>42405</v>
      </c>
      <c r="BD91" s="49">
        <f>_xll.qlTenorBasisForwardRate($X$17,BC91,_xll.ohTrigger(trigger,$X$24))</f>
        <v>1.9592652964863397E-4</v>
      </c>
      <c r="BE91" s="49">
        <f>_xll.qlIndexFixing(TenorBasisIndex6M,_xll.qlInterestRateIndexFixingDate(TenorBasisIndex6M,BC91,trigger),TRUE,_xll.ohTrigger(trigger,$X$24))</f>
        <v>2.0913160338640715E-4</v>
      </c>
      <c r="BF91" s="49">
        <f>_xll.qlIndexFixing($X$9,_xll.qlInterestRateIndexFixingDate($X$9,BC91,trigger),TRUE,trigger)</f>
        <v>2.0867182018236984E-4</v>
      </c>
      <c r="BG91" s="94">
        <f t="shared" si="13"/>
        <v>-4.5978320403731333E-3</v>
      </c>
    </row>
    <row r="92" spans="27:59" x14ac:dyDescent="0.2">
      <c r="AA92" s="1">
        <f t="shared" si="14"/>
        <v>89</v>
      </c>
      <c r="AB92" s="44" t="str">
        <f t="shared" si="15"/>
        <v>89M</v>
      </c>
      <c r="AC92" s="45">
        <f>_xll.qlInterestRateIndexFixingDate($X$9,AD92)</f>
        <v>44985</v>
      </c>
      <c r="AD92" s="45">
        <f>_xll.qlCalendarAdvance(calendar,$AD$3,AB92,,,trigger)</f>
        <v>44987</v>
      </c>
      <c r="AE92" s="45">
        <f>_xll.qlInterestRateIndexMaturity($X$9,AD92,)</f>
        <v>45173</v>
      </c>
      <c r="AF92" s="49">
        <f>_xll.qlTenorBasisValue(TenorBasis6M,AD92,_xll.ohTrigger(trigger,$X$24))</f>
        <v>2.3636551546282001E-3</v>
      </c>
      <c r="AG92" s="102">
        <f>_xll.qlTenorBasisForwardRate(TenorBasis6M,AD92,_xll.ohTrigger(trigger,$X$24))</f>
        <v>1.6818697972768849E-2</v>
      </c>
      <c r="AH92" s="102">
        <f>_xll.qlIndexFixing(TenorBasisIndex6M,$AC92,TRUE,_xll.ohTrigger(trigger,X113))</f>
        <v>1.6729274075823024E-2</v>
      </c>
      <c r="AI92" s="49">
        <f>_xll.qlIndexFixing($X$9,$AC92,TRUE,trigger)</f>
        <v>1.6718127924837612E-2</v>
      </c>
      <c r="AJ92" s="52">
        <f t="shared" si="12"/>
        <v>0.11146150985411746</v>
      </c>
      <c r="BC92" s="45">
        <f>_xll.qlCalendarAdvance(calendar,BC91,"1D",,,trigger)</f>
        <v>42408</v>
      </c>
      <c r="BD92" s="49">
        <f>_xll.qlTenorBasisForwardRate($X$17,BC92,_xll.ohTrigger(trigger,$X$24))</f>
        <v>1.9614315025316489E-4</v>
      </c>
      <c r="BE92" s="49">
        <f>_xll.qlIndexFixing(TenorBasisIndex6M,_xll.qlInterestRateIndexFixingDate(TenorBasisIndex6M,BC92,trigger),TRUE,_xll.ohTrigger(trigger,$X$24))</f>
        <v>2.0821721623579502E-4</v>
      </c>
      <c r="BF92" s="49">
        <f>_xll.qlIndexFixing($X$9,_xll.qlInterestRateIndexFixingDate($X$9,BC92,trigger),TRUE,trigger)</f>
        <v>2.0741612349024912E-4</v>
      </c>
      <c r="BG92" s="94">
        <f t="shared" si="13"/>
        <v>-8.0109274554589754E-3</v>
      </c>
    </row>
    <row r="93" spans="27:59" x14ac:dyDescent="0.2">
      <c r="AA93" s="1">
        <f t="shared" si="14"/>
        <v>90</v>
      </c>
      <c r="AB93" s="44" t="str">
        <f t="shared" si="15"/>
        <v>90M</v>
      </c>
      <c r="AC93" s="45">
        <f>_xll.qlInterestRateIndexFixingDate($X$9,AD93)</f>
        <v>45015</v>
      </c>
      <c r="AD93" s="45">
        <f>_xll.qlCalendarAdvance(calendar,$AD$3,AB93,,,trigger)</f>
        <v>45019</v>
      </c>
      <c r="AE93" s="45">
        <f>_xll.qlInterestRateIndexMaturity($X$9,AD93,)</f>
        <v>45202</v>
      </c>
      <c r="AF93" s="49">
        <f>_xll.qlTenorBasisValue(TenorBasis6M,AD93,_xll.ohTrigger(trigger,$X$24))</f>
        <v>2.3476038060153102E-3</v>
      </c>
      <c r="AG93" s="102">
        <f>_xll.qlTenorBasisForwardRate(TenorBasis6M,AD93,_xll.ohTrigger(trigger,$X$24))</f>
        <v>1.6981948592415978E-2</v>
      </c>
      <c r="AH93" s="102">
        <f>_xll.qlIndexFixing(TenorBasisIndex6M,$AC93,TRUE,_xll.ohTrigger(trigger,X114))</f>
        <v>1.6892021586895161E-2</v>
      </c>
      <c r="AI93" s="49">
        <f>_xll.qlIndexFixing($X$9,$AC93,TRUE,trigger)</f>
        <v>1.6869498620910219E-2</v>
      </c>
      <c r="AJ93" s="52">
        <f t="shared" si="12"/>
        <v>0.22522965984941856</v>
      </c>
      <c r="BC93" s="45">
        <f>_xll.qlCalendarAdvance(calendar,BC92,"1D",,,trigger)</f>
        <v>42409</v>
      </c>
      <c r="BD93" s="49">
        <f>_xll.qlTenorBasisForwardRate($X$17,BC93,_xll.ohTrigger(trigger,$X$24))</f>
        <v>1.9620618559055428E-4</v>
      </c>
      <c r="BE93" s="49">
        <f>_xll.qlIndexFixing(TenorBasisIndex6M,_xll.qlInterestRateIndexFixingDate(TenorBasisIndex6M,BC93,trigger),TRUE,_xll.ohTrigger(trigger,$X$24))</f>
        <v>2.0790324908812998E-4</v>
      </c>
      <c r="BF93" s="49">
        <f>_xll.qlIndexFixing($X$9,_xll.qlInterestRateIndexFixingDate($X$9,BC93,trigger),TRUE,trigger)</f>
        <v>2.0701409289066878E-4</v>
      </c>
      <c r="BG93" s="94">
        <f t="shared" si="13"/>
        <v>-8.8915619746119945E-3</v>
      </c>
    </row>
    <row r="94" spans="27:59" x14ac:dyDescent="0.2">
      <c r="AA94" s="1">
        <f t="shared" si="14"/>
        <v>91</v>
      </c>
      <c r="AB94" s="44" t="str">
        <f t="shared" si="15"/>
        <v>91M</v>
      </c>
      <c r="AC94" s="45">
        <f>_xll.qlInterestRateIndexFixingDate($X$9,AD94)</f>
        <v>45043</v>
      </c>
      <c r="AD94" s="45">
        <f>_xll.qlCalendarAdvance(calendar,$AD$3,AB94,,,trigger)</f>
        <v>45048</v>
      </c>
      <c r="AE94" s="45">
        <f>_xll.qlInterestRateIndexMaturity($X$9,AD94,)</f>
        <v>45232</v>
      </c>
      <c r="AF94" s="49">
        <f>_xll.qlTenorBasisValue(TenorBasis6M,AD94,_xll.ohTrigger(trigger,$X$24))</f>
        <v>2.3329876807168175E-3</v>
      </c>
      <c r="AG94" s="102">
        <f>_xll.qlTenorBasisForwardRate(TenorBasis6M,AD94,_xll.ohTrigger(trigger,$X$24))</f>
        <v>1.7139125223460564E-2</v>
      </c>
      <c r="AH94" s="102">
        <f>_xll.qlIndexFixing(TenorBasisIndex6M,$AC94,TRUE,_xll.ohTrigger(trigger,X115))</f>
        <v>1.7034007091786214E-2</v>
      </c>
      <c r="AI94" s="49">
        <f>_xll.qlIndexFixing($X$9,$AC94,TRUE,trigger)</f>
        <v>1.7013527324469861E-2</v>
      </c>
      <c r="AJ94" s="52">
        <f t="shared" si="12"/>
        <v>0.20479767316353148</v>
      </c>
      <c r="BC94" s="45">
        <f>_xll.qlCalendarAdvance(calendar,BC93,"1D",,,trigger)</f>
        <v>42410</v>
      </c>
      <c r="BD94" s="49">
        <f>_xll.qlTenorBasisForwardRate($X$17,BC94,_xll.ohTrigger(trigger,$X$24))</f>
        <v>1.9626500968208615E-4</v>
      </c>
      <c r="BE94" s="49">
        <f>_xll.qlIndexFixing(TenorBasisIndex6M,_xll.qlInterestRateIndexFixingDate(TenorBasisIndex6M,BC94,trigger),TRUE,_xll.ohTrigger(trigger,$X$24))</f>
        <v>2.0758507075082619E-4</v>
      </c>
      <c r="BF94" s="49">
        <f>_xll.qlIndexFixing($X$9,_xll.qlInterestRateIndexFixingDate($X$9,BC94,trigger),TRUE,trigger)</f>
        <v>2.0662048248925354E-4</v>
      </c>
      <c r="BG94" s="94">
        <f t="shared" si="13"/>
        <v>-9.6458826157264574E-3</v>
      </c>
    </row>
    <row r="95" spans="27:59" x14ac:dyDescent="0.2">
      <c r="AA95" s="1">
        <f t="shared" si="14"/>
        <v>92</v>
      </c>
      <c r="AB95" s="44" t="str">
        <f t="shared" si="15"/>
        <v>92M</v>
      </c>
      <c r="AC95" s="45">
        <f>_xll.qlInterestRateIndexFixingDate($X$9,AD95)</f>
        <v>45077</v>
      </c>
      <c r="AD95" s="45">
        <f>_xll.qlCalendarAdvance(calendar,$AD$3,AB95,,,trigger)</f>
        <v>45079</v>
      </c>
      <c r="AE95" s="45">
        <f>_xll.qlInterestRateIndexMaturity($X$9,AD95,)</f>
        <v>45264</v>
      </c>
      <c r="AF95" s="49">
        <f>_xll.qlTenorBasisValue(TenorBasis6M,AD95,_xll.ohTrigger(trigger,$X$24))</f>
        <v>2.3172967819872934E-3</v>
      </c>
      <c r="AG95" s="102">
        <f>_xll.qlTenorBasisForwardRate(TenorBasis6M,AD95,_xll.ohTrigger(trigger,$X$24))</f>
        <v>1.7303813383661517E-2</v>
      </c>
      <c r="AH95" s="102">
        <f>_xll.qlIndexFixing(TenorBasisIndex6M,$AC95,TRUE,_xll.ohTrigger(trigger,X116))</f>
        <v>1.7182657539047626E-2</v>
      </c>
      <c r="AI95" s="49">
        <f>_xll.qlIndexFixing($X$9,$AC95,TRUE,trigger)</f>
        <v>1.7163298202324088E-2</v>
      </c>
      <c r="AJ95" s="52">
        <f t="shared" si="12"/>
        <v>0.19359336723537984</v>
      </c>
      <c r="BC95" s="45">
        <f>_xll.qlCalendarAdvance(calendar,BC94,"1D",,,trigger)</f>
        <v>42411</v>
      </c>
      <c r="BD95" s="49">
        <f>_xll.qlTenorBasisForwardRate($X$17,BC95,_xll.ohTrigger(trigger,$X$24))</f>
        <v>1.9631984723724225E-4</v>
      </c>
      <c r="BE95" s="49">
        <f>_xll.qlIndexFixing(TenorBasisIndex6M,_xll.qlInterestRateIndexFixingDate(TenorBasisIndex6M,BC95,trigger),TRUE,_xll.ohTrigger(trigger,$X$24))</f>
        <v>2.0726290593731832E-4</v>
      </c>
      <c r="BF95" s="49">
        <f>_xll.qlIndexFixing($X$9,_xll.qlInterestRateIndexFixingDate($X$9,BC95,trigger),TRUE,trigger)</f>
        <v>2.0623538391468605E-4</v>
      </c>
      <c r="BG95" s="94">
        <f t="shared" si="13"/>
        <v>-1.0275220226322766E-2</v>
      </c>
    </row>
    <row r="96" spans="27:59" x14ac:dyDescent="0.2">
      <c r="AA96" s="1">
        <f t="shared" si="14"/>
        <v>93</v>
      </c>
      <c r="AB96" s="44" t="str">
        <f t="shared" si="15"/>
        <v>93M</v>
      </c>
      <c r="AC96" s="45">
        <f>_xll.qlInterestRateIndexFixingDate($X$9,AD96)</f>
        <v>45106</v>
      </c>
      <c r="AD96" s="45">
        <f>_xll.qlCalendarAdvance(calendar,$AD$3,AB96,,,trigger)</f>
        <v>45110</v>
      </c>
      <c r="AE96" s="45">
        <f>_xll.qlInterestRateIndexMaturity($X$9,AD96,)</f>
        <v>45294</v>
      </c>
      <c r="AF96" s="49">
        <f>_xll.qlTenorBasisValue(TenorBasis6M,AD96,_xll.ohTrigger(trigger,$X$24))</f>
        <v>2.301543246494018E-3</v>
      </c>
      <c r="AG96" s="102">
        <f>_xll.qlTenorBasisForwardRate(TenorBasis6M,AD96,_xll.ohTrigger(trigger,$X$24))</f>
        <v>1.7458590922265808E-2</v>
      </c>
      <c r="AH96" s="102">
        <f>_xll.qlIndexFixing(TenorBasisIndex6M,$AC96,TRUE,_xll.ohTrigger(trigger,X117))</f>
        <v>1.7322074932388076E-2</v>
      </c>
      <c r="AI96" s="49">
        <f>_xll.qlIndexFixing($X$9,$AC96,TRUE,trigger)</f>
        <v>1.730364039438111E-2</v>
      </c>
      <c r="AJ96" s="52">
        <f t="shared" si="12"/>
        <v>0.18434538006966567</v>
      </c>
      <c r="BC96" s="45">
        <f>_xll.qlCalendarAdvance(calendar,BC95,"1D",,,trigger)</f>
        <v>42412</v>
      </c>
      <c r="BD96" s="49">
        <f>_xll.qlTenorBasisForwardRate($X$17,BC96,_xll.ohTrigger(trigger,$X$24))</f>
        <v>1.963709229637476E-4</v>
      </c>
      <c r="BE96" s="49">
        <f>_xll.qlIndexFixing(TenorBasisIndex6M,_xll.qlInterestRateIndexFixingDate(TenorBasisIndex6M,BC96,trigger),TRUE,_xll.ohTrigger(trigger,$X$24))</f>
        <v>2.069369793584058E-4</v>
      </c>
      <c r="BF96" s="49">
        <f>_xll.qlIndexFixing($X$9,_xll.qlInterestRateIndexFixingDate($X$9,BC96,trigger),TRUE,trigger)</f>
        <v>2.0585888879696659E-4</v>
      </c>
      <c r="BG96" s="94">
        <f t="shared" si="13"/>
        <v>-1.0780905614392128E-2</v>
      </c>
    </row>
    <row r="97" spans="27:59" x14ac:dyDescent="0.2">
      <c r="AA97" s="1">
        <f t="shared" si="14"/>
        <v>94</v>
      </c>
      <c r="AB97" s="44" t="str">
        <f t="shared" si="15"/>
        <v>94M</v>
      </c>
      <c r="AC97" s="45">
        <f>_xll.qlInterestRateIndexFixingDate($X$9,AD97)</f>
        <v>45138</v>
      </c>
      <c r="AD97" s="45">
        <f>_xll.qlCalendarAdvance(calendar,$AD$3,AB97,,,trigger)</f>
        <v>45140</v>
      </c>
      <c r="AE97" s="45">
        <f>_xll.qlInterestRateIndexMaturity($X$9,AD97,)</f>
        <v>45324</v>
      </c>
      <c r="AF97" s="49">
        <f>_xll.qlTenorBasisValue(TenorBasis6M,AD97,_xll.ohTrigger(trigger,$X$24))</f>
        <v>2.2862441877596995E-3</v>
      </c>
      <c r="AG97" s="102">
        <f>_xll.qlTenorBasisForwardRate(TenorBasis6M,AD97,_xll.ohTrigger(trigger,$X$24))</f>
        <v>1.7606470830948202E-2</v>
      </c>
      <c r="AH97" s="102">
        <f>_xll.qlIndexFixing(TenorBasisIndex6M,$AC97,TRUE,_xll.ohTrigger(trigger,X118))</f>
        <v>1.7356345028342143E-2</v>
      </c>
      <c r="AI97" s="49">
        <f>_xll.qlIndexFixing($X$9,$AC97,TRUE,trigger)</f>
        <v>1.7438132739699096E-2</v>
      </c>
      <c r="AJ97" s="52">
        <f t="shared" si="12"/>
        <v>-0.81787711356952342</v>
      </c>
      <c r="BC97" s="45">
        <f>_xll.qlCalendarAdvance(calendar,BC96,"1D",,,trigger)</f>
        <v>42415</v>
      </c>
      <c r="BD97" s="49">
        <f>_xll.qlTenorBasisForwardRate($X$17,BC97,_xll.ohTrigger(trigger,$X$24))</f>
        <v>1.965038262385067E-4</v>
      </c>
      <c r="BE97" s="49">
        <f>_xll.qlIndexFixing(TenorBasisIndex6M,_xll.qlInterestRateIndexFixingDate(TenorBasisIndex6M,BC97,trigger),TRUE,_xll.ohTrigger(trigger,$X$24))</f>
        <v>2.0593887612845016E-4</v>
      </c>
      <c r="BF97" s="49">
        <f>_xll.qlIndexFixing($X$9,_xll.qlInterestRateIndexFixingDate($X$9,BC97,trigger),TRUE,trigger)</f>
        <v>2.0478194047743285E-4</v>
      </c>
      <c r="BG97" s="94">
        <f t="shared" si="13"/>
        <v>-1.1569356510173174E-2</v>
      </c>
    </row>
    <row r="98" spans="27:59" x14ac:dyDescent="0.2">
      <c r="AA98" s="1">
        <f t="shared" si="14"/>
        <v>95</v>
      </c>
      <c r="AB98" s="44" t="str">
        <f t="shared" si="15"/>
        <v>95M</v>
      </c>
      <c r="AC98" s="45">
        <f>_xll.qlInterestRateIndexFixingDate($X$9,AD98)</f>
        <v>45169</v>
      </c>
      <c r="AD98" s="45">
        <f>_xll.qlCalendarAdvance(calendar,$AD$3,AB98,,,trigger)</f>
        <v>45173</v>
      </c>
      <c r="AE98" s="45">
        <f>_xll.qlInterestRateIndexMaturity($X$9,AD98,)</f>
        <v>45355</v>
      </c>
      <c r="AF98" s="49">
        <f>_xll.qlTenorBasisValue(TenorBasis6M,AD98,_xll.ohTrigger(trigger,$X$24))</f>
        <v>2.269360895807794E-3</v>
      </c>
      <c r="AG98" s="102">
        <f>_xll.qlTenorBasisForwardRate(TenorBasis6M,AD98,_xll.ohTrigger(trigger,$X$24))</f>
        <v>1.7757445670340172E-2</v>
      </c>
      <c r="AH98" s="102">
        <f>_xll.qlIndexFixing(TenorBasisIndex6M,$AC98,TRUE,_xll.ohTrigger(trigger,X119))</f>
        <v>1.7589191255638705E-2</v>
      </c>
      <c r="AI98" s="49">
        <f>_xll.qlIndexFixing($X$9,$AC98,TRUE,trigger)</f>
        <v>1.7576568875990833E-2</v>
      </c>
      <c r="AJ98" s="52">
        <f t="shared" si="12"/>
        <v>0.12622379647872495</v>
      </c>
      <c r="BC98" s="45">
        <f>_xll.qlCalendarAdvance(calendar,BC97,"1D",,,trigger)</f>
        <v>42416</v>
      </c>
      <c r="BD98" s="49">
        <f>_xll.qlTenorBasisForwardRate($X$17,BC98,_xll.ohTrigger(trigger,$X$24))</f>
        <v>1.9654210170789405E-4</v>
      </c>
      <c r="BE98" s="49">
        <f>_xll.qlIndexFixing(TenorBasisIndex6M,_xll.qlInterestRateIndexFixingDate(TenorBasisIndex6M,BC98,trigger),TRUE,_xll.ohTrigger(trigger,$X$24))</f>
        <v>2.0560014957702713E-4</v>
      </c>
      <c r="BF98" s="49">
        <f>_xll.qlIndexFixing($X$9,_xll.qlInterestRateIndexFixingDate($X$9,BC98,trigger),TRUE,trigger)</f>
        <v>2.0444077548008112E-4</v>
      </c>
      <c r="BG98" s="94">
        <f t="shared" si="13"/>
        <v>-1.1593740969460007E-2</v>
      </c>
    </row>
    <row r="99" spans="27:59" x14ac:dyDescent="0.2">
      <c r="AA99" s="1">
        <f t="shared" si="14"/>
        <v>96</v>
      </c>
      <c r="AB99" s="44" t="str">
        <f t="shared" si="15"/>
        <v>96M</v>
      </c>
      <c r="AC99" s="45">
        <f>_xll.qlInterestRateIndexFixingDate($X$9,AD99)</f>
        <v>45197</v>
      </c>
      <c r="AD99" s="45">
        <f>_xll.qlCalendarAdvance(calendar,$AD$3,AB99,,,trigger)</f>
        <v>45201</v>
      </c>
      <c r="AE99" s="45">
        <f>_xll.qlInterestRateIndexMaturity($X$9,AD99,)</f>
        <v>45384</v>
      </c>
      <c r="AF99" s="49">
        <f>_xll.qlTenorBasisValue(TenorBasis6M,AD99,_xll.ohTrigger(trigger,$X$24))</f>
        <v>2.2549962008209063E-3</v>
      </c>
      <c r="AG99" s="102">
        <f>_xll.qlTenorBasisForwardRate(TenorBasis6M,AD99,_xll.ohTrigger(trigger,$X$24))</f>
        <v>1.7886638360220239E-2</v>
      </c>
      <c r="AH99" s="102">
        <f>_xll.qlIndexFixing(TenorBasisIndex6M,$AC99,TRUE,_xll.ohTrigger(trigger,X120))</f>
        <v>1.7704036242287703E-2</v>
      </c>
      <c r="AI99" s="49">
        <f>_xll.qlIndexFixing($X$9,$AC99,TRUE,trigger)</f>
        <v>1.7697076283315273E-2</v>
      </c>
      <c r="AJ99" s="52">
        <f t="shared" si="12"/>
        <v>6.9599589724300692E-2</v>
      </c>
      <c r="BC99" s="45">
        <f>_xll.qlCalendarAdvance(calendar,BC98,"1D",,,trigger)</f>
        <v>42417</v>
      </c>
      <c r="BD99" s="49">
        <f>_xll.qlTenorBasisForwardRate($X$17,BC99,_xll.ohTrigger(trigger,$X$24))</f>
        <v>1.9657773886924782E-4</v>
      </c>
      <c r="BE99" s="49">
        <f>_xll.qlIndexFixing(TenorBasisIndex6M,_xll.qlInterestRateIndexFixingDate(TenorBasisIndex6M,BC99,trigger),TRUE,_xll.ohTrigger(trigger,$X$24))</f>
        <v>2.0525878479662817E-4</v>
      </c>
      <c r="BF99" s="49">
        <f>_xll.qlIndexFixing($X$9,_xll.qlInterestRateIndexFixingDate($X$9,BC99,trigger),TRUE,trigger)</f>
        <v>2.0410867208782207E-4</v>
      </c>
      <c r="BG99" s="94">
        <f t="shared" si="13"/>
        <v>-1.150112708806102E-2</v>
      </c>
    </row>
    <row r="100" spans="27:59" x14ac:dyDescent="0.2">
      <c r="AA100" s="1">
        <f t="shared" si="14"/>
        <v>97</v>
      </c>
      <c r="AB100" s="44" t="str">
        <f t="shared" si="15"/>
        <v>97M</v>
      </c>
      <c r="AC100" s="45">
        <f>_xll.qlInterestRateIndexFixingDate($X$9,AD100)</f>
        <v>45230</v>
      </c>
      <c r="AD100" s="45">
        <f>_xll.qlCalendarAdvance(calendar,$AD$3,AB100,,,trigger)</f>
        <v>45232</v>
      </c>
      <c r="AE100" s="45">
        <f>_xll.qlInterestRateIndexMaturity($X$9,AD100,)</f>
        <v>45414</v>
      </c>
      <c r="AF100" s="49">
        <f>_xll.qlTenorBasisValue(TenorBasis6M,AD100,_xll.ohTrigger(trigger,$X$24))</f>
        <v>2.239055569936563E-3</v>
      </c>
      <c r="AG100" s="102">
        <f>_xll.qlTenorBasisForwardRate(TenorBasis6M,AD100,_xll.ohTrigger(trigger,$X$24))</f>
        <v>1.8017071287878033E-2</v>
      </c>
      <c r="AH100" s="102">
        <f>_xll.qlIndexFixing(TenorBasisIndex6M,$AC100,TRUE,_xll.ohTrigger(trigger,X121))</f>
        <v>1.7733087127368929E-2</v>
      </c>
      <c r="AI100" s="49">
        <f>_xll.qlIndexFixing($X$9,$AC100,TRUE,trigger)</f>
        <v>1.7821293391849097E-2</v>
      </c>
      <c r="AJ100" s="52">
        <f t="shared" si="12"/>
        <v>-0.88206264480167329</v>
      </c>
      <c r="BC100" s="45">
        <f>_xll.qlCalendarAdvance(calendar,BC99,"1D",,,trigger)</f>
        <v>42418</v>
      </c>
      <c r="BD100" s="49">
        <f>_xll.qlTenorBasisForwardRate($X$17,BC100,_xll.ohTrigger(trigger,$X$24))</f>
        <v>1.9661096242370483E-4</v>
      </c>
      <c r="BE100" s="49">
        <f>_xll.qlIndexFixing(TenorBasisIndex6M,_xll.qlInterestRateIndexFixingDate(TenorBasisIndex6M,BC100,trigger),TRUE,_xll.ohTrigger(trigger,$X$24))</f>
        <v>2.0491500648882929E-4</v>
      </c>
      <c r="BF100" s="49">
        <f>_xll.qlIndexFixing($X$9,_xll.qlInterestRateIndexFixingDate($X$9,BC100,trigger),TRUE,trigger)</f>
        <v>2.0378572192933833E-4</v>
      </c>
      <c r="BG100" s="94">
        <f t="shared" si="13"/>
        <v>-1.1292845594909564E-2</v>
      </c>
    </row>
    <row r="101" spans="27:59" x14ac:dyDescent="0.2">
      <c r="AA101" s="1">
        <f t="shared" si="14"/>
        <v>98</v>
      </c>
      <c r="AB101" s="44" t="str">
        <f t="shared" si="15"/>
        <v>98M</v>
      </c>
      <c r="AC101" s="45">
        <f>_xll.qlInterestRateIndexFixingDate($X$9,AD101)</f>
        <v>45260</v>
      </c>
      <c r="AD101" s="45">
        <f>_xll.qlCalendarAdvance(calendar,$AD$3,AB101,,,trigger)</f>
        <v>45264</v>
      </c>
      <c r="AE101" s="45">
        <f>_xll.qlInterestRateIndexMaturity($X$9,AD101,)</f>
        <v>45447</v>
      </c>
      <c r="AF101" s="49">
        <f>_xll.qlTenorBasisValue(TenorBasis6M,AD101,_xll.ohTrigger(trigger,$X$24))</f>
        <v>2.2225658146477522E-3</v>
      </c>
      <c r="AG101" s="102">
        <f>_xll.qlTenorBasisForwardRate(TenorBasis6M,AD101,_xll.ohTrigger(trigger,$X$24))</f>
        <v>1.8148438519082086E-2</v>
      </c>
      <c r="AH101" s="102">
        <f>_xll.qlIndexFixing(TenorBasisIndex6M,$AC101,TRUE,_xll.ohTrigger(trigger,X122))</f>
        <v>1.7965818102225205E-2</v>
      </c>
      <c r="AI101" s="49">
        <f>_xll.qlIndexFixing($X$9,$AC101,TRUE,trigger)</f>
        <v>1.7949876703195523E-2</v>
      </c>
      <c r="AJ101" s="52">
        <f t="shared" si="12"/>
        <v>0.15941399029682779</v>
      </c>
      <c r="BC101" s="45">
        <f>_xll.qlCalendarAdvance(calendar,BC100,"1D",,,trigger)</f>
        <v>42419</v>
      </c>
      <c r="BD101" s="49">
        <f>_xll.qlTenorBasisForwardRate($X$17,BC101,_xll.ohTrigger(trigger,$X$24))</f>
        <v>1.9664199706888823E-4</v>
      </c>
      <c r="BE101" s="49">
        <f>_xll.qlIndexFixing(TenorBasisIndex6M,_xll.qlInterestRateIndexFixingDate(TenorBasisIndex6M,BC101,trigger),TRUE,_xll.ohTrigger(trigger,$X$24))</f>
        <v>2.0456903935520653E-4</v>
      </c>
      <c r="BF101" s="49">
        <f>_xll.qlIndexFixing($X$9,_xll.qlInterestRateIndexFixingDate($X$9,BC101,trigger),TRUE,trigger)</f>
        <v>2.034720166346302E-4</v>
      </c>
      <c r="BG101" s="94">
        <f t="shared" si="13"/>
        <v>-1.0970227205763221E-2</v>
      </c>
    </row>
    <row r="102" spans="27:59" x14ac:dyDescent="0.2">
      <c r="AA102" s="1">
        <f t="shared" si="14"/>
        <v>99</v>
      </c>
      <c r="AB102" s="44" t="str">
        <f t="shared" si="15"/>
        <v>99M</v>
      </c>
      <c r="AC102" s="45">
        <f>_xll.qlInterestRateIndexFixingDate($X$9,AD102)</f>
        <v>45288</v>
      </c>
      <c r="AD102" s="45">
        <f>_xll.qlCalendarAdvance(calendar,$AD$3,AB102,,,trigger)</f>
        <v>45293</v>
      </c>
      <c r="AE102" s="45">
        <f>_xll.qlInterestRateIndexMaturity($X$9,AD102,)</f>
        <v>45475</v>
      </c>
      <c r="AF102" s="49">
        <f>_xll.qlTenorBasisValue(TenorBasis6M,AD102,_xll.ohTrigger(trigger,$X$24))</f>
        <v>2.2075962624298843E-3</v>
      </c>
      <c r="AG102" s="102">
        <f>_xll.qlTenorBasisForwardRate(TenorBasis6M,AD102,_xll.ohTrigger(trigger,$X$24))</f>
        <v>1.8255975659240274E-2</v>
      </c>
      <c r="AH102" s="102">
        <f>_xll.qlIndexFixing(TenorBasisIndex6M,$AC102,TRUE,_xll.ohTrigger(trigger,X123))</f>
        <v>1.7970896169487164E-2</v>
      </c>
      <c r="AI102" s="49">
        <f>_xll.qlIndexFixing($X$9,$AC102,TRUE,trigger)</f>
        <v>1.805806203163645E-2</v>
      </c>
      <c r="AJ102" s="52">
        <f t="shared" si="12"/>
        <v>-0.87165862149286144</v>
      </c>
      <c r="BC102" s="45">
        <f>_xll.qlCalendarAdvance(calendar,BC101,"1D",,,trigger)</f>
        <v>42422</v>
      </c>
      <c r="BD102" s="49">
        <f>_xll.qlTenorBasisForwardRate($X$17,BC102,_xll.ohTrigger(trigger,$X$24))</f>
        <v>1.9672421451273031E-4</v>
      </c>
      <c r="BE102" s="49">
        <f>_xll.qlIndexFixing(TenorBasisIndex6M,_xll.qlInterestRateIndexFixingDate(TenorBasisIndex6M,BC102,trigger),TRUE,_xll.ohTrigger(trigger,$X$24))</f>
        <v>2.0352025198001842E-4</v>
      </c>
      <c r="BF102" s="49">
        <f>_xll.qlIndexFixing($X$9,_xll.qlInterestRateIndexFixingDate($X$9,BC102,trigger),TRUE,trigger)</f>
        <v>2.0258728623228403E-4</v>
      </c>
      <c r="BG102" s="94">
        <f t="shared" si="13"/>
        <v>-9.3296574773439767E-3</v>
      </c>
    </row>
    <row r="103" spans="27:59" x14ac:dyDescent="0.2">
      <c r="AA103" s="1">
        <f t="shared" si="14"/>
        <v>100</v>
      </c>
      <c r="AB103" s="44" t="str">
        <f t="shared" si="15"/>
        <v>100M</v>
      </c>
      <c r="AC103" s="45">
        <f>_xll.qlInterestRateIndexFixingDate($X$9,AD103)</f>
        <v>45322</v>
      </c>
      <c r="AD103" s="45">
        <f>_xll.qlCalendarAdvance(calendar,$AD$3,AB103,,,trigger)</f>
        <v>45324</v>
      </c>
      <c r="AE103" s="45">
        <f>_xll.qlInterestRateIndexMaturity($X$9,AD103,)</f>
        <v>45506</v>
      </c>
      <c r="AF103" s="49">
        <f>_xll.qlTenorBasisValue(TenorBasis6M,AD103,_xll.ohTrigger(trigger,$X$24))</f>
        <v>2.1915723078833249E-3</v>
      </c>
      <c r="AG103" s="102">
        <f>_xll.qlTenorBasisForwardRate(TenorBasis6M,AD103,_xll.ohTrigger(trigger,$X$24))</f>
        <v>1.8365845321413738E-2</v>
      </c>
      <c r="AH103" s="102">
        <f>_xll.qlIndexFixing(TenorBasisIndex6M,$AC103,TRUE,_xll.ohTrigger(trigger,X124))</f>
        <v>1.8282747624955367E-2</v>
      </c>
      <c r="AI103" s="49">
        <f>_xll.qlIndexFixing($X$9,$AC103,TRUE,trigger)</f>
        <v>1.8172050731000366E-2</v>
      </c>
      <c r="AJ103" s="52">
        <f t="shared" si="12"/>
        <v>1.1069689395500071</v>
      </c>
      <c r="BC103" s="45">
        <f>_xll.qlCalendarAdvance(calendar,BC102,"1D",,,trigger)</f>
        <v>42423</v>
      </c>
      <c r="BD103" s="49">
        <f>_xll.qlTenorBasisForwardRate($X$17,BC103,_xll.ohTrigger(trigger,$X$24))</f>
        <v>1.9674874047728629E-4</v>
      </c>
      <c r="BE103" s="49">
        <f>_xll.qlIndexFixing(TenorBasisIndex6M,_xll.qlInterestRateIndexFixingDate(TenorBasisIndex6M,BC103,trigger),TRUE,_xll.ohTrigger(trigger,$X$24))</f>
        <v>2.0316777651713553E-4</v>
      </c>
      <c r="BF103" s="49">
        <f>_xll.qlIndexFixing($X$9,_xll.qlInterestRateIndexFixingDate($X$9,BC103,trigger),TRUE,trigger)</f>
        <v>2.0231147669224204E-4</v>
      </c>
      <c r="BG103" s="94">
        <f t="shared" si="13"/>
        <v>-8.5629982489348923E-3</v>
      </c>
    </row>
    <row r="104" spans="27:59" x14ac:dyDescent="0.2">
      <c r="AA104" s="1">
        <f t="shared" si="14"/>
        <v>101</v>
      </c>
      <c r="AB104" s="44" t="str">
        <f t="shared" si="15"/>
        <v>101M</v>
      </c>
      <c r="AC104" s="45">
        <f>_xll.qlInterestRateIndexFixingDate($X$9,AD104)</f>
        <v>45351</v>
      </c>
      <c r="AD104" s="45">
        <f>_xll.qlCalendarAdvance(calendar,$AD$3,AB104,,,trigger)</f>
        <v>45355</v>
      </c>
      <c r="AE104" s="45">
        <f>_xll.qlInterestRateIndexMaturity($X$9,AD104,)</f>
        <v>45539</v>
      </c>
      <c r="AF104" s="49">
        <f>_xll.qlTenorBasisValue(TenorBasis6M,AD104,_xll.ohTrigger(trigger,$X$24))</f>
        <v>2.1755305656148884E-3</v>
      </c>
      <c r="AG104" s="102">
        <f>_xll.qlTenorBasisForwardRate(TenorBasis6M,AD104,_xll.ohTrigger(trigger,$X$24))</f>
        <v>1.847180473077931E-2</v>
      </c>
      <c r="AH104" s="102">
        <f>_xll.qlIndexFixing(TenorBasisIndex6M,$AC104,TRUE,_xll.ohTrigger(trigger,X125))</f>
        <v>1.8289153731217738E-2</v>
      </c>
      <c r="AI104" s="49">
        <f>_xll.qlIndexFixing($X$9,$AC104,TRUE,trigger)</f>
        <v>1.8286026619061126E-2</v>
      </c>
      <c r="AJ104" s="52">
        <f t="shared" si="12"/>
        <v>3.1271121566124604E-2</v>
      </c>
      <c r="BC104" s="45">
        <f>_xll.qlCalendarAdvance(calendar,BC103,"1D",,,trigger)</f>
        <v>42424</v>
      </c>
      <c r="BD104" s="49">
        <f>_xll.qlTenorBasisForwardRate($X$17,BC104,_xll.ohTrigger(trigger,$X$24))</f>
        <v>1.9677220100443362E-4</v>
      </c>
      <c r="BE104" s="49">
        <f>_xll.qlIndexFixing(TenorBasisIndex6M,_xll.qlInterestRateIndexFixingDate(TenorBasisIndex6M,BC104,trigger),TRUE,_xll.ohTrigger(trigger,$X$24))</f>
        <v>2.0281423570819949E-4</v>
      </c>
      <c r="BF104" s="49">
        <f>_xll.qlIndexFixing($X$9,_xll.qlInterestRateIndexFixingDate($X$9,BC104,trigger),TRUE,trigger)</f>
        <v>2.0204537016597714E-4</v>
      </c>
      <c r="BG104" s="94">
        <f t="shared" si="13"/>
        <v>-7.6886554222234376E-3</v>
      </c>
    </row>
    <row r="105" spans="27:59" x14ac:dyDescent="0.2">
      <c r="AA105" s="1">
        <f t="shared" si="14"/>
        <v>102</v>
      </c>
      <c r="AB105" s="44" t="str">
        <f t="shared" si="15"/>
        <v>102M</v>
      </c>
      <c r="AC105" s="45">
        <f>_xll.qlInterestRateIndexFixingDate($X$9,AD105)</f>
        <v>45378</v>
      </c>
      <c r="AD105" s="45">
        <f>_xll.qlCalendarAdvance(calendar,$AD$3,AB105,,,trigger)</f>
        <v>45384</v>
      </c>
      <c r="AE105" s="45">
        <f>_xll.qlInterestRateIndexMaturity($X$9,AD105,)</f>
        <v>45567</v>
      </c>
      <c r="AF105" s="49">
        <f>_xll.qlTenorBasisValue(TenorBasis6M,AD105,_xll.ohTrigger(trigger,$X$24))</f>
        <v>2.1605120287402826E-3</v>
      </c>
      <c r="AG105" s="102">
        <f>_xll.qlTenorBasisForwardRate(TenorBasis6M,AD105,_xll.ohTrigger(trigger,$X$24))</f>
        <v>1.8558239455001107E-2</v>
      </c>
      <c r="AH105" s="102">
        <f>_xll.qlIndexFixing(TenorBasisIndex6M,$AC105,TRUE,_xll.ohTrigger(trigger,X126))</f>
        <v>1.8375592359966744E-2</v>
      </c>
      <c r="AI105" s="49">
        <f>_xll.qlIndexFixing($X$9,$AC105,TRUE,trigger)</f>
        <v>1.8382610369968515E-2</v>
      </c>
      <c r="AJ105" s="52">
        <f t="shared" si="12"/>
        <v>-7.018010001771241E-2</v>
      </c>
      <c r="BC105" s="45">
        <f>_xll.qlCalendarAdvance(calendar,BC104,"1D",,,trigger)</f>
        <v>42425</v>
      </c>
      <c r="BD105" s="49">
        <f>_xll.qlTenorBasisForwardRate($X$17,BC105,_xll.ohTrigger(trigger,$X$24))</f>
        <v>1.9679482078388972E-4</v>
      </c>
      <c r="BE105" s="49">
        <f>_xll.qlIndexFixing(TenorBasisIndex6M,_xll.qlInterestRateIndexFixingDate(TenorBasisIndex6M,BC105,trigger),TRUE,_xll.ohTrigger(trigger,$X$24))</f>
        <v>2.0245985424512374E-4</v>
      </c>
      <c r="BF105" s="49">
        <f>_xll.qlIndexFixing($X$9,_xll.qlInterestRateIndexFixingDate($X$9,BC105,trigger),TRUE,trigger)</f>
        <v>2.017890582834896E-4</v>
      </c>
      <c r="BG105" s="94">
        <f t="shared" si="13"/>
        <v>-6.7079596163414695E-3</v>
      </c>
    </row>
    <row r="106" spans="27:59" x14ac:dyDescent="0.2">
      <c r="AA106" s="1">
        <f t="shared" si="14"/>
        <v>103</v>
      </c>
      <c r="AB106" s="44" t="str">
        <f t="shared" si="15"/>
        <v>103M</v>
      </c>
      <c r="AC106" s="45">
        <f>_xll.qlInterestRateIndexFixingDate($X$9,AD106)</f>
        <v>45411</v>
      </c>
      <c r="AD106" s="45">
        <f>_xll.qlCalendarAdvance(calendar,$AD$3,AB106,,,trigger)</f>
        <v>45414</v>
      </c>
      <c r="AE106" s="45">
        <f>_xll.qlInterestRateIndexMaturity($X$9,AD106,)</f>
        <v>45600</v>
      </c>
      <c r="AF106" s="49">
        <f>_xll.qlTenorBasisValue(TenorBasis6M,AD106,_xll.ohTrigger(trigger,$X$24))</f>
        <v>2.1449679105711382E-3</v>
      </c>
      <c r="AG106" s="102">
        <f>_xll.qlTenorBasisForwardRate(TenorBasis6M,AD106,_xll.ohTrigger(trigger,$X$24))</f>
        <v>1.864799885011454E-2</v>
      </c>
      <c r="AH106" s="102">
        <f>_xll.qlIndexFixing(TenorBasisIndex6M,$AC106,TRUE,_xll.ohTrigger(trigger,X127))</f>
        <v>1.8582959963387092E-2</v>
      </c>
      <c r="AI106" s="49">
        <f>_xll.qlIndexFixing($X$9,$AC106,TRUE,trigger)</f>
        <v>1.8486973901773701E-2</v>
      </c>
      <c r="AJ106" s="52">
        <f t="shared" si="12"/>
        <v>0.95986061613390761</v>
      </c>
      <c r="BC106" s="45">
        <f>_xll.qlCalendarAdvance(calendar,BC105,"1D",,,trigger)</f>
        <v>42426</v>
      </c>
      <c r="BD106" s="49">
        <f>_xll.qlTenorBasisForwardRate($X$17,BC106,_xll.ohTrigger(trigger,$X$24))</f>
        <v>1.9681682450405433E-4</v>
      </c>
      <c r="BE106" s="49">
        <f>_xll.qlIndexFixing(TenorBasisIndex6M,_xll.qlInterestRateIndexFixingDate(TenorBasisIndex6M,BC106,trigger),TRUE,_xll.ohTrigger(trigger,$X$24))</f>
        <v>2.0210485681674726E-4</v>
      </c>
      <c r="BF106" s="49">
        <f>_xll.qlIndexFixing($X$9,_xll.qlInterestRateIndexFixingDate($X$9,BC106,trigger),TRUE,trigger)</f>
        <v>2.0154263267565812E-4</v>
      </c>
      <c r="BG106" s="94">
        <f t="shared" si="13"/>
        <v>-5.62224141089138E-3</v>
      </c>
    </row>
    <row r="107" spans="27:59" x14ac:dyDescent="0.2">
      <c r="AA107" s="1">
        <f t="shared" si="14"/>
        <v>104</v>
      </c>
      <c r="AB107" s="44" t="str">
        <f t="shared" si="15"/>
        <v>104M</v>
      </c>
      <c r="AC107" s="45">
        <f>_xll.qlInterestRateIndexFixingDate($X$9,AD107)</f>
        <v>45442</v>
      </c>
      <c r="AD107" s="45">
        <f>_xll.qlCalendarAdvance(calendar,$AD$3,AB107,,,trigger)</f>
        <v>45446</v>
      </c>
      <c r="AE107" s="45">
        <f>_xll.qlInterestRateIndexMaturity($X$9,AD107,)</f>
        <v>45629</v>
      </c>
      <c r="AF107" s="49">
        <f>_xll.qlTenorBasisValue(TenorBasis6M,AD107,_xll.ohTrigger(trigger,$X$24))</f>
        <v>2.1283835478059605E-3</v>
      </c>
      <c r="AG107" s="102">
        <f>_xll.qlTenorBasisForwardRate(TenorBasis6M,AD107,_xll.ohTrigger(trigger,$X$24))</f>
        <v>1.8727098378104046E-2</v>
      </c>
      <c r="AH107" s="102">
        <f>_xll.qlIndexFixing(TenorBasisIndex6M,$AC107,TRUE,_xll.ohTrigger(trigger,X128))</f>
        <v>1.8579540170443519E-2</v>
      </c>
      <c r="AI107" s="49">
        <f>_xll.qlIndexFixing($X$9,$AC107,TRUE,trigger)</f>
        <v>1.8582213176857328E-2</v>
      </c>
      <c r="AJ107" s="52">
        <f t="shared" si="12"/>
        <v>-2.6730064138086318E-2</v>
      </c>
      <c r="BC107" s="45">
        <f>_xll.qlCalendarAdvance(calendar,BC106,"1D",,,trigger)</f>
        <v>42429</v>
      </c>
      <c r="BD107" s="49">
        <f>_xll.qlTenorBasisForwardRate($X$17,BC107,_xll.ohTrigger(trigger,$X$24))</f>
        <v>1.971244762630582E-4</v>
      </c>
      <c r="BE107" s="49">
        <f>_xll.qlIndexFixing(TenorBasisIndex6M,_xll.qlInterestRateIndexFixingDate(TenorBasisIndex6M,BC107,trigger),TRUE,_xll.ohTrigger(trigger,$X$24))</f>
        <v>2.00694514790902E-4</v>
      </c>
      <c r="BF107" s="49">
        <f>_xll.qlIndexFixing($X$9,_xll.qlInterestRateIndexFixingDate($X$9,BC107,trigger),TRUE,trigger)</f>
        <v>2.0045012417185576E-4</v>
      </c>
      <c r="BG107" s="94">
        <f t="shared" si="13"/>
        <v>-2.4439061904624345E-3</v>
      </c>
    </row>
    <row r="108" spans="27:59" x14ac:dyDescent="0.2">
      <c r="AA108" s="1">
        <f t="shared" si="14"/>
        <v>105</v>
      </c>
      <c r="AB108" s="44" t="str">
        <f t="shared" si="15"/>
        <v>105M</v>
      </c>
      <c r="AC108" s="45">
        <f>_xll.qlInterestRateIndexFixingDate($X$9,AD108)</f>
        <v>45471</v>
      </c>
      <c r="AD108" s="45">
        <f>_xll.qlCalendarAdvance(calendar,$AD$3,AB108,,,trigger)</f>
        <v>45475</v>
      </c>
      <c r="AE108" s="45">
        <f>_xll.qlInterestRateIndexMaturity($X$9,AD108,)</f>
        <v>45659</v>
      </c>
      <c r="AF108" s="49">
        <f>_xll.qlTenorBasisValue(TenorBasis6M,AD108,_xll.ohTrigger(trigger,$X$24))</f>
        <v>2.1133544554082992E-3</v>
      </c>
      <c r="AG108" s="102">
        <f>_xll.qlTenorBasisForwardRate(TenorBasis6M,AD108,_xll.ohTrigger(trigger,$X$24))</f>
        <v>1.8801759982337914E-2</v>
      </c>
      <c r="AH108" s="102">
        <f>_xll.qlIndexFixing(TenorBasisIndex6M,$AC108,TRUE,_xll.ohTrigger(trigger,X129))</f>
        <v>1.8772285858341241E-2</v>
      </c>
      <c r="AI108" s="49">
        <f>_xll.qlIndexFixing($X$9,$AC108,TRUE,trigger)</f>
        <v>1.8673559749477077E-2</v>
      </c>
      <c r="AJ108" s="52">
        <f t="shared" si="12"/>
        <v>0.98726108864164575</v>
      </c>
      <c r="BC108" s="45">
        <f>_xll.qlCalendarAdvance(calendar,BC107,"1D",,,trigger)</f>
        <v>42430</v>
      </c>
      <c r="BD108" s="49">
        <f>_xll.qlTenorBasisForwardRate($X$17,BC108,_xll.ohTrigger(trigger,$X$24))</f>
        <v>1.9714998227818425E-4</v>
      </c>
      <c r="BE108" s="49">
        <f>_xll.qlIndexFixing(TenorBasisIndex6M,_xll.qlInterestRateIndexFixingDate(TenorBasisIndex6M,BC108,trigger),TRUE,_xll.ohTrigger(trigger,$X$24))</f>
        <v>2.0034711759988805E-4</v>
      </c>
      <c r="BF108" s="49">
        <f>_xll.qlIndexFixing($X$9,_xll.qlInterestRateIndexFixingDate($X$9,BC108,trigger),TRUE,trigger)</f>
        <v>2.0022164894702941E-4</v>
      </c>
      <c r="BG108" s="94">
        <f t="shared" si="13"/>
        <v>-1.2546865285864334E-3</v>
      </c>
    </row>
    <row r="109" spans="27:59" x14ac:dyDescent="0.2">
      <c r="AA109" s="1">
        <f t="shared" si="14"/>
        <v>106</v>
      </c>
      <c r="AB109" s="44" t="str">
        <f t="shared" si="15"/>
        <v>106M</v>
      </c>
      <c r="AC109" s="45">
        <f>_xll.qlInterestRateIndexFixingDate($X$9,AD109)</f>
        <v>45504</v>
      </c>
      <c r="AD109" s="45">
        <f>_xll.qlCalendarAdvance(calendar,$AD$3,AB109,,,trigger)</f>
        <v>45506</v>
      </c>
      <c r="AE109" s="45">
        <f>_xll.qlInterestRateIndexMaturity($X$9,AD109,)</f>
        <v>45691</v>
      </c>
      <c r="AF109" s="49">
        <f>_xll.qlTenorBasisValue(TenorBasis6M,AD109,_xll.ohTrigger(trigger,$X$24))</f>
        <v>2.0972935275793201E-3</v>
      </c>
      <c r="AG109" s="102">
        <f>_xll.qlTenorBasisForwardRate(TenorBasis6M,AD109,_xll.ohTrigger(trigger,$X$24))</f>
        <v>1.8879897418707031E-2</v>
      </c>
      <c r="AH109" s="102">
        <f>_xll.qlIndexFixing(TenorBasisIndex6M,$AC109,TRUE,_xll.ohTrigger(trigger,X130))</f>
        <v>1.866288178496911E-2</v>
      </c>
      <c r="AI109" s="49">
        <f>_xll.qlIndexFixing($X$9,$AC109,TRUE,trigger)</f>
        <v>1.8769309031171182E-2</v>
      </c>
      <c r="AJ109" s="52">
        <f t="shared" si="12"/>
        <v>-1.0642724620207185</v>
      </c>
      <c r="BC109" s="45">
        <f>_xll.qlCalendarAdvance(calendar,BC108,"1D",,,trigger)</f>
        <v>42431</v>
      </c>
      <c r="BD109" s="49">
        <f>_xll.qlTenorBasisForwardRate($X$17,BC109,_xll.ohTrigger(trigger,$X$24))</f>
        <v>1.9717576779017075E-4</v>
      </c>
      <c r="BE109" s="49">
        <f>_xll.qlIndexFixing(TenorBasisIndex6M,_xll.qlInterestRateIndexFixingDate(TenorBasisIndex6M,BC109,trigger),TRUE,_xll.ohTrigger(trigger,$X$24))</f>
        <v>2.0000000000000695E-4</v>
      </c>
      <c r="BF109" s="49">
        <f>_xll.qlIndexFixing($X$9,_xll.qlInterestRateIndexFixingDate($X$9,BC109,trigger),TRUE,trigger)</f>
        <v>2.0000000000000695E-4</v>
      </c>
      <c r="BG109" s="94">
        <f t="shared" si="13"/>
        <v>0</v>
      </c>
    </row>
    <row r="110" spans="27:59" x14ac:dyDescent="0.2">
      <c r="AA110" s="1">
        <f t="shared" si="14"/>
        <v>107</v>
      </c>
      <c r="AB110" s="44" t="str">
        <f t="shared" si="15"/>
        <v>107M</v>
      </c>
      <c r="AC110" s="45">
        <f>_xll.qlInterestRateIndexFixingDate($X$9,AD110)</f>
        <v>45533</v>
      </c>
      <c r="AD110" s="45">
        <f>_xll.qlCalendarAdvance(calendar,$AD$3,AB110,,,trigger)</f>
        <v>45537</v>
      </c>
      <c r="AE110" s="45">
        <f>_xll.qlInterestRateIndexMaturity($X$9,AD110,)</f>
        <v>45719</v>
      </c>
      <c r="AF110" s="49">
        <f>_xll.qlTenorBasisValue(TenorBasis6M,AD110,_xll.ohTrigger(trigger,$X$24))</f>
        <v>2.0812415041993192E-3</v>
      </c>
      <c r="AG110" s="102">
        <f>_xll.qlTenorBasisForwardRate(TenorBasis6M,AD110,_xll.ohTrigger(trigger,$X$24))</f>
        <v>1.8951283033238404E-2</v>
      </c>
      <c r="AH110" s="102">
        <f>_xll.qlIndexFixing(TenorBasisIndex6M,$AC110,TRUE,_xll.ohTrigger(trigger,X131))</f>
        <v>1.8855148157151863E-2</v>
      </c>
      <c r="AI110" s="49">
        <f>_xll.qlIndexFixing($X$9,$AC110,TRUE,trigger)</f>
        <v>1.8856119530717183E-2</v>
      </c>
      <c r="AJ110" s="52">
        <f t="shared" si="12"/>
        <v>-9.7137356531995511E-3</v>
      </c>
      <c r="BC110" s="45">
        <f>_xll.qlCalendarAdvance(calendar,BC109,"1D",,,trigger)</f>
        <v>42432</v>
      </c>
      <c r="BD110" s="49">
        <f>_xll.qlTenorBasisForwardRate($X$17,BC110,_xll.ohTrigger(trigger,$X$24))</f>
        <v>1.9745645635463771E-4</v>
      </c>
      <c r="BE110" s="49">
        <f>_xll.qlIndexFixing(TenorBasisIndex6M,_xll.qlInterestRateIndexFixingDate(TenorBasisIndex6M,BC110,trigger),TRUE,_xll.ohTrigger(trigger,$X$24))</f>
        <v>2.0017608900060608E-4</v>
      </c>
      <c r="BF110" s="49">
        <f>_xll.qlIndexFixing($X$9,_xll.qlInterestRateIndexFixingDate($X$9,BC110,trigger),TRUE,trigger)</f>
        <v>1.9925267799617095E-4</v>
      </c>
      <c r="BG110" s="94">
        <f t="shared" si="13"/>
        <v>-9.234110044351344E-3</v>
      </c>
    </row>
    <row r="111" spans="27:59" x14ac:dyDescent="0.2">
      <c r="AA111" s="1">
        <f t="shared" si="14"/>
        <v>108</v>
      </c>
      <c r="AB111" s="44" t="str">
        <f t="shared" si="15"/>
        <v>108M</v>
      </c>
      <c r="AC111" s="45">
        <f>_xll.qlInterestRateIndexFixingDate($X$9,AD111)</f>
        <v>45565</v>
      </c>
      <c r="AD111" s="45">
        <f>_xll.qlCalendarAdvance(calendar,$AD$3,AB111,,,trigger)</f>
        <v>45567</v>
      </c>
      <c r="AE111" s="45">
        <f>_xll.qlInterestRateIndexMaturity($X$9,AD111,)</f>
        <v>45749</v>
      </c>
      <c r="AF111" s="49">
        <f>_xll.qlTenorBasisValue(TenorBasis6M,AD111,_xll.ohTrigger(trigger,$X$24))</f>
        <v>2.0657195809565521E-3</v>
      </c>
      <c r="AG111" s="102">
        <f>_xll.qlTenorBasisForwardRate(TenorBasis6M,AD111,_xll.ohTrigger(trigger,$X$24))</f>
        <v>1.9027651016857477E-2</v>
      </c>
      <c r="AH111" s="102">
        <f>_xll.qlIndexFixing(TenorBasisIndex6M,$AC111,TRUE,_xll.ohTrigger(trigger,X132))</f>
        <v>1.8948592476606848E-2</v>
      </c>
      <c r="AI111" s="49">
        <f>_xll.qlIndexFixing($X$9,$AC111,TRUE,trigger)</f>
        <v>1.8945691285818581E-2</v>
      </c>
      <c r="AJ111" s="52">
        <f t="shared" si="12"/>
        <v>2.9011907882667276E-2</v>
      </c>
      <c r="BC111" s="45">
        <f>_xll.qlCalendarAdvance(calendar,BC110,"1D",,,trigger)</f>
        <v>42433</v>
      </c>
      <c r="BD111" s="49">
        <f>_xll.qlTenorBasisForwardRate($X$17,BC111,_xll.ohTrigger(trigger,$X$24))</f>
        <v>1.9735754320955254E-4</v>
      </c>
      <c r="BE111" s="49">
        <f>_xll.qlIndexFixing(TenorBasisIndex6M,_xll.qlInterestRateIndexFixingDate(TenorBasisIndex6M,BC111,trigger),TRUE,_xll.ohTrigger(trigger,$X$24))</f>
        <v>1.9999042826763432E-4</v>
      </c>
      <c r="BF111" s="49">
        <f>_xll.qlIndexFixing($X$9,_xll.qlInterestRateIndexFixingDate($X$9,BC111,trigger),TRUE,trigger)</f>
        <v>1.9930658579568795E-4</v>
      </c>
      <c r="BG111" s="94">
        <f t="shared" si="13"/>
        <v>-6.838424719463651E-3</v>
      </c>
    </row>
    <row r="112" spans="27:59" x14ac:dyDescent="0.2">
      <c r="AA112" s="1">
        <f t="shared" si="14"/>
        <v>109</v>
      </c>
      <c r="AB112" s="44" t="str">
        <f t="shared" si="15"/>
        <v>109M</v>
      </c>
      <c r="AC112" s="45">
        <f>_xll.qlInterestRateIndexFixingDate($X$9,AD112)</f>
        <v>45596</v>
      </c>
      <c r="AD112" s="45">
        <f>_xll.qlCalendarAdvance(calendar,$AD$3,AB112,,,trigger)</f>
        <v>45600</v>
      </c>
      <c r="AE112" s="45">
        <f>_xll.qlInterestRateIndexMaturity($X$9,AD112,)</f>
        <v>45782</v>
      </c>
      <c r="AF112" s="49">
        <f>_xll.qlTenorBasisValue(TenorBasis6M,AD112,_xll.ohTrigger(trigger,$X$24))</f>
        <v>2.048663709544196E-3</v>
      </c>
      <c r="AG112" s="102">
        <f>_xll.qlTenorBasisForwardRate(TenorBasis6M,AD112,_xll.ohTrigger(trigger,$X$24))</f>
        <v>1.9116031346889505E-2</v>
      </c>
      <c r="AH112" s="102">
        <f>_xll.qlIndexFixing(TenorBasisIndex6M,$AC112,TRUE,_xll.ohTrigger(trigger,X133))</f>
        <v>1.9036969875369583E-2</v>
      </c>
      <c r="AI112" s="49">
        <f>_xll.qlIndexFixing($X$9,$AC112,TRUE,trigger)</f>
        <v>1.9044754267424493E-2</v>
      </c>
      <c r="AJ112" s="52">
        <f t="shared" si="12"/>
        <v>-7.7843920549096335E-2</v>
      </c>
      <c r="BC112" s="45">
        <f>_xll.qlCalendarAdvance(calendar,BC111,"1D",,,trigger)</f>
        <v>42436</v>
      </c>
      <c r="BD112" s="49">
        <f>_xll.qlTenorBasisForwardRate($X$17,BC112,_xll.ohTrigger(trigger,$X$24))</f>
        <v>1.9731666677525874E-4</v>
      </c>
      <c r="BE112" s="49">
        <f>_xll.qlIndexFixing(TenorBasisIndex6M,_xll.qlInterestRateIndexFixingDate(TenorBasisIndex6M,BC112,trigger),TRUE,_xll.ohTrigger(trigger,$X$24))</f>
        <v>1.9967583642923809E-4</v>
      </c>
      <c r="BF112" s="49">
        <f>_xll.qlIndexFixing($X$9,_xll.qlInterestRateIndexFixingDate($X$9,BC112,trigger),TRUE,trigger)</f>
        <v>1.9901045901780874E-4</v>
      </c>
      <c r="BG112" s="94">
        <f t="shared" si="13"/>
        <v>-6.6537741142934648E-3</v>
      </c>
    </row>
    <row r="113" spans="27:59" x14ac:dyDescent="0.2">
      <c r="AA113" s="1">
        <f t="shared" si="14"/>
        <v>110</v>
      </c>
      <c r="AB113" s="44" t="str">
        <f t="shared" si="15"/>
        <v>110M</v>
      </c>
      <c r="AC113" s="45">
        <f>_xll.qlInterestRateIndexFixingDate($X$9,AD113)</f>
        <v>45624</v>
      </c>
      <c r="AD113" s="45">
        <f>_xll.qlCalendarAdvance(calendar,$AD$3,AB113,,,trigger)</f>
        <v>45628</v>
      </c>
      <c r="AE113" s="45">
        <f>_xll.qlInterestRateIndexMaturity($X$9,AD113,)</f>
        <v>45810</v>
      </c>
      <c r="AF113" s="49">
        <f>_xll.qlTenorBasisValue(TenorBasis6M,AD113,_xll.ohTrigger(trigger,$X$24))</f>
        <v>2.0342103392896279E-3</v>
      </c>
      <c r="AG113" s="102">
        <f>_xll.qlTenorBasisForwardRate(TenorBasis6M,AD113,_xll.ohTrigger(trigger,$X$24))</f>
        <v>1.9194900636833278E-2</v>
      </c>
      <c r="AH113" s="102">
        <f>_xll.qlIndexFixing(TenorBasisIndex6M,$AC113,TRUE,_xll.ohTrigger(trigger,X134))</f>
        <v>1.9220433621111362E-2</v>
      </c>
      <c r="AI113" s="49">
        <f>_xll.qlIndexFixing($X$9,$AC113,TRUE,trigger)</f>
        <v>1.9129360376270828E-2</v>
      </c>
      <c r="AJ113" s="52">
        <f t="shared" si="12"/>
        <v>0.91073244840533807</v>
      </c>
      <c r="BC113" s="45">
        <f>_xll.qlCalendarAdvance(calendar,BC112,"1D",,,trigger)</f>
        <v>42437</v>
      </c>
      <c r="BD113" s="49">
        <f>_xll.qlTenorBasisForwardRate($X$17,BC113,_xll.ohTrigger(trigger,$X$24))</f>
        <v>1.9734879663142567E-4</v>
      </c>
      <c r="BE113" s="49">
        <f>_xll.qlIndexFixing(TenorBasisIndex6M,_xll.qlInterestRateIndexFixingDate(TenorBasisIndex6M,BC113,trigger),TRUE,_xll.ohTrigger(trigger,$X$24))</f>
        <v>1.9961495376815156E-4</v>
      </c>
      <c r="BF113" s="49">
        <f>_xll.qlIndexFixing($X$9,_xll.qlInterestRateIndexFixingDate($X$9,BC113,trigger),TRUE,trigger)</f>
        <v>1.9884123506252533E-4</v>
      </c>
      <c r="BG113" s="94">
        <f t="shared" si="13"/>
        <v>-7.7371870562623632E-3</v>
      </c>
    </row>
    <row r="114" spans="27:59" x14ac:dyDescent="0.2">
      <c r="AA114" s="1">
        <f t="shared" si="14"/>
        <v>111</v>
      </c>
      <c r="AB114" s="44" t="str">
        <f t="shared" si="15"/>
        <v>111M</v>
      </c>
      <c r="AC114" s="45">
        <f>_xll.qlInterestRateIndexFixingDate($X$9,AD114)</f>
        <v>45656</v>
      </c>
      <c r="AD114" s="45">
        <f>_xll.qlCalendarAdvance(calendar,$AD$3,AB114,,,trigger)</f>
        <v>45659</v>
      </c>
      <c r="AE114" s="45">
        <f>_xll.qlInterestRateIndexMaturity($X$9,AD114,)</f>
        <v>45840</v>
      </c>
      <c r="AF114" s="49">
        <f>_xll.qlTenorBasisValue(TenorBasis6M,AD114,_xll.ohTrigger(trigger,$X$24))</f>
        <v>2.018231408811016E-3</v>
      </c>
      <c r="AG114" s="102">
        <f>_xll.qlTenorBasisForwardRate(TenorBasis6M,AD114,_xll.ohTrigger(trigger,$X$24))</f>
        <v>1.9284285186994109E-2</v>
      </c>
      <c r="AH114" s="102">
        <f>_xll.qlIndexFixing(TenorBasisIndex6M,$AC114,TRUE,_xll.ohTrigger(trigger,X135))</f>
        <v>1.9096602992559056E-2</v>
      </c>
      <c r="AI114" s="49">
        <f>_xll.qlIndexFixing($X$9,$AC114,TRUE,trigger)</f>
        <v>1.9221576788429687E-2</v>
      </c>
      <c r="AJ114" s="52">
        <f t="shared" si="12"/>
        <v>-1.2497379587063027</v>
      </c>
      <c r="BC114" s="45">
        <f>_xll.qlCalendarAdvance(calendar,BC113,"1D",,,trigger)</f>
        <v>42438</v>
      </c>
      <c r="BD114" s="49">
        <f>_xll.qlTenorBasisForwardRate($X$17,BC114,_xll.ohTrigger(trigger,$X$24))</f>
        <v>1.9738276175865815E-4</v>
      </c>
      <c r="BE114" s="49">
        <f>_xll.qlIndexFixing(TenorBasisIndex6M,_xll.qlInterestRateIndexFixingDate(TenorBasisIndex6M,BC114,trigger),TRUE,_xll.ohTrigger(trigger,$X$24))</f>
        <v>1.9955590637726171E-4</v>
      </c>
      <c r="BF114" s="49">
        <f>_xll.qlIndexFixing($X$9,_xll.qlInterestRateIndexFixingDate($X$9,BC114,trigger),TRUE,trigger)</f>
        <v>1.9868325538318705E-4</v>
      </c>
      <c r="BG114" s="94">
        <f t="shared" si="13"/>
        <v>-8.7265099407466094E-3</v>
      </c>
    </row>
    <row r="115" spans="27:59" x14ac:dyDescent="0.2">
      <c r="AA115" s="1">
        <f t="shared" si="14"/>
        <v>112</v>
      </c>
      <c r="AB115" s="44" t="str">
        <f t="shared" si="15"/>
        <v>112M</v>
      </c>
      <c r="AC115" s="45">
        <f>_xll.qlInterestRateIndexFixingDate($X$9,AD115)</f>
        <v>45687</v>
      </c>
      <c r="AD115" s="45">
        <f>_xll.qlCalendarAdvance(calendar,$AD$3,AB115,,,trigger)</f>
        <v>45691</v>
      </c>
      <c r="AE115" s="45">
        <f>_xll.qlInterestRateIndexMaturity($X$9,AD115,)</f>
        <v>45873</v>
      </c>
      <c r="AF115" s="49">
        <f>_xll.qlTenorBasisValue(TenorBasis6M,AD115,_xll.ohTrigger(trigger,$X$24))</f>
        <v>2.0017660208733121E-3</v>
      </c>
      <c r="AG115" s="102">
        <f>_xll.qlTenorBasisForwardRate(TenorBasis6M,AD115,_xll.ohTrigger(trigger,$X$24))</f>
        <v>1.9385396412529E-2</v>
      </c>
      <c r="AH115" s="102">
        <f>_xll.qlIndexFixing(TenorBasisIndex6M,$AC115,TRUE,_xll.ohTrigger(trigger,X136))</f>
        <v>1.9411835739251256E-2</v>
      </c>
      <c r="AI115" s="49">
        <f>_xll.qlIndexFixing($X$9,$AC115,TRUE,trigger)</f>
        <v>1.9321579536411809E-2</v>
      </c>
      <c r="AJ115" s="52">
        <f t="shared" si="12"/>
        <v>0.90256202839446997</v>
      </c>
      <c r="BC115" s="45">
        <f>_xll.qlCalendarAdvance(calendar,BC114,"1D",,,trigger)</f>
        <v>42439</v>
      </c>
      <c r="BD115" s="49">
        <f>_xll.qlTenorBasisForwardRate($X$17,BC115,_xll.ohTrigger(trigger,$X$24))</f>
        <v>1.9768593916803486E-4</v>
      </c>
      <c r="BE115" s="49">
        <f>_xll.qlIndexFixing(TenorBasisIndex6M,_xll.qlInterestRateIndexFixingDate(TenorBasisIndex6M,BC115,trigger),TRUE,_xll.ohTrigger(trigger,$X$24))</f>
        <v>1.9976148437212744E-4</v>
      </c>
      <c r="BF115" s="49">
        <f>_xll.qlIndexFixing($X$9,_xll.qlInterestRateIndexFixingDate($X$9,BC115,trigger),TRUE,trigger)</f>
        <v>1.9802819380771781E-4</v>
      </c>
      <c r="BG115" s="94">
        <f t="shared" si="13"/>
        <v>-1.7332905644096286E-2</v>
      </c>
    </row>
    <row r="116" spans="27:59" x14ac:dyDescent="0.2">
      <c r="AA116" s="1">
        <f t="shared" si="14"/>
        <v>113</v>
      </c>
      <c r="AB116" s="44" t="str">
        <f t="shared" si="15"/>
        <v>113M</v>
      </c>
      <c r="AC116" s="45">
        <f>_xll.qlInterestRateIndexFixingDate($X$9,AD116)</f>
        <v>45715</v>
      </c>
      <c r="AD116" s="45">
        <f>_xll.qlCalendarAdvance(calendar,$AD$3,AB116,,,trigger)</f>
        <v>45719</v>
      </c>
      <c r="AE116" s="45">
        <f>_xll.qlInterestRateIndexMaturity($X$9,AD116,)</f>
        <v>45903</v>
      </c>
      <c r="AF116" s="49">
        <f>_xll.qlTenorBasisValue(TenorBasis6M,AD116,_xll.ohTrigger(trigger,$X$24))</f>
        <v>1.9873858853462286E-3</v>
      </c>
      <c r="AG116" s="102">
        <f>_xll.qlTenorBasisForwardRate(TenorBasis6M,AD116,_xll.ohTrigger(trigger,$X$24))</f>
        <v>1.9480350216262928E-2</v>
      </c>
      <c r="AH116" s="102">
        <f>_xll.qlIndexFixing(TenorBasisIndex6M,$AC116,TRUE,_xll.ohTrigger(trigger,X137))</f>
        <v>1.9293168826627398E-2</v>
      </c>
      <c r="AI116" s="49">
        <f>_xll.qlIndexFixing($X$9,$AC116,TRUE,trigger)</f>
        <v>1.9411987853245535E-2</v>
      </c>
      <c r="AJ116" s="52">
        <f t="shared" si="12"/>
        <v>-1.1881902661813744</v>
      </c>
      <c r="BC116" s="45">
        <f>_xll.qlCalendarAdvance(calendar,BC115,"1D",,,trigger)</f>
        <v>42440</v>
      </c>
      <c r="BD116" s="49">
        <f>_xll.qlTenorBasisForwardRate($X$17,BC116,_xll.ohTrigger(trigger,$X$24))</f>
        <v>1.9759152710473071E-4</v>
      </c>
      <c r="BE116" s="49">
        <f>_xll.qlIndexFixing(TenorBasisIndex6M,_xll.qlInterestRateIndexFixingDate(TenorBasisIndex6M,BC116,trigger),TRUE,_xll.ohTrigger(trigger,$X$24))</f>
        <v>1.9957684354268029E-4</v>
      </c>
      <c r="BF116" s="49">
        <f>_xll.qlIndexFixing($X$9,_xll.qlInterestRateIndexFixingDate($X$9,BC116,trigger),TRUE,trigger)</f>
        <v>1.9815459906006276E-4</v>
      </c>
      <c r="BG116" s="94">
        <f t="shared" si="13"/>
        <v>-1.4222444826175285E-2</v>
      </c>
    </row>
    <row r="117" spans="27:59" x14ac:dyDescent="0.2">
      <c r="AA117" s="1">
        <f t="shared" si="14"/>
        <v>114</v>
      </c>
      <c r="AB117" s="44" t="str">
        <f t="shared" si="15"/>
        <v>114M</v>
      </c>
      <c r="AC117" s="45">
        <f>_xll.qlInterestRateIndexFixingDate($X$9,AD117)</f>
        <v>45747</v>
      </c>
      <c r="AD117" s="45">
        <f>_xll.qlCalendarAdvance(calendar,$AD$3,AB117,,,trigger)</f>
        <v>45749</v>
      </c>
      <c r="AE117" s="45">
        <f>_xll.qlInterestRateIndexMaturity($X$9,AD117,)</f>
        <v>45932</v>
      </c>
      <c r="AF117" s="49">
        <f>_xll.qlTenorBasisValue(TenorBasis6M,AD117,_xll.ohTrigger(trigger,$X$24))</f>
        <v>1.9720095309616781E-3</v>
      </c>
      <c r="AG117" s="102">
        <f>_xll.qlTenorBasisForwardRate(TenorBasis6M,AD117,_xll.ohTrigger(trigger,$X$24))</f>
        <v>1.9579076237633972E-2</v>
      </c>
      <c r="AH117" s="102">
        <f>_xll.qlIndexFixing(TenorBasisIndex6M,$AC117,TRUE,_xll.ohTrigger(trigger,X138))</f>
        <v>1.9499994756861164E-2</v>
      </c>
      <c r="AI117" s="49">
        <f>_xll.qlIndexFixing($X$9,$AC117,TRUE,trigger)</f>
        <v>1.9502905927610437E-2</v>
      </c>
      <c r="AJ117" s="52">
        <f t="shared" si="12"/>
        <v>-2.9111707492736338E-2</v>
      </c>
      <c r="BC117" s="45">
        <f>_xll.qlCalendarAdvance(calendar,BC116,"1D",,,trigger)</f>
        <v>42443</v>
      </c>
      <c r="BD117" s="49">
        <f>_xll.qlTenorBasisForwardRate($X$17,BC117,_xll.ohTrigger(trigger,$X$24))</f>
        <v>1.9758789509897228E-4</v>
      </c>
      <c r="BE117" s="49">
        <f>_xll.qlIndexFixing(TenorBasisIndex6M,_xll.qlInterestRateIndexFixingDate(TenorBasisIndex6M,BC117,trigger),TRUE,_xll.ohTrigger(trigger,$X$24))</f>
        <v>1.9929597709090609E-4</v>
      </c>
      <c r="BF117" s="49">
        <f>_xll.qlIndexFixing($X$9,_xll.qlInterestRateIndexFixingDate($X$9,BC117,trigger),TRUE,trigger)</f>
        <v>1.9808726406341263E-4</v>
      </c>
      <c r="BG117" s="94">
        <f t="shared" si="13"/>
        <v>-1.2087130274934592E-2</v>
      </c>
    </row>
    <row r="118" spans="27:59" x14ac:dyDescent="0.2">
      <c r="AA118" s="1">
        <f t="shared" si="14"/>
        <v>115</v>
      </c>
      <c r="AB118" s="44" t="str">
        <f t="shared" si="15"/>
        <v>115M</v>
      </c>
      <c r="AC118" s="45">
        <f>_xll.qlInterestRateIndexFixingDate($X$9,AD118)</f>
        <v>45776</v>
      </c>
      <c r="AD118" s="45">
        <f>_xll.qlCalendarAdvance(calendar,$AD$3,AB118,,,trigger)</f>
        <v>45779</v>
      </c>
      <c r="AE118" s="45">
        <f>_xll.qlInterestRateIndexMaturity($X$9,AD118,)</f>
        <v>45964</v>
      </c>
      <c r="AF118" s="49">
        <f>_xll.qlTenorBasisValue(TenorBasis6M,AD118,_xll.ohTrigger(trigger,$X$24))</f>
        <v>1.956667997621024E-3</v>
      </c>
      <c r="AG118" s="102">
        <f>_xll.qlTenorBasisForwardRate(TenorBasis6M,AD118,_xll.ohTrigger(trigger,$X$24))</f>
        <v>1.9688563749477937E-2</v>
      </c>
      <c r="AH118" s="102">
        <f>_xll.qlIndexFixing(TenorBasisIndex6M,$AC118,TRUE,_xll.ohTrigger(trigger,X139))</f>
        <v>1.9708403433862799E-2</v>
      </c>
      <c r="AI118" s="49">
        <f>_xll.qlIndexFixing($X$9,$AC118,TRUE,trigger)</f>
        <v>1.9600587145316227E-2</v>
      </c>
      <c r="AJ118" s="52">
        <f t="shared" si="12"/>
        <v>1.0781628854657221</v>
      </c>
      <c r="BC118" s="45">
        <f>_xll.qlCalendarAdvance(calendar,BC117,"1D",,,trigger)</f>
        <v>42444</v>
      </c>
      <c r="BD118" s="49">
        <f>_xll.qlTenorBasisForwardRate($X$17,BC118,_xll.ohTrigger(trigger,$X$24))</f>
        <v>1.9763761922552764E-4</v>
      </c>
      <c r="BE118" s="49">
        <f>_xll.qlIndexFixing(TenorBasisIndex6M,_xll.qlInterestRateIndexFixingDate(TenorBasisIndex6M,BC118,trigger),TRUE,_xll.ohTrigger(trigger,$X$24))</f>
        <v>1.9925268868587165E-4</v>
      </c>
      <c r="BF118" s="49">
        <f>_xll.qlIndexFixing($X$9,_xll.qlInterestRateIndexFixingDate($X$9,BC118,trigger),TRUE,trigger)</f>
        <v>1.9801189580134651E-4</v>
      </c>
      <c r="BG118" s="94">
        <f t="shared" si="13"/>
        <v>-1.2407928845251343E-2</v>
      </c>
    </row>
    <row r="119" spans="27:59" x14ac:dyDescent="0.2">
      <c r="AA119" s="1">
        <f t="shared" si="14"/>
        <v>116</v>
      </c>
      <c r="AB119" s="44" t="str">
        <f t="shared" si="15"/>
        <v>116M</v>
      </c>
      <c r="AC119" s="45">
        <f>_xll.qlInterestRateIndexFixingDate($X$9,AD119)</f>
        <v>45806</v>
      </c>
      <c r="AD119" s="45">
        <f>_xll.qlCalendarAdvance(calendar,$AD$3,AB119,,,trigger)</f>
        <v>45810</v>
      </c>
      <c r="AE119" s="45">
        <f>_xll.qlInterestRateIndexMaturity($X$9,AD119,)</f>
        <v>45993</v>
      </c>
      <c r="AF119" s="49">
        <f>_xll.qlTenorBasisValue(TenorBasis6M,AD119,_xll.ohTrigger(trigger,$X$24))</f>
        <v>1.9408546203311069E-3</v>
      </c>
      <c r="AG119" s="102">
        <f>_xll.qlTenorBasisForwardRate(TenorBasis6M,AD119,_xll.ohTrigger(trigger,$X$24))</f>
        <v>1.9794415494211032E-2</v>
      </c>
      <c r="AH119" s="102">
        <f>_xll.qlIndexFixing(TenorBasisIndex6M,$AC119,TRUE,_xll.ohTrigger(trigger,X140))</f>
        <v>1.9592681271084399E-2</v>
      </c>
      <c r="AI119" s="49">
        <f>_xll.qlIndexFixing($X$9,$AC119,TRUE,trigger)</f>
        <v>1.9693029934201575E-2</v>
      </c>
      <c r="AJ119" s="52">
        <f t="shared" si="12"/>
        <v>-1.0034866311717585</v>
      </c>
      <c r="BC119" s="45">
        <f>_xll.qlCalendarAdvance(calendar,BC118,"1D",,,trigger)</f>
        <v>42445</v>
      </c>
      <c r="BD119" s="49">
        <f>_xll.qlTenorBasisForwardRate($X$17,BC119,_xll.ohTrigger(trigger,$X$24))</f>
        <v>1.9769121560720828E-4</v>
      </c>
      <c r="BE119" s="49">
        <f>_xll.qlIndexFixing(TenorBasisIndex6M,_xll.qlInterestRateIndexFixingDate(TenorBasisIndex6M,BC119,trigger),TRUE,_xll.ohTrigger(trigger,$X$24))</f>
        <v>1.9921327253292139E-4</v>
      </c>
      <c r="BF119" s="49">
        <f>_xll.qlIndexFixing($X$9,_xll.qlInterestRateIndexFixingDate($X$9,BC119,trigger),TRUE,trigger)</f>
        <v>1.9795282040416373E-4</v>
      </c>
      <c r="BG119" s="94">
        <f t="shared" si="13"/>
        <v>-1.2604521287576626E-2</v>
      </c>
    </row>
    <row r="120" spans="27:59" x14ac:dyDescent="0.2">
      <c r="AA120" s="1">
        <f t="shared" si="14"/>
        <v>117</v>
      </c>
      <c r="AB120" s="44" t="str">
        <f t="shared" si="15"/>
        <v>117M</v>
      </c>
      <c r="AC120" s="45">
        <f>_xll.qlInterestRateIndexFixingDate($X$9,AD120)</f>
        <v>45838</v>
      </c>
      <c r="AD120" s="45">
        <f>_xll.qlCalendarAdvance(calendar,$AD$3,AB120,,,trigger)</f>
        <v>45840</v>
      </c>
      <c r="AE120" s="45">
        <f>_xll.qlInterestRateIndexMaturity($X$9,AD120,)</f>
        <v>46024</v>
      </c>
      <c r="AF120" s="49">
        <f>_xll.qlTenorBasisValue(TenorBasis6M,AD120,_xll.ohTrigger(trigger,$X$24))</f>
        <v>1.9255923795350606E-3</v>
      </c>
      <c r="AG120" s="102">
        <f>_xll.qlTenorBasisForwardRate(TenorBasis6M,AD120,_xll.ohTrigger(trigger,$X$24))</f>
        <v>1.990403674071782E-2</v>
      </c>
      <c r="AH120" s="102">
        <f>_xll.qlIndexFixing(TenorBasisIndex6M,$AC120,TRUE,_xll.ohTrigger(trigger,X141))</f>
        <v>1.9913626381932413E-2</v>
      </c>
      <c r="AI120" s="49">
        <f>_xll.qlIndexFixing($X$9,$AC120,TRUE,trigger)</f>
        <v>1.9788089056834133E-2</v>
      </c>
      <c r="AJ120" s="52">
        <f t="shared" si="12"/>
        <v>1.2553732509828011</v>
      </c>
      <c r="BC120" s="45">
        <f>_xll.qlCalendarAdvance(calendar,BC119,"1D",,,trigger)</f>
        <v>42446</v>
      </c>
      <c r="BD120" s="49">
        <f>_xll.qlTenorBasisForwardRate($X$17,BC120,_xll.ohTrigger(trigger,$X$24))</f>
        <v>1.9802501356326293E-4</v>
      </c>
      <c r="BE120" s="49">
        <f>_xll.qlIndexFixing(TenorBasisIndex6M,_xll.qlInterestRateIndexFixingDate(TenorBasisIndex6M,BC120,trigger),TRUE,_xll.ohTrigger(trigger,$X$24))</f>
        <v>1.9945647121159232E-4</v>
      </c>
      <c r="BF120" s="49">
        <f>_xll.qlIndexFixing($X$9,_xll.qlInterestRateIndexFixingDate($X$9,BC120,trigger),TRUE,trigger)</f>
        <v>1.9772485721144644E-4</v>
      </c>
      <c r="BG120" s="94">
        <f t="shared" si="13"/>
        <v>-1.7316140001458799E-2</v>
      </c>
    </row>
    <row r="121" spans="27:59" x14ac:dyDescent="0.2">
      <c r="AA121" s="1">
        <f t="shared" si="14"/>
        <v>118</v>
      </c>
      <c r="AB121" s="44" t="str">
        <f t="shared" si="15"/>
        <v>118M</v>
      </c>
      <c r="AC121" s="45">
        <f>_xll.qlInterestRateIndexFixingDate($X$9,AD121)</f>
        <v>45869</v>
      </c>
      <c r="AD121" s="45">
        <f>_xll.qlCalendarAdvance(calendar,$AD$3,AB121,,,trigger)</f>
        <v>45873</v>
      </c>
      <c r="AE121" s="45">
        <f>_xll.qlInterestRateIndexMaturity($X$9,AD121,)</f>
        <v>46057</v>
      </c>
      <c r="AF121" s="49">
        <f>_xll.qlTenorBasisValue(TenorBasis6M,AD121,_xll.ohTrigger(trigger,$X$24))</f>
        <v>1.9088536480984281E-3</v>
      </c>
      <c r="AG121" s="102">
        <f>_xll.qlTenorBasisForwardRate(TenorBasis6M,AD121,_xll.ohTrigger(trigger,$X$24))</f>
        <v>2.0020082712145698E-2</v>
      </c>
      <c r="AH121" s="102">
        <f>_xll.qlIndexFixing(TenorBasisIndex6M,$AC121,TRUE,_xll.ohTrigger(trigger,X142))</f>
        <v>1.9916229276283774E-2</v>
      </c>
      <c r="AI121" s="49">
        <f>_xll.qlIndexFixing($X$9,$AC121,TRUE,trigger)</f>
        <v>1.9889092025579369E-2</v>
      </c>
      <c r="AJ121" s="52">
        <f t="shared" si="12"/>
        <v>0.27137250704405147</v>
      </c>
      <c r="BC121" s="45">
        <f>_xll.qlCalendarAdvance(calendar,BC120,"1D",,,trigger)</f>
        <v>42447</v>
      </c>
      <c r="BD121" s="49">
        <f>_xll.qlTenorBasisForwardRate($X$17,BC121,_xll.ohTrigger(trigger,$X$24))</f>
        <v>1.9795147021226656E-4</v>
      </c>
      <c r="BE121" s="49">
        <f>_xll.qlIndexFixing(TenorBasisIndex6M,_xll.qlInterestRateIndexFixingDate(TenorBasisIndex6M,BC121,trigger),TRUE,_xll.ohTrigger(trigger,$X$24))</f>
        <v>1.9928921792033383E-4</v>
      </c>
      <c r="BF121" s="49">
        <f>_xll.qlIndexFixing($X$9,_xll.qlInterestRateIndexFixingDate($X$9,BC121,trigger),TRUE,trigger)</f>
        <v>1.9780996947249254E-4</v>
      </c>
      <c r="BG121" s="94">
        <f t="shared" si="13"/>
        <v>-1.4792484478412971E-2</v>
      </c>
    </row>
    <row r="122" spans="27:59" x14ac:dyDescent="0.2">
      <c r="AA122" s="1">
        <f t="shared" si="14"/>
        <v>119</v>
      </c>
      <c r="AB122" s="44" t="str">
        <f t="shared" si="15"/>
        <v>119M</v>
      </c>
      <c r="AC122" s="45">
        <f>_xll.qlInterestRateIndexFixingDate($X$9,AD122)</f>
        <v>45898</v>
      </c>
      <c r="AD122" s="45">
        <f>_xll.qlCalendarAdvance(calendar,$AD$3,AB122,,,trigger)</f>
        <v>45902</v>
      </c>
      <c r="AE122" s="45">
        <f>_xll.qlInterestRateIndexMaturity($X$9,AD122,)</f>
        <v>46083</v>
      </c>
      <c r="AF122" s="49">
        <f>_xll.qlTenorBasisValue(TenorBasis6M,AD122,_xll.ohTrigger(trigger,$X$24))</f>
        <v>1.894189412073024E-3</v>
      </c>
      <c r="AG122" s="102">
        <f>_xll.qlTenorBasisForwardRate(TenorBasis6M,AD122,_xll.ohTrigger(trigger,$X$24))</f>
        <v>2.0112138478401282E-2</v>
      </c>
      <c r="AH122" s="102">
        <f>_xll.qlIndexFixing(TenorBasisIndex6M,$AC122,TRUE,_xll.ohTrigger(trigger,X143))</f>
        <v>2.0002654739207548E-2</v>
      </c>
      <c r="AI122" s="49">
        <f>_xll.qlIndexFixing($X$9,$AC122,TRUE,trigger)</f>
        <v>1.9970214796760793E-2</v>
      </c>
      <c r="AJ122" s="52">
        <f t="shared" si="12"/>
        <v>0.32439942446754744</v>
      </c>
      <c r="BC122" s="45">
        <f>_xll.qlCalendarAdvance(calendar,BC121,"1D",,,trigger)</f>
        <v>42450</v>
      </c>
      <c r="BD122" s="49">
        <f>_xll.qlTenorBasisForwardRate($X$17,BC122,_xll.ohTrigger(trigger,$X$24))</f>
        <v>1.9803348251506742E-4</v>
      </c>
      <c r="BE122" s="49">
        <f>_xll.qlIndexFixing(TenorBasisIndex6M,_xll.qlInterestRateIndexFixingDate(TenorBasisIndex6M,BC122,trigger),TRUE,_xll.ohTrigger(trigger,$X$24))</f>
        <v>1.9909047671723174E-4</v>
      </c>
      <c r="BF122" s="49">
        <f>_xll.qlIndexFixing($X$9,_xll.qlInterestRateIndexFixingDate($X$9,BC122,trigger),TRUE,trigger)</f>
        <v>1.9792707936008486E-4</v>
      </c>
      <c r="BG122" s="94">
        <f t="shared" si="13"/>
        <v>-1.1633973571468765E-2</v>
      </c>
    </row>
    <row r="123" spans="27:59" x14ac:dyDescent="0.2">
      <c r="AA123" s="1">
        <f t="shared" si="14"/>
        <v>120</v>
      </c>
      <c r="AB123" s="44" t="str">
        <f t="shared" si="15"/>
        <v>120M</v>
      </c>
      <c r="AC123" s="45">
        <f>_xll.qlInterestRateIndexFixingDate($X$9,AD123)</f>
        <v>45930</v>
      </c>
      <c r="AD123" s="45">
        <f>_xll.qlCalendarAdvance(calendar,$AD$3,AB123,,,trigger)</f>
        <v>45932</v>
      </c>
      <c r="AE123" s="45">
        <f>_xll.qlInterestRateIndexMaturity($X$9,AD123,)</f>
        <v>46114</v>
      </c>
      <c r="AF123" s="49">
        <f>_xll.qlTenorBasisValue(TenorBasis6M,AD123,_xll.ohTrigger(trigger,$X$24))</f>
        <v>1.8790667764486504E-3</v>
      </c>
      <c r="AG123" s="102">
        <f>_xll.qlTenorBasisForwardRate(TenorBasis6M,AD123,_xll.ohTrigger(trigger,$X$24))</f>
        <v>2.0210836370292209E-2</v>
      </c>
      <c r="AH123" s="102">
        <f>_xll.qlIndexFixing(TenorBasisIndex6M,$AC123,TRUE,_xll.ohTrigger(trigger,X144))</f>
        <v>2.0095303212716863E-2</v>
      </c>
      <c r="AI123" s="49">
        <f>_xll.qlIndexFixing($X$9,$AC123,TRUE,trigger)</f>
        <v>2.0060242161201603E-2</v>
      </c>
      <c r="AJ123" s="52">
        <f t="shared" si="12"/>
        <v>0.35061051515260233</v>
      </c>
      <c r="BC123" s="45">
        <f>_xll.qlCalendarAdvance(calendar,BC122,"1D",,,trigger)</f>
        <v>42451</v>
      </c>
      <c r="BD123" s="49">
        <f>_xll.qlTenorBasisForwardRate($X$17,BC123,_xll.ohTrigger(trigger,$X$24))</f>
        <v>1.9811895512753338E-4</v>
      </c>
      <c r="BE123" s="49">
        <f>_xll.qlIndexFixing(TenorBasisIndex6M,_xll.qlInterestRateIndexFixingDate(TenorBasisIndex6M,BC123,trigger),TRUE,_xll.ohTrigger(trigger,$X$24))</f>
        <v>1.990829367711729E-4</v>
      </c>
      <c r="BF123" s="49">
        <f>_xll.qlIndexFixing($X$9,_xll.qlInterestRateIndexFixingDate($X$9,BC123,trigger),TRUE,trigger)</f>
        <v>1.9798090694291066E-4</v>
      </c>
      <c r="BG123" s="94">
        <f t="shared" si="13"/>
        <v>-1.102029828262233E-2</v>
      </c>
    </row>
    <row r="124" spans="27:59" x14ac:dyDescent="0.2">
      <c r="AA124" s="1">
        <f t="shared" si="14"/>
        <v>121</v>
      </c>
      <c r="AB124" s="44" t="str">
        <f t="shared" si="15"/>
        <v>121M</v>
      </c>
      <c r="AC124" s="45">
        <f>_xll.qlInterestRateIndexFixingDate($X$9,AD124)</f>
        <v>45960</v>
      </c>
      <c r="AD124" s="45">
        <f>_xll.qlCalendarAdvance(calendar,$AD$3,AB124,,,trigger)</f>
        <v>45964</v>
      </c>
      <c r="AE124" s="45">
        <f>_xll.qlInterestRateIndexMaturity($X$9,AD124,)</f>
        <v>46146</v>
      </c>
      <c r="AF124" s="49">
        <f>_xll.qlTenorBasisValue(TenorBasis6M,AD124,_xll.ohTrigger(trigger,$X$24))</f>
        <v>1.8629915193292942E-3</v>
      </c>
      <c r="AG124" s="102">
        <f>_xll.qlTenorBasisForwardRate(TenorBasis6M,AD124,_xll.ohTrigger(trigger,$X$24))</f>
        <v>2.0306082554530289E-2</v>
      </c>
      <c r="AH124" s="102">
        <f>_xll.qlIndexFixing(TenorBasisIndex6M,$AC124,TRUE,_xll.ohTrigger(trigger,X145))</f>
        <v>2.0190545064567307E-2</v>
      </c>
      <c r="AI124" s="49">
        <f>_xll.qlIndexFixing($X$9,$AC124,TRUE,trigger)</f>
        <v>2.0151218964307979E-2</v>
      </c>
      <c r="AJ124" s="52">
        <f t="shared" si="12"/>
        <v>0.39326100259327867</v>
      </c>
      <c r="BC124" s="45">
        <f>_xll.qlCalendarAdvance(calendar,BC123,"1D",,,trigger)</f>
        <v>42452</v>
      </c>
      <c r="BD124" s="49">
        <f>_xll.qlTenorBasisForwardRate($X$17,BC124,_xll.ohTrigger(trigger,$X$24))</f>
        <v>1.9821079909648526E-4</v>
      </c>
      <c r="BE124" s="49">
        <f>_xll.qlIndexFixing(TenorBasisIndex6M,_xll.qlInterestRateIndexFixingDate(TenorBasisIndex6M,BC124,trigger),TRUE,_xll.ohTrigger(trigger,$X$24))</f>
        <v>1.9908176817595231E-4</v>
      </c>
      <c r="BF124" s="49">
        <f>_xll.qlIndexFixing($X$9,_xll.qlInterestRateIndexFixingDate($X$9,BC124,trigger),TRUE,trigger)</f>
        <v>1.9805607599302549E-4</v>
      </c>
      <c r="BG124" s="94">
        <f t="shared" si="13"/>
        <v>-1.0256921829268184E-2</v>
      </c>
    </row>
    <row r="125" spans="27:59" x14ac:dyDescent="0.2">
      <c r="AA125" s="1">
        <f t="shared" si="14"/>
        <v>122</v>
      </c>
      <c r="AB125" s="44" t="str">
        <f t="shared" si="15"/>
        <v>122M</v>
      </c>
      <c r="AC125" s="45">
        <f>_xll.qlInterestRateIndexFixingDate($X$9,AD125)</f>
        <v>45989</v>
      </c>
      <c r="AD125" s="45">
        <f>_xll.qlCalendarAdvance(calendar,$AD$3,AB125,,,trigger)</f>
        <v>45993</v>
      </c>
      <c r="AE125" s="45">
        <f>_xll.qlInterestRateIndexMaturity($X$9,AD125,)</f>
        <v>46175</v>
      </c>
      <c r="AF125" s="49">
        <f>_xll.qlTenorBasisValue(TenorBasis6M,AD125,_xll.ohTrigger(trigger,$X$24))</f>
        <v>1.8484750632843598E-3</v>
      </c>
      <c r="AG125" s="102">
        <f>_xll.qlTenorBasisForwardRate(TenorBasis6M,AD125,_xll.ohTrigger(trigger,$X$24))</f>
        <v>2.0385164500969114E-2</v>
      </c>
      <c r="AH125" s="102">
        <f>_xll.qlIndexFixing(TenorBasisIndex6M,$AC125,TRUE,_xll.ohTrigger(trigger,X146))</f>
        <v>2.0380764259659772E-2</v>
      </c>
      <c r="AI125" s="49">
        <f>_xll.qlIndexFixing($X$9,$AC125,TRUE,trigger)</f>
        <v>2.0230974325562583E-2</v>
      </c>
      <c r="AJ125" s="52">
        <f t="shared" si="12"/>
        <v>1.4978993409718935</v>
      </c>
      <c r="BC125" s="45">
        <f>_xll.qlCalendarAdvance(calendar,BC124,"1D",,,trigger)</f>
        <v>42453</v>
      </c>
      <c r="BD125" s="49">
        <f>_xll.qlTenorBasisForwardRate($X$17,BC125,_xll.ohTrigger(trigger,$X$24))</f>
        <v>1.9862253138171236E-4</v>
      </c>
      <c r="BE125" s="49">
        <f>_xll.qlIndexFixing(TenorBasisIndex6M,_xll.qlInterestRateIndexFixingDate(TenorBasisIndex6M,BC125,trigger),TRUE,_xll.ohTrigger(trigger,$X$24))</f>
        <v>1.9940990131440647E-4</v>
      </c>
      <c r="BF125" s="49">
        <f>_xll.qlIndexFixing($X$9,_xll.qlInterestRateIndexFixingDate($X$9,BC125,trigger),TRUE,trigger)</f>
        <v>1.985873896796909E-4</v>
      </c>
      <c r="BG125" s="94">
        <f t="shared" si="13"/>
        <v>-8.2251163471556473E-3</v>
      </c>
    </row>
    <row r="126" spans="27:59" x14ac:dyDescent="0.2">
      <c r="AA126" s="1">
        <f t="shared" si="14"/>
        <v>123</v>
      </c>
      <c r="AB126" s="44" t="str">
        <f t="shared" si="15"/>
        <v>123M</v>
      </c>
      <c r="AC126" s="45">
        <f>_xll.qlInterestRateIndexFixingDate($X$9,AD126)</f>
        <v>46021</v>
      </c>
      <c r="AD126" s="45">
        <f>_xll.qlCalendarAdvance(calendar,$AD$3,AB126,,,trigger)</f>
        <v>46024</v>
      </c>
      <c r="AE126" s="45">
        <f>_xll.qlInterestRateIndexMaturity($X$9,AD126,)</f>
        <v>46205</v>
      </c>
      <c r="AF126" s="49">
        <f>_xll.qlTenorBasisValue(TenorBasis6M,AD126,_xll.ohTrigger(trigger,$X$24))</f>
        <v>1.8330141412348062E-3</v>
      </c>
      <c r="AG126" s="102">
        <f>_xll.qlTenorBasisForwardRate(TenorBasis6M,AD126,_xll.ohTrigger(trigger,$X$24))</f>
        <v>2.0460460399902337E-2</v>
      </c>
      <c r="AH126" s="102">
        <f>_xll.qlIndexFixing(TenorBasisIndex6M,$AC126,TRUE,_xll.ohTrigger(trigger,X147))</f>
        <v>2.0230260287190757E-2</v>
      </c>
      <c r="AI126" s="49">
        <f>_xll.qlIndexFixing($X$9,$AC126,TRUE,trigger)</f>
        <v>2.0311567651997663E-2</v>
      </c>
      <c r="AJ126" s="52">
        <f t="shared" si="12"/>
        <v>-0.81307364806906124</v>
      </c>
      <c r="BC126" s="45">
        <f>_xll.qlCalendarAdvance(calendar,BC125,"1D",,,trigger)</f>
        <v>42458</v>
      </c>
      <c r="BD126" s="49">
        <f>_xll.qlTenorBasisForwardRate($X$17,BC126,_xll.ohTrigger(trigger,$X$24))</f>
        <v>1.9891241987144234E-4</v>
      </c>
      <c r="BE126" s="49">
        <f>_xll.qlIndexFixing(TenorBasisIndex6M,_xll.qlInterestRateIndexFixingDate(TenorBasisIndex6M,BC126,trigger),TRUE,_xll.ohTrigger(trigger,$X$24))</f>
        <v>1.9922531338645302E-4</v>
      </c>
      <c r="BF126" s="49">
        <f>_xll.qlIndexFixing($X$9,_xll.qlInterestRateIndexFixingDate($X$9,BC126,trigger),TRUE,trigger)</f>
        <v>1.9899565015410822E-4</v>
      </c>
      <c r="BG126" s="94">
        <f t="shared" si="13"/>
        <v>-2.2966323234480438E-3</v>
      </c>
    </row>
    <row r="127" spans="27:59" x14ac:dyDescent="0.2">
      <c r="AA127" s="1">
        <f t="shared" si="14"/>
        <v>124</v>
      </c>
      <c r="AB127" s="44" t="str">
        <f t="shared" si="15"/>
        <v>124M</v>
      </c>
      <c r="AC127" s="45">
        <f>_xll.qlInterestRateIndexFixingDate($X$9,AD127)</f>
        <v>46051</v>
      </c>
      <c r="AD127" s="45">
        <f>_xll.qlCalendarAdvance(calendar,$AD$3,AB127,,,trigger)</f>
        <v>46055</v>
      </c>
      <c r="AE127" s="45">
        <f>_xll.qlInterestRateIndexMaturity($X$9,AD127,)</f>
        <v>46237</v>
      </c>
      <c r="AF127" s="49">
        <f>_xll.qlTenorBasisValue(TenorBasis6M,AD127,_xll.ohTrigger(trigger,$X$24))</f>
        <v>1.817613998172325E-3</v>
      </c>
      <c r="AG127" s="102">
        <f>_xll.qlTenorBasisForwardRate(TenorBasis6M,AD127,_xll.ohTrigger(trigger,$X$24))</f>
        <v>2.0531166725013008E-2</v>
      </c>
      <c r="AH127" s="102">
        <f>_xll.qlIndexFixing(TenorBasisIndex6M,$AC127,TRUE,_xll.ohTrigger(trigger,X148))</f>
        <v>2.0415619561641139E-2</v>
      </c>
      <c r="AI127" s="49">
        <f>_xll.qlIndexFixing($X$9,$AC127,TRUE,trigger)</f>
        <v>2.039289738472003E-2</v>
      </c>
      <c r="AJ127" s="52">
        <f t="shared" si="12"/>
        <v>0.22722176921109033</v>
      </c>
      <c r="BC127" s="45">
        <f>_xll.qlCalendarAdvance(calendar,BC126,"1D",,,trigger)</f>
        <v>42459</v>
      </c>
      <c r="BD127" s="49">
        <f>_xll.qlTenorBasisForwardRate($X$17,BC127,_xll.ohTrigger(trigger,$X$24))</f>
        <v>1.9905724254572996E-4</v>
      </c>
      <c r="BE127" s="49">
        <f>_xll.qlIndexFixing(TenorBasisIndex6M,_xll.qlInterestRateIndexFixingDate(TenorBasisIndex6M,BC127,trigger),TRUE,_xll.ohTrigger(trigger,$X$24))</f>
        <v>1.9927712342749301E-4</v>
      </c>
      <c r="BF127" s="49">
        <f>_xll.qlIndexFixing($X$9,_xll.qlInterestRateIndexFixingDate($X$9,BC127,trigger),TRUE,trigger)</f>
        <v>1.9924040401954397E-4</v>
      </c>
      <c r="BG127" s="94">
        <f t="shared" si="13"/>
        <v>-3.6719407949035825E-4</v>
      </c>
    </row>
    <row r="128" spans="27:59" x14ac:dyDescent="0.2">
      <c r="AA128" s="1">
        <f t="shared" si="14"/>
        <v>125</v>
      </c>
      <c r="AB128" s="44" t="str">
        <f t="shared" si="15"/>
        <v>125M</v>
      </c>
      <c r="AC128" s="45">
        <f>_xll.qlInterestRateIndexFixingDate($X$9,AD128)</f>
        <v>46079</v>
      </c>
      <c r="AD128" s="45">
        <f>_xll.qlCalendarAdvance(calendar,$AD$3,AB128,,,trigger)</f>
        <v>46083</v>
      </c>
      <c r="AE128" s="45">
        <f>_xll.qlInterestRateIndexMaturity($X$9,AD128,)</f>
        <v>46267</v>
      </c>
      <c r="AF128" s="49">
        <f>_xll.qlTenorBasisValue(TenorBasis6M,AD128,_xll.ohTrigger(trigger,$X$24))</f>
        <v>1.8037582482386234E-3</v>
      </c>
      <c r="AG128" s="102">
        <f>_xll.qlTenorBasisForwardRate(TenorBasis6M,AD128,_xll.ohTrigger(trigger,$X$24))</f>
        <v>2.0589593994068123E-2</v>
      </c>
      <c r="AH128" s="102">
        <f>_xll.qlIndexFixing(TenorBasisIndex6M,$AC128,TRUE,_xll.ohTrigger(trigger,X149))</f>
        <v>2.0474031472740201E-2</v>
      </c>
      <c r="AI128" s="49">
        <f>_xll.qlIndexFixing($X$9,$AC128,TRUE,trigger)</f>
        <v>2.046568420555361E-2</v>
      </c>
      <c r="AJ128" s="52">
        <f t="shared" si="12"/>
        <v>8.347267186591123E-2</v>
      </c>
      <c r="BC128" s="45">
        <f>_xll.qlCalendarAdvance(calendar,BC127,"1D",,,trigger)</f>
        <v>42460</v>
      </c>
      <c r="BD128" s="49">
        <f>_xll.qlTenorBasisForwardRate($X$17,BC128,_xll.ohTrigger(trigger,$X$24))</f>
        <v>1.9902644053962861E-4</v>
      </c>
      <c r="BE128" s="49">
        <f>_xll.qlIndexFixing(TenorBasisIndex6M,_xll.qlInterestRateIndexFixingDate(TenorBasisIndex6M,BC128,trigger),TRUE,_xll.ohTrigger(trigger,$X$24))</f>
        <v>1.9914496747172288E-4</v>
      </c>
      <c r="BF128" s="49">
        <f>_xll.qlIndexFixing($X$9,_xll.qlInterestRateIndexFixingDate($X$9,BC128,trigger),TRUE,trigger)</f>
        <v>1.9894173617545014E-4</v>
      </c>
      <c r="BG128" s="94">
        <f t="shared" si="13"/>
        <v>-2.0323129627274126E-3</v>
      </c>
    </row>
    <row r="129" spans="27:59" x14ac:dyDescent="0.2">
      <c r="AA129" s="1">
        <f t="shared" si="14"/>
        <v>126</v>
      </c>
      <c r="AB129" s="44" t="str">
        <f t="shared" si="15"/>
        <v>126M</v>
      </c>
      <c r="AC129" s="45">
        <f>_xll.qlInterestRateIndexFixingDate($X$9,AD129)</f>
        <v>46112</v>
      </c>
      <c r="AD129" s="45">
        <f>_xll.qlCalendarAdvance(calendar,$AD$3,AB129,,,trigger)</f>
        <v>46114</v>
      </c>
      <c r="AE129" s="45">
        <f>_xll.qlInterestRateIndexMaturity($X$9,AD129,)</f>
        <v>46297</v>
      </c>
      <c r="AF129" s="49">
        <f>_xll.qlTenorBasisValue(TenorBasis6M,AD129,_xll.ohTrigger(trigger,$X$24))</f>
        <v>1.7884797332943245E-3</v>
      </c>
      <c r="AG129" s="102">
        <f>_xll.qlTenorBasisForwardRate(TenorBasis6M,AD129,_xll.ohTrigger(trigger,$X$24))</f>
        <v>2.0642195884090411E-2</v>
      </c>
      <c r="AH129" s="102">
        <f>_xll.qlIndexFixing(TenorBasisIndex6M,$AC129,TRUE,_xll.ohTrigger(trigger,X150))</f>
        <v>2.0526637946713545E-2</v>
      </c>
      <c r="AI129" s="49">
        <f>_xll.qlIndexFixing($X$9,$AC129,TRUE,trigger)</f>
        <v>2.0537822019332384E-2</v>
      </c>
      <c r="AJ129" s="52">
        <f t="shared" si="12"/>
        <v>-0.11184072618838914</v>
      </c>
      <c r="BC129" s="45">
        <f>_xll.qlCalendarAdvance(calendar,BC128,"1D",,,trigger)</f>
        <v>42461</v>
      </c>
      <c r="BD129" s="49">
        <f>_xll.qlTenorBasisForwardRate($X$17,BC129,_xll.ohTrigger(trigger,$X$24))</f>
        <v>1.9956862316262796E-4</v>
      </c>
      <c r="BE129" s="49">
        <f>_xll.qlIndexFixing(TenorBasisIndex6M,_xll.qlInterestRateIndexFixingDate(TenorBasisIndex6M,BC129,trigger),TRUE,_xll.ohTrigger(trigger,$X$24))</f>
        <v>1.9961123258607698E-4</v>
      </c>
      <c r="BF129" s="49">
        <f>_xll.qlIndexFixing($X$9,_xll.qlInterestRateIndexFixingDate($X$9,BC129,trigger),TRUE,trigger)</f>
        <v>2.0052696019484524E-4</v>
      </c>
      <c r="BG129" s="94">
        <f t="shared" si="13"/>
        <v>9.1572760876825355E-3</v>
      </c>
    </row>
    <row r="130" spans="27:59" x14ac:dyDescent="0.2">
      <c r="AA130" s="1">
        <f t="shared" si="14"/>
        <v>127</v>
      </c>
      <c r="AB130" s="44" t="str">
        <f t="shared" si="15"/>
        <v>127M</v>
      </c>
      <c r="AC130" s="45">
        <f>_xll.qlInterestRateIndexFixingDate($X$9,AD130)</f>
        <v>46141</v>
      </c>
      <c r="AD130" s="45">
        <f>_xll.qlCalendarAdvance(calendar,$AD$3,AB130,,,trigger)</f>
        <v>46146</v>
      </c>
      <c r="AE130" s="45">
        <f>_xll.qlInterestRateIndexMaturity($X$9,AD130,)</f>
        <v>46330</v>
      </c>
      <c r="AF130" s="49">
        <f>_xll.qlTenorBasisValue(TenorBasis6M,AD130,_xll.ohTrigger(trigger,$X$24))</f>
        <v>1.772778524533855E-3</v>
      </c>
      <c r="AG130" s="102">
        <f>_xll.qlTenorBasisForwardRate(TenorBasis6M,AD130,_xll.ohTrigger(trigger,$X$24))</f>
        <v>2.069116475672177E-2</v>
      </c>
      <c r="AH130" s="102">
        <f>_xll.qlIndexFixing(TenorBasisIndex6M,$AC130,TRUE,_xll.ohTrigger(trigger,X151))</f>
        <v>2.0609314448936343E-2</v>
      </c>
      <c r="AI130" s="49">
        <f>_xll.qlIndexFixing($X$9,$AC130,TRUE,trigger)</f>
        <v>2.0612681416809983E-2</v>
      </c>
      <c r="AJ130" s="52">
        <f t="shared" si="12"/>
        <v>-3.3669678736400477E-2</v>
      </c>
      <c r="BC130" s="45">
        <f>_xll.qlCalendarAdvance(calendar,BC129,"1D",,,trigger)</f>
        <v>42464</v>
      </c>
      <c r="BD130" s="49">
        <f>_xll.qlTenorBasisForwardRate($X$17,BC130,_xll.ohTrigger(trigger,$X$24))</f>
        <v>1.9970926992610481E-4</v>
      </c>
      <c r="BE130" s="49">
        <f>_xll.qlIndexFixing(TenorBasisIndex6M,_xll.qlInterestRateIndexFixingDate(TenorBasisIndex6M,BC130,trigger),TRUE,_xll.ohTrigger(trigger,$X$24))</f>
        <v>1.999999999886428E-4</v>
      </c>
      <c r="BF130" s="49">
        <f>_xll.qlIndexFixing($X$9,_xll.qlInterestRateIndexFixingDate($X$9,BC130,trigger),TRUE,trigger)</f>
        <v>1.9999999946752959E-4</v>
      </c>
      <c r="BG130" s="94">
        <f t="shared" si="13"/>
        <v>-5.2111320900799507E-9</v>
      </c>
    </row>
    <row r="131" spans="27:59" x14ac:dyDescent="0.2">
      <c r="AA131" s="1">
        <f t="shared" si="14"/>
        <v>128</v>
      </c>
      <c r="AB131" s="44" t="str">
        <f t="shared" si="15"/>
        <v>128M</v>
      </c>
      <c r="AC131" s="45">
        <f>_xll.qlInterestRateIndexFixingDate($X$9,AD131)</f>
        <v>46171</v>
      </c>
      <c r="AD131" s="45">
        <f>_xll.qlCalendarAdvance(calendar,$AD$3,AB131,,,trigger)</f>
        <v>46175</v>
      </c>
      <c r="AE131" s="45">
        <f>_xll.qlInterestRateIndexMaturity($X$9,AD131,)</f>
        <v>46358</v>
      </c>
      <c r="AF131" s="49">
        <f>_xll.qlTenorBasisValue(TenorBasis6M,AD131,_xll.ohTrigger(trigger,$X$24))</f>
        <v>1.7586126279136979E-3</v>
      </c>
      <c r="AG131" s="102">
        <f>_xll.qlTenorBasisForwardRate(TenorBasis6M,AD131,_xll.ohTrigger(trigger,$X$24))</f>
        <v>2.0727581625908223E-2</v>
      </c>
      <c r="AH131" s="102">
        <f>_xll.qlIndexFixing(TenorBasisIndex6M,$AC131,TRUE,_xll.ohTrigger(trigger,X152))</f>
        <v>2.0560307537377927E-2</v>
      </c>
      <c r="AI131" s="49">
        <f>_xll.qlIndexFixing($X$9,$AC131,TRUE,trigger)</f>
        <v>2.0674663227937286E-2</v>
      </c>
      <c r="AJ131" s="52">
        <f t="shared" si="12"/>
        <v>-1.143556905593597</v>
      </c>
      <c r="BC131" s="45">
        <f>_xll.qlCalendarAdvance(calendar,BC130,"1D",,,trigger)</f>
        <v>42465</v>
      </c>
      <c r="BD131" s="49">
        <f>_xll.qlTenorBasisForwardRate($X$17,BC131,_xll.ohTrigger(trigger,$X$24))</f>
        <v>1.999040882248658E-4</v>
      </c>
      <c r="BE131" s="49">
        <f>_xll.qlIndexFixing(TenorBasisIndex6M,_xll.qlInterestRateIndexFixingDate(TenorBasisIndex6M,BC131,trigger),TRUE,_xll.ohTrigger(trigger,$X$24))</f>
        <v>2.0014644187414597E-4</v>
      </c>
      <c r="BF131" s="49">
        <f>_xll.qlIndexFixing($X$9,_xll.qlInterestRateIndexFixingDate($X$9,BC131,trigger),TRUE,trigger)</f>
        <v>2.003217872019117E-4</v>
      </c>
      <c r="BG131" s="94">
        <f t="shared" si="13"/>
        <v>1.7534532776572248E-3</v>
      </c>
    </row>
    <row r="132" spans="27:59" x14ac:dyDescent="0.2">
      <c r="AA132" s="1">
        <f t="shared" si="14"/>
        <v>129</v>
      </c>
      <c r="AB132" s="44" t="str">
        <f t="shared" si="15"/>
        <v>129M</v>
      </c>
      <c r="AC132" s="45">
        <f>_xll.qlInterestRateIndexFixingDate($X$9,AD132)</f>
        <v>46203</v>
      </c>
      <c r="AD132" s="45">
        <f>_xll.qlCalendarAdvance(calendar,$AD$3,AB132,,,trigger)</f>
        <v>46205</v>
      </c>
      <c r="AE132" s="45">
        <f>_xll.qlInterestRateIndexMaturity($X$9,AD132,)</f>
        <v>46391</v>
      </c>
      <c r="AF132" s="49">
        <f>_xll.qlTenorBasisValue(TenorBasis6M,AD132,_xll.ohTrigger(trigger,$X$24))</f>
        <v>1.7440232797179972E-3</v>
      </c>
      <c r="AG132" s="102">
        <f>_xll.qlTenorBasisForwardRate(TenorBasis6M,AD132,_xll.ohTrigger(trigger,$X$24))</f>
        <v>2.0765490247687469E-2</v>
      </c>
      <c r="AH132" s="102">
        <f>_xll.qlIndexFixing(TenorBasisIndex6M,$AC132,TRUE,_xll.ohTrigger(trigger,X153))</f>
        <v>2.0856571138622625E-2</v>
      </c>
      <c r="AI132" s="49">
        <f>_xll.qlIndexFixing($X$9,$AC132,TRUE,trigger)</f>
        <v>2.0742534509493697E-2</v>
      </c>
      <c r="AJ132" s="52">
        <f t="shared" ref="AJ132:AJ195" si="16">(AH132-AI132)*10000</f>
        <v>1.1403662912892742</v>
      </c>
      <c r="BC132" s="45">
        <f>_xll.qlCalendarAdvance(calendar,BC131,"1D",,,trigger)</f>
        <v>42466</v>
      </c>
      <c r="BD132" s="49">
        <f>_xll.qlTenorBasisForwardRate($X$17,BC132,_xll.ohTrigger(trigger,$X$24))</f>
        <v>2.0010915264757605E-4</v>
      </c>
      <c r="BE132" s="49">
        <f>_xll.qlIndexFixing(TenorBasisIndex6M,_xll.qlInterestRateIndexFixingDate(TenorBasisIndex6M,BC132,trigger),TRUE,_xll.ohTrigger(trigger,$X$24))</f>
        <v>2.0030312984690651E-4</v>
      </c>
      <c r="BF132" s="49">
        <f>_xll.qlIndexFixing($X$9,_xll.qlInterestRateIndexFixingDate($X$9,BC132,trigger),TRUE,trigger)</f>
        <v>2.0065945637802931E-4</v>
      </c>
      <c r="BG132" s="94">
        <f t="shared" ref="BG132:BG195" si="17">(BF132-BE132)*10000</f>
        <v>3.5632653112280038E-3</v>
      </c>
    </row>
    <row r="133" spans="27:59" x14ac:dyDescent="0.2">
      <c r="AA133" s="1">
        <f t="shared" si="14"/>
        <v>130</v>
      </c>
      <c r="AB133" s="44" t="str">
        <f t="shared" si="15"/>
        <v>130M</v>
      </c>
      <c r="AC133" s="45">
        <f>_xll.qlInterestRateIndexFixingDate($X$9,AD133)</f>
        <v>46233</v>
      </c>
      <c r="AD133" s="45">
        <f>_xll.qlCalendarAdvance(calendar,$AD$3,AB133,,,trigger)</f>
        <v>46237</v>
      </c>
      <c r="AE133" s="45">
        <f>_xll.qlInterestRateIndexMaturity($X$9,AD133,)</f>
        <v>46421</v>
      </c>
      <c r="AF133" s="49">
        <f>_xll.qlTenorBasisValue(TenorBasis6M,AD133,_xll.ohTrigger(trigger,$X$24))</f>
        <v>1.7285359880761214E-3</v>
      </c>
      <c r="AG133" s="102">
        <f>_xll.qlTenorBasisForwardRate(TenorBasis6M,AD133,_xll.ohTrigger(trigger,$X$24))</f>
        <v>2.079708928458681E-2</v>
      </c>
      <c r="AH133" s="102">
        <f>_xll.qlIndexFixing(TenorBasisIndex6M,$AC133,TRUE,_xll.ohTrigger(trigger,X154))</f>
        <v>2.0808219185545498E-2</v>
      </c>
      <c r="AI133" s="49">
        <f>_xll.qlIndexFixing($X$9,$AC133,TRUE,trigger)</f>
        <v>2.0803664107086294E-2</v>
      </c>
      <c r="AJ133" s="52">
        <f t="shared" si="16"/>
        <v>4.5550784592042481E-2</v>
      </c>
      <c r="BC133" s="45">
        <f>_xll.qlCalendarAdvance(calendar,BC132,"1D",,,trigger)</f>
        <v>42467</v>
      </c>
      <c r="BD133" s="49">
        <f>_xll.qlTenorBasisForwardRate($X$17,BC133,_xll.ohTrigger(trigger,$X$24))</f>
        <v>2.0032476406132643E-4</v>
      </c>
      <c r="BE133" s="49">
        <f>_xll.qlIndexFixing(TenorBasisIndex6M,_xll.qlInterestRateIndexFixingDate(TenorBasisIndex6M,BC133,trigger),TRUE,_xll.ohTrigger(trigger,$X$24))</f>
        <v>2.0047036477488877E-4</v>
      </c>
      <c r="BF133" s="49">
        <f>_xll.qlIndexFixing($X$9,_xll.qlInterestRateIndexFixingDate($X$9,BC133,trigger),TRUE,trigger)</f>
        <v>2.0101147014567244E-4</v>
      </c>
      <c r="BG133" s="94">
        <f t="shared" si="17"/>
        <v>5.4110537078366598E-3</v>
      </c>
    </row>
    <row r="134" spans="27:59" x14ac:dyDescent="0.2">
      <c r="AA134" s="1">
        <f t="shared" ref="AA134:AA197" si="18">AA133+1</f>
        <v>131</v>
      </c>
      <c r="AB134" s="44" t="str">
        <f t="shared" ref="AB134:AB197" si="19">AA134&amp;"M"</f>
        <v>131M</v>
      </c>
      <c r="AC134" s="45">
        <f>_xll.qlInterestRateIndexFixingDate($X$9,AD134)</f>
        <v>46265</v>
      </c>
      <c r="AD134" s="45">
        <f>_xll.qlCalendarAdvance(calendar,$AD$3,AB134,,,trigger)</f>
        <v>46267</v>
      </c>
      <c r="AE134" s="45">
        <f>_xll.qlInterestRateIndexMaturity($X$9,AD134,)</f>
        <v>46448</v>
      </c>
      <c r="AF134" s="49">
        <f>_xll.qlTenorBasisValue(TenorBasis6M,AD134,_xll.ohTrigger(trigger,$X$24))</f>
        <v>1.7140882887717423E-3</v>
      </c>
      <c r="AG134" s="102">
        <f>_xll.qlTenorBasisForwardRate(TenorBasis6M,AD134,_xll.ohTrigger(trigger,$X$24))</f>
        <v>2.0824048912673223E-2</v>
      </c>
      <c r="AH134" s="102">
        <f>_xll.qlIndexFixing(TenorBasisIndex6M,$AC134,TRUE,_xll.ohTrigger(trigger,X155))</f>
        <v>2.0865319171529995E-2</v>
      </c>
      <c r="AI134" s="49">
        <f>_xll.qlIndexFixing($X$9,$AC134,TRUE,trigger)</f>
        <v>2.085662141934698E-2</v>
      </c>
      <c r="AJ134" s="52">
        <f t="shared" si="16"/>
        <v>8.6977521830157445E-2</v>
      </c>
      <c r="BC134" s="45">
        <f>_xll.qlCalendarAdvance(calendar,BC133,"1D",,,trigger)</f>
        <v>42468</v>
      </c>
      <c r="BD134" s="49">
        <f>_xll.qlTenorBasisForwardRate($X$17,BC134,_xll.ohTrigger(trigger,$X$24))</f>
        <v>2.0103775841543109E-4</v>
      </c>
      <c r="BE134" s="49">
        <f>_xll.qlIndexFixing(TenorBasisIndex6M,_xll.qlInterestRateIndexFixingDate(TenorBasisIndex6M,BC134,trigger),TRUE,_xll.ohTrigger(trigger,$X$24))</f>
        <v>2.022325711415939E-4</v>
      </c>
      <c r="BF134" s="49">
        <f>_xll.qlIndexFixing($X$9,_xll.qlInterestRateIndexFixingDate($X$9,BC134,trigger),TRUE,trigger)</f>
        <v>2.0358342318155105E-4</v>
      </c>
      <c r="BG134" s="94">
        <f t="shared" si="17"/>
        <v>1.3508520399571492E-2</v>
      </c>
    </row>
    <row r="135" spans="27:59" x14ac:dyDescent="0.2">
      <c r="AA135" s="1">
        <f t="shared" si="18"/>
        <v>132</v>
      </c>
      <c r="AB135" s="44" t="str">
        <f t="shared" si="19"/>
        <v>132M</v>
      </c>
      <c r="AC135" s="45">
        <f>_xll.qlInterestRateIndexFixingDate($X$9,AD135)</f>
        <v>46295</v>
      </c>
      <c r="AD135" s="45">
        <f>_xll.qlCalendarAdvance(calendar,$AD$3,AB135,,,trigger)</f>
        <v>46297</v>
      </c>
      <c r="AE135" s="45">
        <f>_xll.qlInterestRateIndexMaturity($X$9,AD135,)</f>
        <v>46479</v>
      </c>
      <c r="AF135" s="49">
        <f>_xll.qlTenorBasisValue(TenorBasis6M,AD135,_xll.ohTrigger(trigger,$X$24))</f>
        <v>1.6997114184505498E-3</v>
      </c>
      <c r="AG135" s="102">
        <f>_xll.qlTenorBasisForwardRate(TenorBasis6M,AD135,_xll.ohTrigger(trigger,$X$24))</f>
        <v>2.0855610249911886E-2</v>
      </c>
      <c r="AH135" s="102">
        <f>_xll.qlIndexFixing(TenorBasisIndex6M,$AC135,TRUE,_xll.ohTrigger(trigger,X156))</f>
        <v>2.0928044327552846E-2</v>
      </c>
      <c r="AI135" s="49">
        <f>_xll.qlIndexFixing($X$9,$AC135,TRUE,trigger)</f>
        <v>2.0912886725985545E-2</v>
      </c>
      <c r="AJ135" s="52">
        <f t="shared" si="16"/>
        <v>0.15157601567301199</v>
      </c>
      <c r="BC135" s="45">
        <f>_xll.qlCalendarAdvance(calendar,BC134,"1D",,,trigger)</f>
        <v>42471</v>
      </c>
      <c r="BD135" s="49">
        <f>_xll.qlTenorBasisForwardRate($X$17,BC135,_xll.ohTrigger(trigger,$X$24))</f>
        <v>2.0129869696985527E-4</v>
      </c>
      <c r="BE135" s="49">
        <f>_xll.qlIndexFixing(TenorBasisIndex6M,_xll.qlInterestRateIndexFixingDate(TenorBasisIndex6M,BC135,trigger),TRUE,_xll.ohTrigger(trigger,$X$24))</f>
        <v>2.0234670810870999E-4</v>
      </c>
      <c r="BF135" s="49">
        <f>_xll.qlIndexFixing($X$9,_xll.qlInterestRateIndexFixingDate($X$9,BC135,trigger),TRUE,trigger)</f>
        <v>2.0253223412031266E-4</v>
      </c>
      <c r="BG135" s="94">
        <f t="shared" si="17"/>
        <v>1.8552601160266879E-3</v>
      </c>
    </row>
    <row r="136" spans="27:59" x14ac:dyDescent="0.2">
      <c r="AA136" s="1">
        <f t="shared" si="18"/>
        <v>133</v>
      </c>
      <c r="AB136" s="44" t="str">
        <f t="shared" si="19"/>
        <v>133M</v>
      </c>
      <c r="AC136" s="45">
        <f>_xll.qlInterestRateIndexFixingDate($X$9,AD136)</f>
        <v>46324</v>
      </c>
      <c r="AD136" s="45">
        <f>_xll.qlCalendarAdvance(calendar,$AD$3,AB136,,,trigger)</f>
        <v>46328</v>
      </c>
      <c r="AE136" s="45">
        <f>_xll.qlInterestRateIndexMaturity($X$9,AD136,)</f>
        <v>46510</v>
      </c>
      <c r="AF136" s="49">
        <f>_xll.qlTenorBasisValue(TenorBasis6M,AD136,_xll.ohTrigger(trigger,$X$24))</f>
        <v>1.6849312208943774E-3</v>
      </c>
      <c r="AG136" s="102">
        <f>_xll.qlTenorBasisForwardRate(TenorBasis6M,AD136,_xll.ohTrigger(trigger,$X$24))</f>
        <v>2.0888545361230516E-2</v>
      </c>
      <c r="AH136" s="102">
        <f>_xll.qlIndexFixing(TenorBasisIndex6M,$AC136,TRUE,_xll.ohTrigger(trigger,X157))</f>
        <v>2.0960981079447941E-2</v>
      </c>
      <c r="AI136" s="49">
        <f>_xll.qlIndexFixing($X$9,$AC136,TRUE,trigger)</f>
        <v>2.0966604367780941E-2</v>
      </c>
      <c r="AJ136" s="52">
        <f t="shared" si="16"/>
        <v>-5.6232883329995764E-2</v>
      </c>
      <c r="BC136" s="45">
        <f>_xll.qlCalendarAdvance(calendar,BC135,"1D",,,trigger)</f>
        <v>42472</v>
      </c>
      <c r="BD136" s="49">
        <f>_xll.qlTenorBasisForwardRate($X$17,BC136,_xll.ohTrigger(trigger,$X$24))</f>
        <v>2.0157155633468473E-4</v>
      </c>
      <c r="BE136" s="49">
        <f>_xll.qlIndexFixing(TenorBasisIndex6M,_xll.qlInterestRateIndexFixingDate(TenorBasisIndex6M,BC136,trigger),TRUE,_xll.ohTrigger(trigger,$X$24))</f>
        <v>2.0147527403845055E-4</v>
      </c>
      <c r="BF136" s="49">
        <f>_xll.qlIndexFixing($X$9,_xll.qlInterestRateIndexFixingDate($X$9,BC136,trigger),TRUE,trigger)</f>
        <v>2.0293291807714611E-4</v>
      </c>
      <c r="BG136" s="94">
        <f t="shared" si="17"/>
        <v>1.4576440386955667E-2</v>
      </c>
    </row>
    <row r="137" spans="27:59" x14ac:dyDescent="0.2">
      <c r="AA137" s="1">
        <f t="shared" si="18"/>
        <v>134</v>
      </c>
      <c r="AB137" s="44" t="str">
        <f t="shared" si="19"/>
        <v>134M</v>
      </c>
      <c r="AC137" s="45">
        <f>_xll.qlInterestRateIndexFixingDate($X$9,AD137)</f>
        <v>46356</v>
      </c>
      <c r="AD137" s="45">
        <f>_xll.qlCalendarAdvance(calendar,$AD$3,AB137,,,trigger)</f>
        <v>46358</v>
      </c>
      <c r="AE137" s="45">
        <f>_xll.qlInterestRateIndexMaturity($X$9,AD137,)</f>
        <v>46540</v>
      </c>
      <c r="AF137" s="49">
        <f>_xll.qlTenorBasisValue(TenorBasis6M,AD137,_xll.ohTrigger(trigger,$X$24))</f>
        <v>1.6707026361668107E-3</v>
      </c>
      <c r="AG137" s="102">
        <f>_xll.qlTenorBasisForwardRate(TenorBasis6M,AD137,_xll.ohTrigger(trigger,$X$24))</f>
        <v>2.092209657389359E-2</v>
      </c>
      <c r="AH137" s="102">
        <f>_xll.qlIndexFixing(TenorBasisIndex6M,$AC137,TRUE,_xll.ohTrigger(trigger,X158))</f>
        <v>2.1109556019397641E-2</v>
      </c>
      <c r="AI137" s="49">
        <f>_xll.qlIndexFixing($X$9,$AC137,TRUE,trigger)</f>
        <v>2.1015800553250068E-2</v>
      </c>
      <c r="AJ137" s="52">
        <f t="shared" si="16"/>
        <v>0.93755466147572852</v>
      </c>
      <c r="BC137" s="45">
        <f>_xll.qlCalendarAdvance(calendar,BC136,"1D",,,trigger)</f>
        <v>42473</v>
      </c>
      <c r="BD137" s="49">
        <f>_xll.qlTenorBasisForwardRate($X$17,BC137,_xll.ohTrigger(trigger,$X$24))</f>
        <v>2.0185676788217889E-4</v>
      </c>
      <c r="BE137" s="49">
        <f>_xll.qlIndexFixing(TenorBasisIndex6M,_xll.qlInterestRateIndexFixingDate(TenorBasisIndex6M,BC137,trigger),TRUE,_xll.ohTrigger(trigger,$X$24))</f>
        <v>2.0171210886342608E-4</v>
      </c>
      <c r="BF137" s="49">
        <f>_xll.qlIndexFixing($X$9,_xll.qlInterestRateIndexFixingDate($X$9,BC137,trigger),TRUE,trigger)</f>
        <v>2.0333872551026762E-4</v>
      </c>
      <c r="BG137" s="94">
        <f t="shared" si="17"/>
        <v>1.6266166468415409E-2</v>
      </c>
    </row>
    <row r="138" spans="27:59" x14ac:dyDescent="0.2">
      <c r="AA138" s="1">
        <f t="shared" si="18"/>
        <v>135</v>
      </c>
      <c r="AB138" s="44" t="str">
        <f t="shared" si="19"/>
        <v>135M</v>
      </c>
      <c r="AC138" s="45">
        <f>_xll.qlInterestRateIndexFixingDate($X$9,AD138)</f>
        <v>46386</v>
      </c>
      <c r="AD138" s="45">
        <f>_xll.qlCalendarAdvance(calendar,$AD$3,AB138,,,trigger)</f>
        <v>46391</v>
      </c>
      <c r="AE138" s="45">
        <f>_xll.qlInterestRateIndexMaturity($X$9,AD138,)</f>
        <v>46573</v>
      </c>
      <c r="AF138" s="49">
        <f>_xll.qlTenorBasisValue(TenorBasis6M,AD138,_xll.ohTrigger(trigger,$X$24))</f>
        <v>1.655137749529222E-3</v>
      </c>
      <c r="AG138" s="102">
        <f>_xll.qlTenorBasisForwardRate(TenorBasis6M,AD138,_xll.ohTrigger(trigger,$X$24))</f>
        <v>2.0960911465569321E-2</v>
      </c>
      <c r="AH138" s="102">
        <f>_xll.qlIndexFixing(TenorBasisIndex6M,$AC138,TRUE,_xll.ohTrigger(trigger,X159))</f>
        <v>2.103335071482243E-2</v>
      </c>
      <c r="AI138" s="49">
        <f>_xll.qlIndexFixing($X$9,$AC138,TRUE,trigger)</f>
        <v>2.1066748047515203E-2</v>
      </c>
      <c r="AJ138" s="52">
        <f t="shared" si="16"/>
        <v>-0.33397332692773618</v>
      </c>
      <c r="BC138" s="45">
        <f>_xll.qlCalendarAdvance(calendar,BC137,"1D",,,trigger)</f>
        <v>42474</v>
      </c>
      <c r="BD138" s="49">
        <f>_xll.qlTenorBasisForwardRate($X$17,BC138,_xll.ohTrigger(trigger,$X$24))</f>
        <v>2.0215463247374998E-4</v>
      </c>
      <c r="BE138" s="49">
        <f>_xll.qlIndexFixing(TenorBasisIndex6M,_xll.qlInterestRateIndexFixingDate(TenorBasisIndex6M,BC138,trigger),TRUE,_xll.ohTrigger(trigger,$X$24))</f>
        <v>2.0196159668923452E-4</v>
      </c>
      <c r="BF138" s="49">
        <f>_xll.qlIndexFixing($X$9,_xll.qlInterestRateIndexFixingDate($X$9,BC138,trigger),TRUE,trigger)</f>
        <v>2.0374811956378871E-4</v>
      </c>
      <c r="BG138" s="94">
        <f t="shared" si="17"/>
        <v>1.7865228745541868E-2</v>
      </c>
    </row>
    <row r="139" spans="27:59" x14ac:dyDescent="0.2">
      <c r="AA139" s="1">
        <f t="shared" si="18"/>
        <v>136</v>
      </c>
      <c r="AB139" s="44" t="str">
        <f t="shared" si="19"/>
        <v>136M</v>
      </c>
      <c r="AC139" s="45">
        <f>_xll.qlInterestRateIndexFixingDate($X$9,AD139)</f>
        <v>46416</v>
      </c>
      <c r="AD139" s="45">
        <f>_xll.qlCalendarAdvance(calendar,$AD$3,AB139,,,trigger)</f>
        <v>46420</v>
      </c>
      <c r="AE139" s="45">
        <f>_xll.qlInterestRateIndexMaturity($X$9,AD139,)</f>
        <v>46601</v>
      </c>
      <c r="AF139" s="49">
        <f>_xll.qlTenorBasisValue(TenorBasis6M,AD139,_xll.ohTrigger(trigger,$X$24))</f>
        <v>1.6415356165811574E-3</v>
      </c>
      <c r="AG139" s="102">
        <f>_xll.qlTenorBasisForwardRate(TenorBasis6M,AD139,_xll.ohTrigger(trigger,$X$24))</f>
        <v>2.0995405862682143E-2</v>
      </c>
      <c r="AH139" s="102">
        <f>_xll.qlIndexFixing(TenorBasisIndex6M,$AC139,TRUE,_xll.ohTrigger(trigger,X160))</f>
        <v>2.106784258538752E-2</v>
      </c>
      <c r="AI139" s="49">
        <f>_xll.qlIndexFixing($X$9,$AC139,TRUE,trigger)</f>
        <v>2.1107506348113911E-2</v>
      </c>
      <c r="AJ139" s="52">
        <f t="shared" si="16"/>
        <v>-0.39663762726391272</v>
      </c>
      <c r="BC139" s="45">
        <f>_xll.qlCalendarAdvance(calendar,BC138,"1D",,,trigger)</f>
        <v>42475</v>
      </c>
      <c r="BD139" s="49">
        <f>_xll.qlTenorBasisForwardRate($X$17,BC139,_xll.ohTrigger(trigger,$X$24))</f>
        <v>2.0308338642922226E-4</v>
      </c>
      <c r="BE139" s="49">
        <f>_xll.qlIndexFixing(TenorBasisIndex6M,_xll.qlInterestRateIndexFixingDate(TenorBasisIndex6M,BC139,trigger),TRUE,_xll.ohTrigger(trigger,$X$24))</f>
        <v>2.0394322597149151E-4</v>
      </c>
      <c r="BF139" s="49">
        <f>_xll.qlIndexFixing($X$9,_xll.qlInterestRateIndexFixingDate($X$9,BC139,trigger),TRUE,trigger)</f>
        <v>2.0653209998179416E-4</v>
      </c>
      <c r="BG139" s="94">
        <f t="shared" si="17"/>
        <v>2.5888740103026452E-2</v>
      </c>
    </row>
    <row r="140" spans="27:59" x14ac:dyDescent="0.2">
      <c r="AA140" s="1">
        <f t="shared" si="18"/>
        <v>137</v>
      </c>
      <c r="AB140" s="44" t="str">
        <f t="shared" si="19"/>
        <v>137M</v>
      </c>
      <c r="AC140" s="45">
        <f>_xll.qlInterestRateIndexFixingDate($X$9,AD140)</f>
        <v>46444</v>
      </c>
      <c r="AD140" s="45">
        <f>_xll.qlCalendarAdvance(calendar,$AD$3,AB140,,,trigger)</f>
        <v>46448</v>
      </c>
      <c r="AE140" s="45">
        <f>_xll.qlInterestRateIndexMaturity($X$9,AD140,)</f>
        <v>46632</v>
      </c>
      <c r="AF140" s="49">
        <f>_xll.qlTenorBasisValue(TenorBasis6M,AD140,_xll.ohTrigger(trigger,$X$24))</f>
        <v>1.6284711021706413E-3</v>
      </c>
      <c r="AG140" s="102">
        <f>_xll.qlTenorBasisForwardRate(TenorBasis6M,AD140,_xll.ohTrigger(trigger,$X$24))</f>
        <v>2.1035262762175759E-2</v>
      </c>
      <c r="AH140" s="102">
        <f>_xll.qlIndexFixing(TenorBasisIndex6M,$AC140,TRUE,_xll.ohTrigger(trigger,X161))</f>
        <v>2.1107713933565905E-2</v>
      </c>
      <c r="AI140" s="49">
        <f>_xll.qlIndexFixing($X$9,$AC140,TRUE,trigger)</f>
        <v>2.1149392917577382E-2</v>
      </c>
      <c r="AJ140" s="52">
        <f t="shared" si="16"/>
        <v>-0.41678984011476322</v>
      </c>
      <c r="BC140" s="45">
        <f>_xll.qlCalendarAdvance(calendar,BC139,"1D",,,trigger)</f>
        <v>42478</v>
      </c>
      <c r="BD140" s="49">
        <f>_xll.qlTenorBasisForwardRate($X$17,BC140,_xll.ohTrigger(trigger,$X$24))</f>
        <v>2.034786384741052E-4</v>
      </c>
      <c r="BE140" s="49">
        <f>_xll.qlIndexFixing(TenorBasisIndex6M,_xll.qlInterestRateIndexFixingDate(TenorBasisIndex6M,BC140,trigger),TRUE,_xll.ohTrigger(trigger,$X$24))</f>
        <v>2.0165458118463059E-4</v>
      </c>
      <c r="BF140" s="49">
        <f>_xll.qlIndexFixing($X$9,_xll.qlInterestRateIndexFixingDate($X$9,BC140,trigger),TRUE,trigger)</f>
        <v>2.0539082480382017E-4</v>
      </c>
      <c r="BG140" s="94">
        <f t="shared" si="17"/>
        <v>3.7362436191895797E-2</v>
      </c>
    </row>
    <row r="141" spans="27:59" x14ac:dyDescent="0.2">
      <c r="AA141" s="1">
        <f t="shared" si="18"/>
        <v>138</v>
      </c>
      <c r="AB141" s="44" t="str">
        <f t="shared" si="19"/>
        <v>138M</v>
      </c>
      <c r="AC141" s="45">
        <f>_xll.qlInterestRateIndexFixingDate($X$9,AD141)</f>
        <v>46477</v>
      </c>
      <c r="AD141" s="45">
        <f>_xll.qlCalendarAdvance(calendar,$AD$3,AB141,,,trigger)</f>
        <v>46479</v>
      </c>
      <c r="AE141" s="45">
        <f>_xll.qlInterestRateIndexMaturity($X$9,AD141,)</f>
        <v>46664</v>
      </c>
      <c r="AF141" s="49">
        <f>_xll.qlTenorBasisValue(TenorBasis6M,AD141,_xll.ohTrigger(trigger,$X$24))</f>
        <v>1.6140865057765793E-3</v>
      </c>
      <c r="AG141" s="102">
        <f>_xll.qlTenorBasisForwardRate(TenorBasis6M,AD141,_xll.ohTrigger(trigger,$X$24))</f>
        <v>2.1078189167122455E-2</v>
      </c>
      <c r="AH141" s="102">
        <f>_xll.qlIndexFixing(TenorBasisIndex6M,$AC141,TRUE,_xll.ohTrigger(trigger,X162))</f>
        <v>2.1150646569795727E-2</v>
      </c>
      <c r="AI141" s="49">
        <f>_xll.qlIndexFixing($X$9,$AC141,TRUE,trigger)</f>
        <v>2.1189937749423213E-2</v>
      </c>
      <c r="AJ141" s="52">
        <f t="shared" si="16"/>
        <v>-0.39291179627486822</v>
      </c>
      <c r="BC141" s="45">
        <f>_xll.qlCalendarAdvance(calendar,BC140,"1D",,,trigger)</f>
        <v>42479</v>
      </c>
      <c r="BD141" s="49">
        <f>_xll.qlTenorBasisForwardRate($X$17,BC141,_xll.ohTrigger(trigger,$X$24))</f>
        <v>2.0384428117535845E-4</v>
      </c>
      <c r="BE141" s="49">
        <f>_xll.qlIndexFixing(TenorBasisIndex6M,_xll.qlInterestRateIndexFixingDate(TenorBasisIndex6M,BC141,trigger),TRUE,_xll.ohTrigger(trigger,$X$24))</f>
        <v>2.0340936088846987E-4</v>
      </c>
      <c r="BF141" s="49">
        <f>_xll.qlIndexFixing($X$9,_xll.qlInterestRateIndexFixingDate($X$9,BC141,trigger),TRUE,trigger)</f>
        <v>2.0579509906597444E-4</v>
      </c>
      <c r="BG141" s="94">
        <f t="shared" si="17"/>
        <v>2.385738177504567E-2</v>
      </c>
    </row>
    <row r="142" spans="27:59" x14ac:dyDescent="0.2">
      <c r="AA142" s="1">
        <f t="shared" si="18"/>
        <v>139</v>
      </c>
      <c r="AB142" s="44" t="str">
        <f t="shared" si="19"/>
        <v>139M</v>
      </c>
      <c r="AC142" s="45">
        <f>_xll.qlInterestRateIndexFixingDate($X$9,AD142)</f>
        <v>46506</v>
      </c>
      <c r="AD142" s="45">
        <f>_xll.qlCalendarAdvance(calendar,$AD$3,AB142,,,trigger)</f>
        <v>46510</v>
      </c>
      <c r="AE142" s="45">
        <f>_xll.qlInterestRateIndexMaturity($X$9,AD142,)</f>
        <v>46694</v>
      </c>
      <c r="AF142" s="49">
        <f>_xll.qlTenorBasisValue(TenorBasis6M,AD142,_xll.ohTrigger(trigger,$X$24))</f>
        <v>1.5997867687201747E-3</v>
      </c>
      <c r="AG142" s="102">
        <f>_xll.qlTenorBasisForwardRate(TenorBasis6M,AD142,_xll.ohTrigger(trigger,$X$24))</f>
        <v>2.1120124250367512E-2</v>
      </c>
      <c r="AH142" s="102">
        <f>_xll.qlIndexFixing(TenorBasisIndex6M,$AC142,TRUE,_xll.ohTrigger(trigger,X163))</f>
        <v>2.1177432747710376E-2</v>
      </c>
      <c r="AI142" s="49">
        <f>_xll.qlIndexFixing($X$9,$AC142,TRUE,trigger)</f>
        <v>2.122521622171665E-2</v>
      </c>
      <c r="AJ142" s="52">
        <f t="shared" si="16"/>
        <v>-0.47783474006274362</v>
      </c>
      <c r="BC142" s="45">
        <f>_xll.qlCalendarAdvance(calendar,BC141,"1D",,,trigger)</f>
        <v>42480</v>
      </c>
      <c r="BD142" s="49">
        <f>_xll.qlTenorBasisForwardRate($X$17,BC142,_xll.ohTrigger(trigger,$X$24))</f>
        <v>2.0422438206994274E-4</v>
      </c>
      <c r="BE142" s="49">
        <f>_xll.qlIndexFixing(TenorBasisIndex6M,_xll.qlInterestRateIndexFixingDate(TenorBasisIndex6M,BC142,trigger),TRUE,_xll.ohTrigger(trigger,$X$24))</f>
        <v>2.0336098393924736E-4</v>
      </c>
      <c r="BF142" s="49">
        <f>_xll.qlIndexFixing($X$9,_xll.qlInterestRateIndexFixingDate($X$9,BC142,trigger),TRUE,trigger)</f>
        <v>2.0619373878174731E-4</v>
      </c>
      <c r="BG142" s="94">
        <f t="shared" si="17"/>
        <v>2.8327548424999509E-2</v>
      </c>
    </row>
    <row r="143" spans="27:59" x14ac:dyDescent="0.2">
      <c r="AA143" s="1">
        <f t="shared" si="18"/>
        <v>140</v>
      </c>
      <c r="AB143" s="44" t="str">
        <f t="shared" si="19"/>
        <v>140M</v>
      </c>
      <c r="AC143" s="45">
        <f>_xll.qlInterestRateIndexFixingDate($X$9,AD143)</f>
        <v>46538</v>
      </c>
      <c r="AD143" s="45">
        <f>_xll.qlCalendarAdvance(calendar,$AD$3,AB143,,,trigger)</f>
        <v>46540</v>
      </c>
      <c r="AE143" s="45">
        <f>_xll.qlInterestRateIndexMaturity($X$9,AD143,)</f>
        <v>46723</v>
      </c>
      <c r="AF143" s="49">
        <f>_xll.qlTenorBasisValue(TenorBasis6M,AD143,_xll.ohTrigger(trigger,$X$24))</f>
        <v>1.586030145661093E-3</v>
      </c>
      <c r="AG143" s="102">
        <f>_xll.qlTenorBasisForwardRate(TenorBasis6M,AD143,_xll.ohTrigger(trigger,$X$24))</f>
        <v>2.1161698211845315E-2</v>
      </c>
      <c r="AH143" s="102">
        <f>_xll.qlIndexFixing(TenorBasisIndex6M,$AC143,TRUE,_xll.ohTrigger(trigger,X164))</f>
        <v>2.120420103721557E-2</v>
      </c>
      <c r="AI143" s="49">
        <f>_xll.qlIndexFixing($X$9,$AC143,TRUE,trigger)</f>
        <v>2.1256811639932302E-2</v>
      </c>
      <c r="AJ143" s="52">
        <f t="shared" si="16"/>
        <v>-0.52610602716732235</v>
      </c>
      <c r="BC143" s="45">
        <f>_xll.qlCalendarAdvance(calendar,BC142,"1D",,,trigger)</f>
        <v>42481</v>
      </c>
      <c r="BD143" s="49">
        <f>_xll.qlTenorBasisForwardRate($X$17,BC143,_xll.ohTrigger(trigger,$X$24))</f>
        <v>2.0461924201402873E-4</v>
      </c>
      <c r="BE143" s="49">
        <f>_xll.qlIndexFixing(TenorBasisIndex6M,_xll.qlInterestRateIndexFixingDate(TenorBasisIndex6M,BC143,trigger),TRUE,_xll.ohTrigger(trigger,$X$24))</f>
        <v>2.0517043552977662E-4</v>
      </c>
      <c r="BF143" s="49">
        <f>_xll.qlIndexFixing($X$9,_xll.qlInterestRateIndexFixingDate($X$9,BC143,trigger),TRUE,trigger)</f>
        <v>2.0658520708738781E-4</v>
      </c>
      <c r="BG143" s="94">
        <f t="shared" si="17"/>
        <v>1.4147715576111872E-2</v>
      </c>
    </row>
    <row r="144" spans="27:59" x14ac:dyDescent="0.2">
      <c r="AA144" s="1">
        <f t="shared" si="18"/>
        <v>141</v>
      </c>
      <c r="AB144" s="44" t="str">
        <f t="shared" si="19"/>
        <v>141M</v>
      </c>
      <c r="AC144" s="45">
        <f>_xll.qlInterestRateIndexFixingDate($X$9,AD144)</f>
        <v>46568</v>
      </c>
      <c r="AD144" s="45">
        <f>_xll.qlCalendarAdvance(calendar,$AD$3,AB144,,,trigger)</f>
        <v>46570</v>
      </c>
      <c r="AE144" s="45">
        <f>_xll.qlInterestRateIndexMaturity($X$9,AD144,)</f>
        <v>46755</v>
      </c>
      <c r="AF144" s="49">
        <f>_xll.qlTenorBasisValue(TenorBasis6M,AD144,_xll.ohTrigger(trigger,$X$24))</f>
        <v>1.5723549667176768E-3</v>
      </c>
      <c r="AG144" s="102">
        <f>_xll.qlTenorBasisForwardRate(TenorBasis6M,AD144,_xll.ohTrigger(trigger,$X$24))</f>
        <v>2.1207728791646216E-2</v>
      </c>
      <c r="AH144" s="102">
        <f>_xll.qlIndexFixing(TenorBasisIndex6M,$AC144,TRUE,_xll.ohTrigger(trigger,X165))</f>
        <v>2.1234491168055029E-2</v>
      </c>
      <c r="AI144" s="49">
        <f>_xll.qlIndexFixing($X$9,$AC144,TRUE,trigger)</f>
        <v>2.1289372237088745E-2</v>
      </c>
      <c r="AJ144" s="52">
        <f t="shared" si="16"/>
        <v>-0.54881069033715923</v>
      </c>
      <c r="BC144" s="45">
        <f>_xll.qlCalendarAdvance(calendar,BC143,"1D",,,trigger)</f>
        <v>42482</v>
      </c>
      <c r="BD144" s="49">
        <f>_xll.qlTenorBasisForwardRate($X$17,BC144,_xll.ohTrigger(trigger,$X$24))</f>
        <v>2.0580759428527647E-4</v>
      </c>
      <c r="BE144" s="49">
        <f>_xll.qlIndexFixing(TenorBasisIndex6M,_xll.qlInterestRateIndexFixingDate(TenorBasisIndex6M,BC144,trigger),TRUE,_xll.ohTrigger(trigger,$X$24))</f>
        <v>2.0633245879820943E-4</v>
      </c>
      <c r="BF144" s="49">
        <f>_xll.qlIndexFixing($X$9,_xll.qlInterestRateIndexFixingDate($X$9,BC144,trigger),TRUE,trigger)</f>
        <v>2.0881580161046155E-4</v>
      </c>
      <c r="BG144" s="94">
        <f t="shared" si="17"/>
        <v>2.4833428122521196E-2</v>
      </c>
    </row>
    <row r="145" spans="27:59" x14ac:dyDescent="0.2">
      <c r="AA145" s="1">
        <f t="shared" si="18"/>
        <v>142</v>
      </c>
      <c r="AB145" s="44" t="str">
        <f t="shared" si="19"/>
        <v>142M</v>
      </c>
      <c r="AC145" s="45">
        <f>_xll.qlInterestRateIndexFixingDate($X$9,AD145)</f>
        <v>46597</v>
      </c>
      <c r="AD145" s="45">
        <f>_xll.qlCalendarAdvance(calendar,$AD$3,AB145,,,trigger)</f>
        <v>46601</v>
      </c>
      <c r="AE145" s="45">
        <f>_xll.qlInterestRateIndexMaturity($X$9,AD145,)</f>
        <v>46785</v>
      </c>
      <c r="AF145" s="49">
        <f>_xll.qlTenorBasisValue(TenorBasis6M,AD145,_xll.ohTrigger(trigger,$X$24))</f>
        <v>1.5583104572945376E-3</v>
      </c>
      <c r="AG145" s="102">
        <f>_xll.qlTenorBasisForwardRate(TenorBasis6M,AD145,_xll.ohTrigger(trigger,$X$24))</f>
        <v>2.1250938142062057E-2</v>
      </c>
      <c r="AH145" s="102">
        <f>_xll.qlIndexFixing(TenorBasisIndex6M,$AC145,TRUE,_xll.ohTrigger(trigger,X166))</f>
        <v>2.1262304094399189E-2</v>
      </c>
      <c r="AI145" s="49">
        <f>_xll.qlIndexFixing($X$9,$AC145,TRUE,trigger)</f>
        <v>2.1317447918251159E-2</v>
      </c>
      <c r="AJ145" s="52">
        <f t="shared" si="16"/>
        <v>-0.55143823851969831</v>
      </c>
      <c r="BC145" s="45">
        <f>_xll.qlCalendarAdvance(calendar,BC144,"1D",,,trigger)</f>
        <v>42485</v>
      </c>
      <c r="BD145" s="49">
        <f>_xll.qlTenorBasisForwardRate($X$17,BC145,_xll.ohTrigger(trigger,$X$24))</f>
        <v>2.0635228936249916E-4</v>
      </c>
      <c r="BE145" s="49">
        <f>_xll.qlIndexFixing(TenorBasisIndex6M,_xll.qlInterestRateIndexFixingDate(TenorBasisIndex6M,BC145,trigger),TRUE,_xll.ohTrigger(trigger,$X$24))</f>
        <v>2.0562710604669752E-4</v>
      </c>
      <c r="BF145" s="49">
        <f>_xll.qlIndexFixing($X$9,_xll.qlInterestRateIndexFixingDate($X$9,BC145,trigger),TRUE,trigger)</f>
        <v>2.0804862885454297E-4</v>
      </c>
      <c r="BG145" s="94">
        <f t="shared" si="17"/>
        <v>2.4215228078454464E-2</v>
      </c>
    </row>
    <row r="146" spans="27:59" x14ac:dyDescent="0.2">
      <c r="AA146" s="1">
        <f t="shared" si="18"/>
        <v>143</v>
      </c>
      <c r="AB146" s="44" t="str">
        <f t="shared" si="19"/>
        <v>143M</v>
      </c>
      <c r="AC146" s="45">
        <f>_xll.qlInterestRateIndexFixingDate($X$9,AD146)</f>
        <v>46630</v>
      </c>
      <c r="AD146" s="45">
        <f>_xll.qlCalendarAdvance(calendar,$AD$3,AB146,,,trigger)</f>
        <v>46632</v>
      </c>
      <c r="AE146" s="45">
        <f>_xll.qlInterestRateIndexMaturity($X$9,AD146,)</f>
        <v>46814</v>
      </c>
      <c r="AF146" s="49">
        <f>_xll.qlTenorBasisValue(TenorBasis6M,AD146,_xll.ohTrigger(trigger,$X$24))</f>
        <v>1.5443547938484351E-3</v>
      </c>
      <c r="AG146" s="102">
        <f>_xll.qlTenorBasisForwardRate(TenorBasis6M,AD146,_xll.ohTrigger(trigger,$X$24))</f>
        <v>2.1291994298212664E-2</v>
      </c>
      <c r="AH146" s="102">
        <f>_xll.qlIndexFixing(TenorBasisIndex6M,$AC146,TRUE,_xll.ohTrigger(trigger,X167))</f>
        <v>2.128788625188318E-2</v>
      </c>
      <c r="AI146" s="49">
        <f>_xll.qlIndexFixing($X$9,$AC146,TRUE,trigger)</f>
        <v>2.1342507370324601E-2</v>
      </c>
      <c r="AJ146" s="52">
        <f t="shared" si="16"/>
        <v>-0.5462111844142109</v>
      </c>
      <c r="BC146" s="45">
        <f>_xll.qlCalendarAdvance(calendar,BC145,"1D",,,trigger)</f>
        <v>42486</v>
      </c>
      <c r="BD146" s="49">
        <f>_xll.qlTenorBasisForwardRate($X$17,BC146,_xll.ohTrigger(trigger,$X$24))</f>
        <v>2.0682545735646574E-4</v>
      </c>
      <c r="BE146" s="49">
        <f>_xll.qlIndexFixing(TenorBasisIndex6M,_xll.qlInterestRateIndexFixingDate(TenorBasisIndex6M,BC146,trigger),TRUE,_xll.ohTrigger(trigger,$X$24))</f>
        <v>2.0605189668040425E-4</v>
      </c>
      <c r="BF146" s="49">
        <f>_xll.qlIndexFixing($X$9,_xll.qlInterestRateIndexFixingDate($X$9,BC146,trigger),TRUE,trigger)</f>
        <v>2.0838118708773487E-4</v>
      </c>
      <c r="BG146" s="94">
        <f t="shared" si="17"/>
        <v>2.3292904073306135E-2</v>
      </c>
    </row>
    <row r="147" spans="27:59" x14ac:dyDescent="0.2">
      <c r="AA147" s="1">
        <f t="shared" si="18"/>
        <v>144</v>
      </c>
      <c r="AB147" s="44" t="str">
        <f t="shared" si="19"/>
        <v>144M</v>
      </c>
      <c r="AC147" s="45">
        <f>_xll.qlInterestRateIndexFixingDate($X$9,AD147)</f>
        <v>46660</v>
      </c>
      <c r="AD147" s="45">
        <f>_xll.qlCalendarAdvance(calendar,$AD$3,AB147,,,trigger)</f>
        <v>46664</v>
      </c>
      <c r="AE147" s="45">
        <f>_xll.qlInterestRateIndexMaturity($X$9,AD147,)</f>
        <v>46847</v>
      </c>
      <c r="AF147" s="49">
        <f>_xll.qlTenorBasisValue(TenorBasis6M,AD147,_xll.ohTrigger(trigger,$X$24))</f>
        <v>1.5300430662159308E-3</v>
      </c>
      <c r="AG147" s="102">
        <f>_xll.qlTenorBasisForwardRate(TenorBasis6M,AD147,_xll.ohTrigger(trigger,$X$24))</f>
        <v>2.1336670771747689E-2</v>
      </c>
      <c r="AH147" s="102">
        <f>_xll.qlIndexFixing(TenorBasisIndex6M,$AC147,TRUE,_xll.ohTrigger(trigger,X168))</f>
        <v>2.1316228308878984E-2</v>
      </c>
      <c r="AI147" s="49">
        <f>_xll.qlIndexFixing($X$9,$AC147,TRUE,trigger)</f>
        <v>2.1369643334295536E-2</v>
      </c>
      <c r="AJ147" s="52">
        <f t="shared" si="16"/>
        <v>-0.53415025416551909</v>
      </c>
      <c r="BC147" s="45">
        <f>_xll.qlCalendarAdvance(calendar,BC146,"1D",,,trigger)</f>
        <v>42487</v>
      </c>
      <c r="BD147" s="49">
        <f>_xll.qlTenorBasisForwardRate($X$17,BC147,_xll.ohTrigger(trigger,$X$24))</f>
        <v>2.0731506766679322E-4</v>
      </c>
      <c r="BE147" s="49">
        <f>_xll.qlIndexFixing(TenorBasisIndex6M,_xll.qlInterestRateIndexFixingDate(TenorBasisIndex6M,BC147,trigger),TRUE,_xll.ohTrigger(trigger,$X$24))</f>
        <v>2.0649312957237627E-4</v>
      </c>
      <c r="BF147" s="49">
        <f>_xll.qlIndexFixing($X$9,_xll.qlInterestRateIndexFixingDate($X$9,BC147,trigger),TRUE,trigger)</f>
        <v>2.08697352696838E-4</v>
      </c>
      <c r="BG147" s="94">
        <f t="shared" si="17"/>
        <v>2.2042231244617315E-2</v>
      </c>
    </row>
    <row r="148" spans="27:59" x14ac:dyDescent="0.2">
      <c r="AA148" s="1">
        <f t="shared" si="18"/>
        <v>145</v>
      </c>
      <c r="AB148" s="44" t="str">
        <f t="shared" si="19"/>
        <v>145M</v>
      </c>
      <c r="AC148" s="45">
        <f>_xll.qlInterestRateIndexFixingDate($X$9,AD148)</f>
        <v>46689</v>
      </c>
      <c r="AD148" s="45">
        <f>_xll.qlCalendarAdvance(calendar,$AD$3,AB148,,,trigger)</f>
        <v>46693</v>
      </c>
      <c r="AE148" s="45">
        <f>_xll.qlInterestRateIndexMaturity($X$9,AD148,)</f>
        <v>46875</v>
      </c>
      <c r="AF148" s="49">
        <f>_xll.qlTenorBasisValue(TenorBasis6M,AD148,_xll.ohTrigger(trigger,$X$24))</f>
        <v>1.5171563988672042E-3</v>
      </c>
      <c r="AG148" s="102">
        <f>_xll.qlTenorBasisForwardRate(TenorBasis6M,AD148,_xll.ohTrigger(trigger,$X$24))</f>
        <v>2.1372753172024715E-2</v>
      </c>
      <c r="AH148" s="102">
        <f>_xll.qlIndexFixing(TenorBasisIndex6M,$AC148,TRUE,_xll.ohTrigger(trigger,X169))</f>
        <v>2.1352311571000527E-2</v>
      </c>
      <c r="AI148" s="49">
        <f>_xll.qlIndexFixing($X$9,$AC148,TRUE,trigger)</f>
        <v>2.1390833974637195E-2</v>
      </c>
      <c r="AJ148" s="52">
        <f t="shared" si="16"/>
        <v>-0.38522403636668395</v>
      </c>
      <c r="BC148" s="45">
        <f>_xll.qlCalendarAdvance(calendar,BC147,"1D",,,trigger)</f>
        <v>42488</v>
      </c>
      <c r="BD148" s="49">
        <f>_xll.qlTenorBasisForwardRate($X$17,BC148,_xll.ohTrigger(trigger,$X$24))</f>
        <v>2.0782083486846462E-4</v>
      </c>
      <c r="BE148" s="49">
        <f>_xll.qlIndexFixing(TenorBasisIndex6M,_xll.qlInterestRateIndexFixingDate(TenorBasisIndex6M,BC148,trigger),TRUE,_xll.ohTrigger(trigger,$X$24))</f>
        <v>2.0695051929628622E-4</v>
      </c>
      <c r="BF148" s="49">
        <f>_xll.qlIndexFixing($X$9,_xll.qlInterestRateIndexFixingDate($X$9,BC148,trigger),TRUE,trigger)</f>
        <v>2.0899558880980201E-4</v>
      </c>
      <c r="BG148" s="94">
        <f t="shared" si="17"/>
        <v>2.0450695135157914E-2</v>
      </c>
    </row>
    <row r="149" spans="27:59" x14ac:dyDescent="0.2">
      <c r="AA149" s="1">
        <f t="shared" si="18"/>
        <v>146</v>
      </c>
      <c r="AB149" s="44" t="str">
        <f t="shared" si="19"/>
        <v>146M</v>
      </c>
      <c r="AC149" s="45">
        <f>_xll.qlInterestRateIndexFixingDate($X$9,AD149)</f>
        <v>46721</v>
      </c>
      <c r="AD149" s="45">
        <f>_xll.qlCalendarAdvance(calendar,$AD$3,AB149,,,trigger)</f>
        <v>46723</v>
      </c>
      <c r="AE149" s="45">
        <f>_xll.qlInterestRateIndexMaturity($X$9,AD149,)</f>
        <v>46906</v>
      </c>
      <c r="AF149" s="49">
        <f>_xll.qlTenorBasisValue(TenorBasis6M,AD149,_xll.ohTrigger(trigger,$X$24))</f>
        <v>1.5039094420908571E-3</v>
      </c>
      <c r="AG149" s="102">
        <f>_xll.qlTenorBasisForwardRate(TenorBasis6M,AD149,_xll.ohTrigger(trigger,$X$24))</f>
        <v>2.141043381646697E-2</v>
      </c>
      <c r="AH149" s="102">
        <f>_xll.qlIndexFixing(TenorBasisIndex6M,$AC149,TRUE,_xll.ohTrigger(trigger,X170))</f>
        <v>2.1389990663063425E-2</v>
      </c>
      <c r="AI149" s="49">
        <f>_xll.qlIndexFixing($X$9,$AC149,TRUE,trigger)</f>
        <v>2.141329117503836E-2</v>
      </c>
      <c r="AJ149" s="52">
        <f t="shared" si="16"/>
        <v>-0.23300511974935073</v>
      </c>
      <c r="BC149" s="45">
        <f>_xll.qlCalendarAdvance(calendar,BC148,"1D",,,trigger)</f>
        <v>42489</v>
      </c>
      <c r="BD149" s="49">
        <f>_xll.qlTenorBasisForwardRate($X$17,BC149,_xll.ohTrigger(trigger,$X$24))</f>
        <v>2.0929758227598589E-4</v>
      </c>
      <c r="BE149" s="49">
        <f>_xll.qlIndexFixing(TenorBasisIndex6M,_xll.qlInterestRateIndexFixingDate(TenorBasisIndex6M,BC149,trigger),TRUE,_xll.ohTrigger(trigger,$X$24))</f>
        <v>2.0948746957365544E-4</v>
      </c>
      <c r="BF149" s="49">
        <f>_xll.qlIndexFixing($X$9,_xll.qlInterestRateIndexFixingDate($X$9,BC149,trigger),TRUE,trigger)</f>
        <v>2.099130793934753E-4</v>
      </c>
      <c r="BG149" s="94">
        <f t="shared" si="17"/>
        <v>4.2560981981985494E-3</v>
      </c>
    </row>
    <row r="150" spans="27:59" x14ac:dyDescent="0.2">
      <c r="AA150" s="1">
        <f t="shared" si="18"/>
        <v>147</v>
      </c>
      <c r="AB150" s="44" t="str">
        <f t="shared" si="19"/>
        <v>147M</v>
      </c>
      <c r="AC150" s="45">
        <f>_xll.qlInterestRateIndexFixingDate($X$9,AD150)</f>
        <v>46751</v>
      </c>
      <c r="AD150" s="45">
        <f>_xll.qlCalendarAdvance(calendar,$AD$3,AB150,,,trigger)</f>
        <v>46755</v>
      </c>
      <c r="AE150" s="45">
        <f>_xll.qlInterestRateIndexMaturity($X$9,AD150,)</f>
        <v>46937</v>
      </c>
      <c r="AF150" s="49">
        <f>_xll.qlTenorBasisValue(TenorBasis6M,AD150,_xll.ohTrigger(trigger,$X$24))</f>
        <v>1.4898743283059286E-3</v>
      </c>
      <c r="AG150" s="102">
        <f>_xll.qlTenorBasisForwardRate(TenorBasis6M,AD150,_xll.ohTrigger(trigger,$X$24))</f>
        <v>2.1445783975635409E-2</v>
      </c>
      <c r="AH150" s="102">
        <f>_xll.qlIndexFixing(TenorBasisIndex6M,$AC150,TRUE,_xll.ohTrigger(trigger,X171))</f>
        <v>2.142534169914934E-2</v>
      </c>
      <c r="AI150" s="49">
        <f>_xll.qlIndexFixing($X$9,$AC150,TRUE,trigger)</f>
        <v>2.1433639828442493E-2</v>
      </c>
      <c r="AJ150" s="52">
        <f t="shared" si="16"/>
        <v>-8.298129293152906E-2</v>
      </c>
      <c r="BC150" s="45">
        <f>_xll.qlCalendarAdvance(calendar,BC149,"1D",,,trigger)</f>
        <v>42492</v>
      </c>
      <c r="BD150" s="49">
        <f>_xll.qlTenorBasisForwardRate($X$17,BC150,_xll.ohTrigger(trigger,$X$24))</f>
        <v>2.1050573426731938E-4</v>
      </c>
      <c r="BE150" s="49">
        <f>_xll.qlIndexFixing(TenorBasisIndex6M,_xll.qlInterestRateIndexFixingDate(TenorBasisIndex6M,BC150,trigger),TRUE,_xll.ohTrigger(trigger,$X$24))</f>
        <v>2.0999999975088049E-4</v>
      </c>
      <c r="BF150" s="49">
        <f>_xll.qlIndexFixing($X$9,_xll.qlInterestRateIndexFixingDate($X$9,BC150,trigger),TRUE,trigger)</f>
        <v>2.0999999999981179E-4</v>
      </c>
      <c r="BG150" s="94">
        <f t="shared" si="17"/>
        <v>2.4893130091963034E-9</v>
      </c>
    </row>
    <row r="151" spans="27:59" x14ac:dyDescent="0.2">
      <c r="AA151" s="1">
        <f t="shared" si="18"/>
        <v>148</v>
      </c>
      <c r="AB151" s="44" t="str">
        <f t="shared" si="19"/>
        <v>148M</v>
      </c>
      <c r="AC151" s="45">
        <f>_xll.qlInterestRateIndexFixingDate($X$9,AD151)</f>
        <v>46783</v>
      </c>
      <c r="AD151" s="45">
        <f>_xll.qlCalendarAdvance(calendar,$AD$3,AB151,,,trigger)</f>
        <v>46785</v>
      </c>
      <c r="AE151" s="45">
        <f>_xll.qlInterestRateIndexMaturity($X$9,AD151,)</f>
        <v>46967</v>
      </c>
      <c r="AF151" s="49">
        <f>_xll.qlTenorBasisValue(TenorBasis6M,AD151,_xll.ohTrigger(trigger,$X$24))</f>
        <v>1.4768060930136341E-3</v>
      </c>
      <c r="AG151" s="102">
        <f>_xll.qlTenorBasisForwardRate(TenorBasis6M,AD151,_xll.ohTrigger(trigger,$X$24))</f>
        <v>2.1477799767918197E-2</v>
      </c>
      <c r="AH151" s="102">
        <f>_xll.qlIndexFixing(TenorBasisIndex6M,$AC151,TRUE,_xll.ohTrigger(trigger,X172))</f>
        <v>2.1457357198557389E-2</v>
      </c>
      <c r="AI151" s="49">
        <f>_xll.qlIndexFixing($X$9,$AC151,TRUE,trigger)</f>
        <v>2.1452082929668062E-2</v>
      </c>
      <c r="AJ151" s="52">
        <f t="shared" si="16"/>
        <v>5.2742688893270273E-2</v>
      </c>
      <c r="BC151" s="45">
        <f>_xll.qlCalendarAdvance(calendar,BC150,"1D",,,trigger)</f>
        <v>42493</v>
      </c>
      <c r="BD151" s="49">
        <f>_xll.qlTenorBasisForwardRate($X$17,BC151,_xll.ohTrigger(trigger,$X$24))</f>
        <v>2.1109805199175284E-4</v>
      </c>
      <c r="BE151" s="49">
        <f>_xll.qlIndexFixing(TenorBasisIndex6M,_xll.qlInterestRateIndexFixingDate(TenorBasisIndex6M,BC151,trigger),TRUE,_xll.ohTrigger(trigger,$X$24))</f>
        <v>2.0981623030078846E-4</v>
      </c>
      <c r="BF151" s="49">
        <f>_xll.qlIndexFixing($X$9,_xll.qlInterestRateIndexFixingDate($X$9,BC151,trigger),TRUE,trigger)</f>
        <v>2.1005419630681923E-4</v>
      </c>
      <c r="BG151" s="94">
        <f t="shared" si="17"/>
        <v>2.3796600603077337E-3</v>
      </c>
    </row>
    <row r="152" spans="27:59" x14ac:dyDescent="0.2">
      <c r="AA152" s="1">
        <f t="shared" si="18"/>
        <v>149</v>
      </c>
      <c r="AB152" s="44" t="str">
        <f t="shared" si="19"/>
        <v>149M</v>
      </c>
      <c r="AC152" s="45">
        <f>_xll.qlInterestRateIndexFixingDate($X$9,AD152)</f>
        <v>46812</v>
      </c>
      <c r="AD152" s="45">
        <f>_xll.qlCalendarAdvance(calendar,$AD$3,AB152,,,trigger)</f>
        <v>46814</v>
      </c>
      <c r="AE152" s="45">
        <f>_xll.qlInterestRateIndexMaturity($X$9,AD152,)</f>
        <v>47000</v>
      </c>
      <c r="AF152" s="49">
        <f>_xll.qlTenorBasisValue(TenorBasis6M,AD152,_xll.ohTrigger(trigger,$X$24))</f>
        <v>1.4642565131078181E-3</v>
      </c>
      <c r="AG152" s="102">
        <f>_xll.qlTenorBasisForwardRate(TenorBasis6M,AD152,_xll.ohTrigger(trigger,$X$24))</f>
        <v>2.151102102753821E-2</v>
      </c>
      <c r="AH152" s="102">
        <f>_xll.qlIndexFixing(TenorBasisIndex6M,$AC152,TRUE,_xll.ohTrigger(trigger,X173))</f>
        <v>2.1490573322912362E-2</v>
      </c>
      <c r="AI152" s="49">
        <f>_xll.qlIndexFixing($X$9,$AC152,TRUE,trigger)</f>
        <v>2.1472036747099139E-2</v>
      </c>
      <c r="AJ152" s="52">
        <f t="shared" si="16"/>
        <v>0.18536575813223044</v>
      </c>
      <c r="BC152" s="45">
        <f>_xll.qlCalendarAdvance(calendar,BC151,"1D",,,trigger)</f>
        <v>42494</v>
      </c>
      <c r="BD152" s="49">
        <f>_xll.qlTenorBasisForwardRate($X$17,BC152,_xll.ohTrigger(trigger,$X$24))</f>
        <v>2.117043144450362E-4</v>
      </c>
      <c r="BE152" s="49">
        <f>_xll.qlIndexFixing(TenorBasisIndex6M,_xll.qlInterestRateIndexFixingDate(TenorBasisIndex6M,BC152,trigger),TRUE,_xll.ohTrigger(trigger,$X$24))</f>
        <v>2.0964640610608167E-4</v>
      </c>
      <c r="BF152" s="49">
        <f>_xll.qlIndexFixing($X$9,_xll.qlInterestRateIndexFixingDate($X$9,BC152,trigger),TRUE,trigger)</f>
        <v>2.1007861000353563E-4</v>
      </c>
      <c r="BG152" s="94">
        <f t="shared" si="17"/>
        <v>4.322038974539596E-3</v>
      </c>
    </row>
    <row r="153" spans="27:59" x14ac:dyDescent="0.2">
      <c r="AA153" s="1">
        <f t="shared" si="18"/>
        <v>150</v>
      </c>
      <c r="AB153" s="44" t="str">
        <f t="shared" si="19"/>
        <v>150M</v>
      </c>
      <c r="AC153" s="45">
        <f>_xll.qlInterestRateIndexFixingDate($X$9,AD153)</f>
        <v>46842</v>
      </c>
      <c r="AD153" s="45">
        <f>_xll.qlCalendarAdvance(calendar,$AD$3,AB153,,,trigger)</f>
        <v>46846</v>
      </c>
      <c r="AE153" s="45">
        <f>_xll.qlInterestRateIndexMaturity($X$9,AD153,)</f>
        <v>47029</v>
      </c>
      <c r="AF153" s="49">
        <f>_xll.qlTenorBasisValue(TenorBasis6M,AD153,_xll.ohTrigger(trigger,$X$24))</f>
        <v>1.4505040259764053E-3</v>
      </c>
      <c r="AG153" s="102">
        <f>_xll.qlTenorBasisForwardRate(TenorBasis6M,AD153,_xll.ohTrigger(trigger,$X$24))</f>
        <v>2.1537267474704025E-2</v>
      </c>
      <c r="AH153" s="102">
        <f>_xll.qlIndexFixing(TenorBasisIndex6M,$AC153,TRUE,_xll.ohTrigger(trigger,X174))</f>
        <v>2.1516157523118778E-2</v>
      </c>
      <c r="AI153" s="49">
        <f>_xll.qlIndexFixing($X$9,$AC153,TRUE,trigger)</f>
        <v>2.1485877887455259E-2</v>
      </c>
      <c r="AJ153" s="52">
        <f t="shared" si="16"/>
        <v>0.30279635663519461</v>
      </c>
      <c r="BC153" s="45">
        <f>_xll.qlCalendarAdvance(calendar,BC152,"1D",,,trigger)</f>
        <v>42495</v>
      </c>
      <c r="BD153" s="49">
        <f>_xll.qlTenorBasisForwardRate($X$17,BC153,_xll.ohTrigger(trigger,$X$24))</f>
        <v>2.1341496336297318E-4</v>
      </c>
      <c r="BE153" s="49">
        <f>_xll.qlIndexFixing(TenorBasisIndex6M,_xll.qlInterestRateIndexFixingDate(TenorBasisIndex6M,BC153,trigger),TRUE,_xll.ohTrigger(trigger,$X$24))</f>
        <v>2.0639249413878153E-4</v>
      </c>
      <c r="BF153" s="49">
        <f>_xll.qlIndexFixing($X$9,_xll.qlInterestRateIndexFixingDate($X$9,BC153,trigger),TRUE,trigger)</f>
        <v>2.0910314123266256E-4</v>
      </c>
      <c r="BG153" s="94">
        <f t="shared" si="17"/>
        <v>2.7106470938810349E-2</v>
      </c>
    </row>
    <row r="154" spans="27:59" x14ac:dyDescent="0.2">
      <c r="AA154" s="1">
        <f t="shared" si="18"/>
        <v>151</v>
      </c>
      <c r="AB154" s="44" t="str">
        <f t="shared" si="19"/>
        <v>151M</v>
      </c>
      <c r="AC154" s="45">
        <f>_xll.qlInterestRateIndexFixingDate($X$9,AD154)</f>
        <v>46870</v>
      </c>
      <c r="AD154" s="45">
        <f>_xll.qlCalendarAdvance(calendar,$AD$3,AB154,,,trigger)</f>
        <v>46875</v>
      </c>
      <c r="AE154" s="45">
        <f>_xll.qlInterestRateIndexMaturity($X$9,AD154,)</f>
        <v>47059</v>
      </c>
      <c r="AF154" s="49">
        <f>_xll.qlTenorBasisValue(TenorBasis6M,AD154,_xll.ohTrigger(trigger,$X$24))</f>
        <v>1.4381277046063034E-3</v>
      </c>
      <c r="AG154" s="102">
        <f>_xll.qlTenorBasisForwardRate(TenorBasis6M,AD154,_xll.ohTrigger(trigger,$X$24))</f>
        <v>2.1562881599802915E-2</v>
      </c>
      <c r="AH154" s="102">
        <f>_xll.qlIndexFixing(TenorBasisIndex6M,$AC154,TRUE,_xll.ohTrigger(trigger,X175))</f>
        <v>2.1521912047175077E-2</v>
      </c>
      <c r="AI154" s="49">
        <f>_xll.qlIndexFixing($X$9,$AC154,TRUE,trigger)</f>
        <v>2.1500201872040485E-2</v>
      </c>
      <c r="AJ154" s="52">
        <f t="shared" si="16"/>
        <v>0.2171017513459203</v>
      </c>
      <c r="BC154" s="45">
        <f>_xll.qlCalendarAdvance(calendar,BC153,"1D",,,trigger)</f>
        <v>42496</v>
      </c>
      <c r="BD154" s="49">
        <f>_xll.qlTenorBasisForwardRate($X$17,BC154,_xll.ohTrigger(trigger,$X$24))</f>
        <v>2.1350837097057598E-4</v>
      </c>
      <c r="BE154" s="49">
        <f>_xll.qlIndexFixing(TenorBasisIndex6M,_xll.qlInterestRateIndexFixingDate(TenorBasisIndex6M,BC154,trigger),TRUE,_xll.ohTrigger(trigger,$X$24))</f>
        <v>2.069459399680738E-4</v>
      </c>
      <c r="BF154" s="49">
        <f>_xll.qlIndexFixing($X$9,_xll.qlInterestRateIndexFixingDate($X$9,BC154,trigger),TRUE,trigger)</f>
        <v>2.0951355197432712E-4</v>
      </c>
      <c r="BG154" s="94">
        <f t="shared" si="17"/>
        <v>2.5676120062533243E-2</v>
      </c>
    </row>
    <row r="155" spans="27:59" x14ac:dyDescent="0.2">
      <c r="AA155" s="1">
        <f t="shared" si="18"/>
        <v>152</v>
      </c>
      <c r="AB155" s="44" t="str">
        <f t="shared" si="19"/>
        <v>152M</v>
      </c>
      <c r="AC155" s="45">
        <f>_xll.qlInterestRateIndexFixingDate($X$9,AD155)</f>
        <v>46904</v>
      </c>
      <c r="AD155" s="45">
        <f>_xll.qlCalendarAdvance(calendar,$AD$3,AB155,,,trigger)</f>
        <v>46906</v>
      </c>
      <c r="AE155" s="45">
        <f>_xll.qlInterestRateIndexMaturity($X$9,AD155,)</f>
        <v>47091</v>
      </c>
      <c r="AF155" s="49">
        <f>_xll.qlTenorBasisValue(TenorBasis6M,AD155,_xll.ohTrigger(trigger,$X$24))</f>
        <v>1.4249896600081839E-3</v>
      </c>
      <c r="AG155" s="102">
        <f>_xll.qlTenorBasisForwardRate(TenorBasis6M,AD155,_xll.ohTrigger(trigger,$X$24))</f>
        <v>2.1587883205589582E-2</v>
      </c>
      <c r="AH155" s="102">
        <f>_xll.qlIndexFixing(TenorBasisIndex6M,$AC155,TRUE,_xll.ohTrigger(trigger,X176))</f>
        <v>2.1525949358118059E-2</v>
      </c>
      <c r="AI155" s="49">
        <f>_xll.qlIndexFixing($X$9,$AC155,TRUE,trigger)</f>
        <v>2.1513876530370384E-2</v>
      </c>
      <c r="AJ155" s="52">
        <f t="shared" si="16"/>
        <v>0.12072827747674347</v>
      </c>
      <c r="BC155" s="45">
        <f>_xll.qlCalendarAdvance(calendar,BC154,"1D",,,trigger)</f>
        <v>42499</v>
      </c>
      <c r="BD155" s="49">
        <f>_xll.qlTenorBasisForwardRate($X$17,BC155,_xll.ohTrigger(trigger,$X$24))</f>
        <v>2.1493461789715612E-4</v>
      </c>
      <c r="BE155" s="49">
        <f>_xll.qlIndexFixing(TenorBasisIndex6M,_xll.qlInterestRateIndexFixingDate(TenorBasisIndex6M,BC155,trigger),TRUE,_xll.ohTrigger(trigger,$X$24))</f>
        <v>2.0726211595468099E-4</v>
      </c>
      <c r="BF155" s="49">
        <f>_xll.qlIndexFixing($X$9,_xll.qlInterestRateIndexFixingDate($X$9,BC155,trigger),TRUE,trigger)</f>
        <v>2.0985087103976143E-4</v>
      </c>
      <c r="BG155" s="94">
        <f t="shared" si="17"/>
        <v>2.588755085080436E-2</v>
      </c>
    </row>
    <row r="156" spans="27:59" x14ac:dyDescent="0.2">
      <c r="AA156" s="1">
        <f t="shared" si="18"/>
        <v>153</v>
      </c>
      <c r="AB156" s="44" t="str">
        <f t="shared" si="19"/>
        <v>153M</v>
      </c>
      <c r="AC156" s="45">
        <f>_xll.qlInterestRateIndexFixingDate($X$9,AD156)</f>
        <v>46933</v>
      </c>
      <c r="AD156" s="45">
        <f>_xll.qlCalendarAdvance(calendar,$AD$3,AB156,,,trigger)</f>
        <v>46937</v>
      </c>
      <c r="AE156" s="45">
        <f>_xll.qlInterestRateIndexMaturity($X$9,AD156,)</f>
        <v>47121</v>
      </c>
      <c r="AF156" s="49">
        <f>_xll.qlTenorBasisValue(TenorBasis6M,AD156,_xll.ohTrigger(trigger,$X$24))</f>
        <v>1.4119469393491582E-3</v>
      </c>
      <c r="AG156" s="102">
        <f>_xll.qlTenorBasisForwardRate(TenorBasis6M,AD156,_xll.ohTrigger(trigger,$X$24))</f>
        <v>2.1608620823848578E-2</v>
      </c>
      <c r="AH156" s="102">
        <f>_xll.qlIndexFixing(TenorBasisIndex6M,$AC156,TRUE,_xll.ohTrigger(trigger,X177))</f>
        <v>2.1526603345113457E-2</v>
      </c>
      <c r="AI156" s="49">
        <f>_xll.qlIndexFixing($X$9,$AC156,TRUE,trigger)</f>
        <v>2.1524350980009467E-2</v>
      </c>
      <c r="AJ156" s="52">
        <f t="shared" si="16"/>
        <v>2.2523651039899062E-2</v>
      </c>
      <c r="BC156" s="45">
        <f>_xll.qlCalendarAdvance(calendar,BC155,"1D",,,trigger)</f>
        <v>42500</v>
      </c>
      <c r="BD156" s="49">
        <f>_xll.qlTenorBasisForwardRate($X$17,BC156,_xll.ohTrigger(trigger,$X$24))</f>
        <v>2.1561844085628341E-4</v>
      </c>
      <c r="BE156" s="49">
        <f>_xll.qlIndexFixing(TenorBasisIndex6M,_xll.qlInterestRateIndexFixingDate(TenorBasisIndex6M,BC156,trigger),TRUE,_xll.ohTrigger(trigger,$X$24))</f>
        <v>2.0996530644786746E-4</v>
      </c>
      <c r="BF156" s="49">
        <f>_xll.qlIndexFixing($X$9,_xll.qlInterestRateIndexFixingDate($X$9,BC156,trigger),TRUE,trigger)</f>
        <v>2.0975474810580117E-4</v>
      </c>
      <c r="BG156" s="94">
        <f t="shared" si="17"/>
        <v>-2.1055834206629306E-3</v>
      </c>
    </row>
    <row r="157" spans="27:59" x14ac:dyDescent="0.2">
      <c r="AA157" s="1">
        <f t="shared" si="18"/>
        <v>154</v>
      </c>
      <c r="AB157" s="44" t="str">
        <f t="shared" si="19"/>
        <v>154M</v>
      </c>
      <c r="AC157" s="45">
        <f>_xll.qlInterestRateIndexFixingDate($X$9,AD157)</f>
        <v>46965</v>
      </c>
      <c r="AD157" s="45">
        <f>_xll.qlCalendarAdvance(calendar,$AD$3,AB157,,,trigger)</f>
        <v>46967</v>
      </c>
      <c r="AE157" s="45">
        <f>_xll.qlInterestRateIndexMaturity($X$9,AD157,)</f>
        <v>47151</v>
      </c>
      <c r="AF157" s="49">
        <f>_xll.qlTenorBasisValue(TenorBasis6M,AD157,_xll.ohTrigger(trigger,$X$24))</f>
        <v>1.3994161057992983E-3</v>
      </c>
      <c r="AG157" s="102">
        <f>_xll.qlTenorBasisForwardRate(TenorBasis6M,AD157,_xll.ohTrigger(trigger,$X$24))</f>
        <v>2.1627434340311114E-2</v>
      </c>
      <c r="AH157" s="102">
        <f>_xll.qlIndexFixing(TenorBasisIndex6M,$AC157,TRUE,_xll.ohTrigger(trigger,X178))</f>
        <v>2.1525555165497746E-2</v>
      </c>
      <c r="AI157" s="49">
        <f>_xll.qlIndexFixing($X$9,$AC157,TRUE,trigger)</f>
        <v>2.1533766039055335E-2</v>
      </c>
      <c r="AJ157" s="52">
        <f t="shared" si="16"/>
        <v>-8.2108735575889269E-2</v>
      </c>
      <c r="BC157" s="45">
        <f>_xll.qlCalendarAdvance(calendar,BC156,"1D",,,trigger)</f>
        <v>42501</v>
      </c>
      <c r="BD157" s="49">
        <f>_xll.qlTenorBasisForwardRate($X$17,BC157,_xll.ohTrigger(trigger,$X$24))</f>
        <v>2.163141725763446E-4</v>
      </c>
      <c r="BE157" s="49">
        <f>_xll.qlIndexFixing(TenorBasisIndex6M,_xll.qlInterestRateIndexFixingDate(TenorBasisIndex6M,BC157,trigger),TRUE,_xll.ohTrigger(trigger,$X$24))</f>
        <v>2.0882367119892304E-4</v>
      </c>
      <c r="BF157" s="49">
        <f>_xll.qlIndexFixing($X$9,_xll.qlInterestRateIndexFixingDate($X$9,BC157,trigger),TRUE,trigger)</f>
        <v>2.0964822890885996E-4</v>
      </c>
      <c r="BG157" s="94">
        <f t="shared" si="17"/>
        <v>8.2455770993692546E-3</v>
      </c>
    </row>
    <row r="158" spans="27:59" x14ac:dyDescent="0.2">
      <c r="AA158" s="1">
        <f t="shared" si="18"/>
        <v>155</v>
      </c>
      <c r="AB158" s="44" t="str">
        <f t="shared" si="19"/>
        <v>155M</v>
      </c>
      <c r="AC158" s="45">
        <f>_xll.qlInterestRateIndexFixingDate($X$9,AD158)</f>
        <v>46996</v>
      </c>
      <c r="AD158" s="45">
        <f>_xll.qlCalendarAdvance(calendar,$AD$3,AB158,,,trigger)</f>
        <v>47000</v>
      </c>
      <c r="AE158" s="45">
        <f>_xll.qlInterestRateIndexMaturity($X$9,AD158,)</f>
        <v>47182</v>
      </c>
      <c r="AF158" s="49">
        <f>_xll.qlTenorBasisValue(TenorBasis6M,AD158,_xll.ohTrigger(trigger,$X$24))</f>
        <v>1.3857361588044002E-3</v>
      </c>
      <c r="AG158" s="102">
        <f>_xll.qlTenorBasisForwardRate(TenorBasis6M,AD158,_xll.ohTrigger(trigger,$X$24))</f>
        <v>2.1643893871275344E-2</v>
      </c>
      <c r="AH158" s="102">
        <f>_xll.qlIndexFixing(TenorBasisIndex6M,$AC158,TRUE,_xll.ohTrigger(trigger,X179))</f>
        <v>2.1520385501757722E-2</v>
      </c>
      <c r="AI158" s="49">
        <f>_xll.qlIndexFixing($X$9,$AC158,TRUE,trigger)</f>
        <v>2.154094282448929E-2</v>
      </c>
      <c r="AJ158" s="52">
        <f t="shared" si="16"/>
        <v>-0.20557322731568073</v>
      </c>
      <c r="BC158" s="45">
        <f>_xll.qlCalendarAdvance(calendar,BC157,"1D",,,trigger)</f>
        <v>42502</v>
      </c>
      <c r="BD158" s="49">
        <f>_xll.qlTenorBasisForwardRate($X$17,BC158,_xll.ohTrigger(trigger,$X$24))</f>
        <v>2.1821074020571753E-4</v>
      </c>
      <c r="BE158" s="49">
        <f>_xll.qlIndexFixing(TenorBasisIndex6M,_xll.qlInterestRateIndexFixingDate(TenorBasisIndex6M,BC158,trigger),TRUE,_xll.ohTrigger(trigger,$X$24))</f>
        <v>2.0750692667643157E-4</v>
      </c>
      <c r="BF158" s="49">
        <f>_xll.qlIndexFixing($X$9,_xll.qlInterestRateIndexFixingDate($X$9,BC158,trigger),TRUE,trigger)</f>
        <v>2.077167267389157E-4</v>
      </c>
      <c r="BG158" s="94">
        <f t="shared" si="17"/>
        <v>2.0980006248412899E-3</v>
      </c>
    </row>
    <row r="159" spans="27:59" x14ac:dyDescent="0.2">
      <c r="AA159" s="1">
        <f t="shared" si="18"/>
        <v>156</v>
      </c>
      <c r="AB159" s="44" t="str">
        <f t="shared" si="19"/>
        <v>156M</v>
      </c>
      <c r="AC159" s="45">
        <f>_xll.qlInterestRateIndexFixingDate($X$9,AD159)</f>
        <v>47024</v>
      </c>
      <c r="AD159" s="45">
        <f>_xll.qlCalendarAdvance(calendar,$AD$3,AB159,,,trigger)</f>
        <v>47028</v>
      </c>
      <c r="AE159" s="45">
        <f>_xll.qlInterestRateIndexMaturity($X$9,AD159,)</f>
        <v>47211</v>
      </c>
      <c r="AF159" s="49">
        <f>_xll.qlTenorBasisValue(TenorBasis6M,AD159,_xll.ohTrigger(trigger,$X$24))</f>
        <v>1.3742146429267508E-3</v>
      </c>
      <c r="AG159" s="102">
        <f>_xll.qlTenorBasisForwardRate(TenorBasis6M,AD159,_xll.ohTrigger(trigger,$X$24))</f>
        <v>2.1658181085081059E-2</v>
      </c>
      <c r="AH159" s="102">
        <f>_xll.qlIndexFixing(TenorBasisIndex6M,$AC159,TRUE,_xll.ohTrigger(trigger,X180))</f>
        <v>2.1515925682335704E-2</v>
      </c>
      <c r="AI159" s="49">
        <f>_xll.qlIndexFixing($X$9,$AC159,TRUE,trigger)</f>
        <v>2.1547632406471538E-2</v>
      </c>
      <c r="AJ159" s="52">
        <f t="shared" si="16"/>
        <v>-0.3170672413583403</v>
      </c>
      <c r="BC159" s="45">
        <f>_xll.qlCalendarAdvance(calendar,BC158,"1D",,,trigger)</f>
        <v>42503</v>
      </c>
      <c r="BD159" s="49">
        <f>_xll.qlTenorBasisForwardRate($X$17,BC159,_xll.ohTrigger(trigger,$X$24))</f>
        <v>2.1833886652612825E-4</v>
      </c>
      <c r="BE159" s="49">
        <f>_xll.qlIndexFixing(TenorBasisIndex6M,_xll.qlInterestRateIndexFixingDate(TenorBasisIndex6M,BC159,trigger),TRUE,_xll.ohTrigger(trigger,$X$24))</f>
        <v>2.0807519342508804E-4</v>
      </c>
      <c r="BF159" s="49">
        <f>_xll.qlIndexFixing($X$9,_xll.qlInterestRateIndexFixingDate($X$9,BC159,trigger),TRUE,trigger)</f>
        <v>2.0848776444330191E-4</v>
      </c>
      <c r="BG159" s="94">
        <f t="shared" si="17"/>
        <v>4.1257101821386881E-3</v>
      </c>
    </row>
    <row r="160" spans="27:59" x14ac:dyDescent="0.2">
      <c r="AA160" s="1">
        <f t="shared" si="18"/>
        <v>157</v>
      </c>
      <c r="AB160" s="44" t="str">
        <f t="shared" si="19"/>
        <v>157M</v>
      </c>
      <c r="AC160" s="45">
        <f>_xll.qlInterestRateIndexFixingDate($X$9,AD160)</f>
        <v>47057</v>
      </c>
      <c r="AD160" s="45">
        <f>_xll.qlCalendarAdvance(calendar,$AD$3,AB160,,,trigger)</f>
        <v>47059</v>
      </c>
      <c r="AE160" s="45">
        <f>_xll.qlInterestRateIndexMaturity($X$9,AD160,)</f>
        <v>47240</v>
      </c>
      <c r="AF160" s="49">
        <f>_xll.qlTenorBasisValue(TenorBasis6M,AD160,_xll.ohTrigger(trigger,$X$24))</f>
        <v>1.3615507483951991E-3</v>
      </c>
      <c r="AG160" s="102">
        <f>_xll.qlTenorBasisForwardRate(TenorBasis6M,AD160,_xll.ohTrigger(trigger,$X$24))</f>
        <v>2.1669240509077207E-2</v>
      </c>
      <c r="AH160" s="102">
        <f>_xll.qlIndexFixing(TenorBasisIndex6M,$AC160,TRUE,_xll.ohTrigger(trigger,X181))</f>
        <v>2.1527002866394803E-2</v>
      </c>
      <c r="AI160" s="49">
        <f>_xll.qlIndexFixing($X$9,$AC160,TRUE,trigger)</f>
        <v>2.155134537674434E-2</v>
      </c>
      <c r="AJ160" s="52">
        <f t="shared" si="16"/>
        <v>-0.2434251034953705</v>
      </c>
      <c r="BC160" s="45">
        <f>_xll.qlCalendarAdvance(calendar,BC159,"1D",,,trigger)</f>
        <v>42506</v>
      </c>
      <c r="BD160" s="49">
        <f>_xll.qlTenorBasisForwardRate($X$17,BC160,_xll.ohTrigger(trigger,$X$24))</f>
        <v>2.1996128246913062E-4</v>
      </c>
      <c r="BE160" s="49">
        <f>_xll.qlIndexFixing(TenorBasisIndex6M,_xll.qlInterestRateIndexFixingDate(TenorBasisIndex6M,BC160,trigger),TRUE,_xll.ohTrigger(trigger,$X$24))</f>
        <v>2.0859037014436086E-4</v>
      </c>
      <c r="BF160" s="49">
        <f>_xll.qlIndexFixing($X$9,_xll.qlInterestRateIndexFixingDate($X$9,BC160,trigger),TRUE,trigger)</f>
        <v>2.0905662068601441E-4</v>
      </c>
      <c r="BG160" s="94">
        <f t="shared" si="17"/>
        <v>4.6625054165355048E-3</v>
      </c>
    </row>
    <row r="161" spans="27:59" x14ac:dyDescent="0.2">
      <c r="AA161" s="1">
        <f t="shared" si="18"/>
        <v>158</v>
      </c>
      <c r="AB161" s="44" t="str">
        <f t="shared" si="19"/>
        <v>158M</v>
      </c>
      <c r="AC161" s="45">
        <f>_xll.qlInterestRateIndexFixingDate($X$9,AD161)</f>
        <v>47087</v>
      </c>
      <c r="AD161" s="45">
        <f>_xll.qlCalendarAdvance(calendar,$AD$3,AB161,,,trigger)</f>
        <v>47091</v>
      </c>
      <c r="AE161" s="45">
        <f>_xll.qlInterestRateIndexMaturity($X$9,AD161,)</f>
        <v>47273</v>
      </c>
      <c r="AF161" s="49">
        <f>_xll.qlTenorBasisValue(TenorBasis6M,AD161,_xll.ohTrigger(trigger,$X$24))</f>
        <v>1.3485800982293915E-3</v>
      </c>
      <c r="AG161" s="102">
        <f>_xll.qlTenorBasisForwardRate(TenorBasis6M,AD161,_xll.ohTrigger(trigger,$X$24))</f>
        <v>2.1680722553574765E-2</v>
      </c>
      <c r="AH161" s="102">
        <f>_xll.qlIndexFixing(TenorBasisIndex6M,$AC161,TRUE,_xll.ohTrigger(trigger,X182))</f>
        <v>2.1538477459452775E-2</v>
      </c>
      <c r="AI161" s="49">
        <f>_xll.qlIndexFixing($X$9,$AC161,TRUE,trigger)</f>
        <v>2.1555653497201347E-2</v>
      </c>
      <c r="AJ161" s="52">
        <f t="shared" si="16"/>
        <v>-0.1717603774857232</v>
      </c>
      <c r="BC161" s="45">
        <f>_xll.qlCalendarAdvance(calendar,BC160,"1D",,,trigger)</f>
        <v>42507</v>
      </c>
      <c r="BD161" s="49">
        <f>_xll.qlTenorBasisForwardRate($X$17,BC161,_xll.ohTrigger(trigger,$X$24))</f>
        <v>2.2072235866337124E-4</v>
      </c>
      <c r="BE161" s="49">
        <f>_xll.qlIndexFixing(TenorBasisIndex6M,_xll.qlInterestRateIndexFixingDate(TenorBasisIndex6M,BC161,trigger),TRUE,_xll.ohTrigger(trigger,$X$24))</f>
        <v>2.0857536525572493E-4</v>
      </c>
      <c r="BF161" s="49">
        <f>_xll.qlIndexFixing($X$9,_xll.qlInterestRateIndexFixingDate($X$9,BC161,trigger),TRUE,trigger)</f>
        <v>2.0894588292835509E-4</v>
      </c>
      <c r="BG161" s="94">
        <f t="shared" si="17"/>
        <v>3.7051767263015676E-3</v>
      </c>
    </row>
    <row r="162" spans="27:59" x14ac:dyDescent="0.2">
      <c r="AA162" s="1">
        <f t="shared" si="18"/>
        <v>159</v>
      </c>
      <c r="AB162" s="44" t="str">
        <f t="shared" si="19"/>
        <v>159M</v>
      </c>
      <c r="AC162" s="45">
        <f>_xll.qlInterestRateIndexFixingDate($X$9,AD162)</f>
        <v>47115</v>
      </c>
      <c r="AD162" s="45">
        <f>_xll.qlCalendarAdvance(calendar,$AD$3,AB162,,,trigger)</f>
        <v>47120</v>
      </c>
      <c r="AE162" s="45">
        <f>_xll.qlInterestRateIndexMaturity($X$9,AD162,)</f>
        <v>47301</v>
      </c>
      <c r="AF162" s="49">
        <f>_xll.qlTenorBasisValue(TenorBasis6M,AD162,_xll.ohTrigger(trigger,$X$24))</f>
        <v>1.3369149488658245E-3</v>
      </c>
      <c r="AG162" s="102">
        <f>_xll.qlTenorBasisForwardRate(TenorBasis6M,AD162,_xll.ohTrigger(trigger,$X$24))</f>
        <v>2.1687550154725246E-2</v>
      </c>
      <c r="AH162" s="102">
        <f>_xll.qlIndexFixing(TenorBasisIndex6M,$AC162,TRUE,_xll.ohTrigger(trigger,X183))</f>
        <v>2.1545314607888104E-2</v>
      </c>
      <c r="AI162" s="49">
        <f>_xll.qlIndexFixing($X$9,$AC162,TRUE,trigger)</f>
        <v>2.1556841549160974E-2</v>
      </c>
      <c r="AJ162" s="52">
        <f t="shared" si="16"/>
        <v>-0.11526941272869962</v>
      </c>
      <c r="BC162" s="45">
        <f>_xll.qlCalendarAdvance(calendar,BC161,"1D",,,trigger)</f>
        <v>42508</v>
      </c>
      <c r="BD162" s="49">
        <f>_xll.qlTenorBasisForwardRate($X$17,BC162,_xll.ohTrigger(trigger,$X$24))</f>
        <v>2.2149330757373475E-4</v>
      </c>
      <c r="BE162" s="49">
        <f>_xll.qlIndexFixing(TenorBasisIndex6M,_xll.qlInterestRateIndexFixingDate(TenorBasisIndex6M,BC162,trigger),TRUE,_xll.ohTrigger(trigger,$X$24))</f>
        <v>2.067504735193054E-4</v>
      </c>
      <c r="BF162" s="49">
        <f>_xll.qlIndexFixing($X$9,_xll.qlInterestRateIndexFixingDate($X$9,BC162,trigger),TRUE,trigger)</f>
        <v>2.0884413524112296E-4</v>
      </c>
      <c r="BG162" s="94">
        <f t="shared" si="17"/>
        <v>2.0936617218175541E-2</v>
      </c>
    </row>
    <row r="163" spans="27:59" x14ac:dyDescent="0.2">
      <c r="AA163" s="1">
        <f t="shared" si="18"/>
        <v>160</v>
      </c>
      <c r="AB163" s="44" t="str">
        <f t="shared" si="19"/>
        <v>160M</v>
      </c>
      <c r="AC163" s="45">
        <f>_xll.qlInterestRateIndexFixingDate($X$9,AD163)</f>
        <v>47149</v>
      </c>
      <c r="AD163" s="45">
        <f>_xll.qlCalendarAdvance(calendar,$AD$3,AB163,,,trigger)</f>
        <v>47151</v>
      </c>
      <c r="AE163" s="45">
        <f>_xll.qlInterestRateIndexMaturity($X$9,AD163,)</f>
        <v>47332</v>
      </c>
      <c r="AF163" s="49">
        <f>_xll.qlTenorBasisValue(TenorBasis6M,AD163,_xll.ohTrigger(trigger,$X$24))</f>
        <v>1.3245396041796482E-3</v>
      </c>
      <c r="AG163" s="102">
        <f>_xll.qlTenorBasisForwardRate(TenorBasis6M,AD163,_xll.ohTrigger(trigger,$X$24))</f>
        <v>2.1693428880102238E-2</v>
      </c>
      <c r="AH163" s="102">
        <f>_xll.qlIndexFixing(TenorBasisIndex6M,$AC163,TRUE,_xll.ohTrigger(trigger,X184))</f>
        <v>2.1551194640698376E-2</v>
      </c>
      <c r="AI163" s="49">
        <f>_xll.qlIndexFixing($X$9,$AC163,TRUE,trigger)</f>
        <v>2.1557289311609971E-2</v>
      </c>
      <c r="AJ163" s="52">
        <f t="shared" si="16"/>
        <v>-6.094670911595268E-2</v>
      </c>
      <c r="BC163" s="45">
        <f>_xll.qlCalendarAdvance(calendar,BC162,"1D",,,trigger)</f>
        <v>42509</v>
      </c>
      <c r="BD163" s="49">
        <f>_xll.qlTenorBasisForwardRate($X$17,BC163,_xll.ohTrigger(trigger,$X$24))</f>
        <v>2.2352103145932331E-4</v>
      </c>
      <c r="BE163" s="49">
        <f>_xll.qlIndexFixing(TenorBasisIndex6M,_xll.qlInterestRateIndexFixingDate(TenorBasisIndex6M,BC163,trigger),TRUE,_xll.ohTrigger(trigger,$X$24))</f>
        <v>2.0744306349416221E-4</v>
      </c>
      <c r="BF163" s="49">
        <f>_xll.qlIndexFixing($X$9,_xll.qlInterestRateIndexFixingDate($X$9,BC163,trigger),TRUE,trigger)</f>
        <v>2.069951770595553E-4</v>
      </c>
      <c r="BG163" s="94">
        <f t="shared" si="17"/>
        <v>-4.4788643460691446E-3</v>
      </c>
    </row>
    <row r="164" spans="27:59" x14ac:dyDescent="0.2">
      <c r="AA164" s="1">
        <f t="shared" si="18"/>
        <v>161</v>
      </c>
      <c r="AB164" s="44" t="str">
        <f t="shared" si="19"/>
        <v>161M</v>
      </c>
      <c r="AC164" s="45">
        <f>_xll.qlInterestRateIndexFixingDate($X$9,AD164)</f>
        <v>47177</v>
      </c>
      <c r="AD164" s="45">
        <f>_xll.qlCalendarAdvance(calendar,$AD$3,AB164,,,trigger)</f>
        <v>47179</v>
      </c>
      <c r="AE164" s="45">
        <f>_xll.qlInterestRateIndexMaturity($X$9,AD164,)</f>
        <v>47364</v>
      </c>
      <c r="AF164" s="49">
        <f>_xll.qlTenorBasisValue(TenorBasis6M,AD164,_xll.ohTrigger(trigger,$X$24))</f>
        <v>1.3134457627091316E-3</v>
      </c>
      <c r="AG164" s="102">
        <f>_xll.qlTenorBasisForwardRate(TenorBasis6M,AD164,_xll.ohTrigger(trigger,$X$24))</f>
        <v>2.1699379229682909E-2</v>
      </c>
      <c r="AH164" s="102">
        <f>_xll.qlIndexFixing(TenorBasisIndex6M,$AC164,TRUE,_xll.ohTrigger(trigger,X185))</f>
        <v>2.1557112425352236E-2</v>
      </c>
      <c r="AI164" s="49">
        <f>_xll.qlIndexFixing($X$9,$AC164,TRUE,trigger)</f>
        <v>2.1558689785847861E-2</v>
      </c>
      <c r="AJ164" s="52">
        <f t="shared" si="16"/>
        <v>-1.5773604956255405E-2</v>
      </c>
      <c r="BC164" s="45">
        <f>_xll.qlCalendarAdvance(calendar,BC163,"1D",,,trigger)</f>
        <v>42510</v>
      </c>
      <c r="BD164" s="49">
        <f>_xll.qlTenorBasisForwardRate($X$17,BC164,_xll.ohTrigger(trigger,$X$24))</f>
        <v>2.2368984718577789E-4</v>
      </c>
      <c r="BE164" s="49">
        <f>_xll.qlIndexFixing(TenorBasisIndex6M,_xll.qlInterestRateIndexFixingDate(TenorBasisIndex6M,BC164,trigger),TRUE,_xll.ohTrigger(trigger,$X$24))</f>
        <v>2.090623697778586E-4</v>
      </c>
      <c r="BF164" s="49">
        <f>_xll.qlIndexFixing($X$9,_xll.qlInterestRateIndexFixingDate($X$9,BC164,trigger),TRUE,trigger)</f>
        <v>2.0781281612725379E-4</v>
      </c>
      <c r="BG164" s="94">
        <f t="shared" si="17"/>
        <v>-1.2495536506048146E-2</v>
      </c>
    </row>
    <row r="165" spans="27:59" x14ac:dyDescent="0.2">
      <c r="AA165" s="1">
        <f t="shared" si="18"/>
        <v>162</v>
      </c>
      <c r="AB165" s="44" t="str">
        <f t="shared" si="19"/>
        <v>162M</v>
      </c>
      <c r="AC165" s="45">
        <f>_xll.qlInterestRateIndexFixingDate($X$9,AD165)</f>
        <v>47205</v>
      </c>
      <c r="AD165" s="45">
        <f>_xll.qlCalendarAdvance(calendar,$AD$3,AB165,,,trigger)</f>
        <v>47211</v>
      </c>
      <c r="AE165" s="45">
        <f>_xll.qlInterestRateIndexMaturity($X$9,AD165,)</f>
        <v>47394</v>
      </c>
      <c r="AF165" s="49">
        <f>_xll.qlTenorBasisValue(TenorBasis6M,AD165,_xll.ohTrigger(trigger,$X$24))</f>
        <v>1.3008647191241056E-3</v>
      </c>
      <c r="AG165" s="102">
        <f>_xll.qlTenorBasisForwardRate(TenorBasis6M,AD165,_xll.ohTrigger(trigger,$X$24))</f>
        <v>2.169948585094179E-2</v>
      </c>
      <c r="AH165" s="102">
        <f>_xll.qlIndexFixing(TenorBasisIndex6M,$AC165,TRUE,_xll.ohTrigger(trigger,X186))</f>
        <v>2.1557369254018792E-2</v>
      </c>
      <c r="AI165" s="49">
        <f>_xll.qlIndexFixing($X$9,$AC165,TRUE,trigger)</f>
        <v>2.1554791247647791E-2</v>
      </c>
      <c r="AJ165" s="52">
        <f t="shared" si="16"/>
        <v>2.5780063710005574E-2</v>
      </c>
      <c r="BC165" s="45">
        <f>_xll.qlCalendarAdvance(calendar,BC164,"1D",,,trigger)</f>
        <v>42513</v>
      </c>
      <c r="BD165" s="49">
        <f>_xll.qlTenorBasisForwardRate($X$17,BC165,_xll.ohTrigger(trigger,$X$24))</f>
        <v>2.2548596236964647E-4</v>
      </c>
      <c r="BE165" s="49">
        <f>_xll.qlIndexFixing(TenorBasisIndex6M,_xll.qlInterestRateIndexFixingDate(TenorBasisIndex6M,BC165,trigger),TRUE,_xll.ohTrigger(trigger,$X$24))</f>
        <v>2.0868248936052906E-4</v>
      </c>
      <c r="BF165" s="49">
        <f>_xll.qlIndexFixing($X$9,_xll.qlInterestRateIndexFixingDate($X$9,BC165,trigger),TRUE,trigger)</f>
        <v>2.0856717944586889E-4</v>
      </c>
      <c r="BG165" s="94">
        <f t="shared" si="17"/>
        <v>-1.1530991466017298E-3</v>
      </c>
    </row>
    <row r="166" spans="27:59" x14ac:dyDescent="0.2">
      <c r="AA166" s="1">
        <f t="shared" si="18"/>
        <v>163</v>
      </c>
      <c r="AB166" s="44" t="str">
        <f t="shared" si="19"/>
        <v>163M</v>
      </c>
      <c r="AC166" s="45">
        <f>_xll.qlInterestRateIndexFixingDate($X$9,AD166)</f>
        <v>47235</v>
      </c>
      <c r="AD166" s="45">
        <f>_xll.qlCalendarAdvance(calendar,$AD$3,AB166,,,trigger)</f>
        <v>47240</v>
      </c>
      <c r="AE166" s="45">
        <f>_xll.qlInterestRateIndexMaturity($X$9,AD166,)</f>
        <v>47424</v>
      </c>
      <c r="AF166" s="49">
        <f>_xll.qlTenorBasisValue(TenorBasis6M,AD166,_xll.ohTrigger(trigger,$X$24))</f>
        <v>1.2895531967963118E-3</v>
      </c>
      <c r="AG166" s="102">
        <f>_xll.qlTenorBasisForwardRate(TenorBasis6M,AD166,_xll.ohTrigger(trigger,$X$24))</f>
        <v>2.1699228107322065E-2</v>
      </c>
      <c r="AH166" s="102">
        <f>_xll.qlIndexFixing(TenorBasisIndex6M,$AC166,TRUE,_xll.ohTrigger(trigger,X187))</f>
        <v>2.1561030320318419E-2</v>
      </c>
      <c r="AI166" s="49">
        <f>_xll.qlIndexFixing($X$9,$AC166,TRUE,trigger)</f>
        <v>2.1551407049227554E-2</v>
      </c>
      <c r="AJ166" s="52">
        <f t="shared" si="16"/>
        <v>9.6232710908653041E-2</v>
      </c>
      <c r="BC166" s="45">
        <f>_xll.qlCalendarAdvance(calendar,BC165,"1D",,,trigger)</f>
        <v>42514</v>
      </c>
      <c r="BD166" s="49">
        <f>_xll.qlTenorBasisForwardRate($X$17,BC166,_xll.ohTrigger(trigger,$X$24))</f>
        <v>2.2631003925376944E-4</v>
      </c>
      <c r="BE166" s="49">
        <f>_xll.qlIndexFixing(TenorBasisIndex6M,_xll.qlInterestRateIndexFixingDate(TenorBasisIndex6M,BC166,trigger),TRUE,_xll.ohTrigger(trigger,$X$24))</f>
        <v>2.0873048738086994E-4</v>
      </c>
      <c r="BF166" s="49">
        <f>_xll.qlIndexFixing($X$9,_xll.qlInterestRateIndexFixingDate($X$9,BC166,trigger),TRUE,trigger)</f>
        <v>2.0857753113103013E-4</v>
      </c>
      <c r="BG166" s="94">
        <f t="shared" si="17"/>
        <v>-1.5295624983981799E-3</v>
      </c>
    </row>
    <row r="167" spans="27:59" x14ac:dyDescent="0.2">
      <c r="AA167" s="1">
        <f t="shared" si="18"/>
        <v>164</v>
      </c>
      <c r="AB167" s="44" t="str">
        <f t="shared" si="19"/>
        <v>164M</v>
      </c>
      <c r="AC167" s="45">
        <f>_xll.qlInterestRateIndexFixingDate($X$9,AD167)</f>
        <v>47269</v>
      </c>
      <c r="AD167" s="45">
        <f>_xll.qlCalendarAdvance(calendar,$AD$3,AB167,,,trigger)</f>
        <v>47273</v>
      </c>
      <c r="AE167" s="45">
        <f>_xll.qlInterestRateIndexMaturity($X$9,AD167,)</f>
        <v>47456</v>
      </c>
      <c r="AF167" s="49">
        <f>_xll.qlTenorBasisValue(TenorBasis6M,AD167,_xll.ohTrigger(trigger,$X$24))</f>
        <v>1.2767856968446502E-3</v>
      </c>
      <c r="AG167" s="102">
        <f>_xll.qlTenorBasisForwardRate(TenorBasis6M,AD167,_xll.ohTrigger(trigger,$X$24))</f>
        <v>2.1695231582434041E-2</v>
      </c>
      <c r="AH167" s="102">
        <f>_xll.qlIndexFixing(TenorBasisIndex6M,$AC167,TRUE,_xll.ohTrigger(trigger,X188))</f>
        <v>2.1561276869957596E-2</v>
      </c>
      <c r="AI167" s="49">
        <f>_xll.qlIndexFixing($X$9,$AC167,TRUE,trigger)</f>
        <v>2.1544723521800476E-2</v>
      </c>
      <c r="AJ167" s="52">
        <f t="shared" si="16"/>
        <v>0.16553348157120201</v>
      </c>
      <c r="BC167" s="45">
        <f>_xll.qlCalendarAdvance(calendar,BC166,"1D",,,trigger)</f>
        <v>42515</v>
      </c>
      <c r="BD167" s="49">
        <f>_xll.qlTenorBasisForwardRate($X$17,BC167,_xll.ohTrigger(trigger,$X$24))</f>
        <v>2.2714195272970265E-4</v>
      </c>
      <c r="BE167" s="49">
        <f>_xll.qlIndexFixing(TenorBasisIndex6M,_xll.qlInterestRateIndexFixingDate(TenorBasisIndex6M,BC167,trigger),TRUE,_xll.ohTrigger(trigger,$X$24))</f>
        <v>2.0878632227844495E-4</v>
      </c>
      <c r="BF167" s="49">
        <f>_xll.qlIndexFixing($X$9,_xll.qlInterestRateIndexFixingDate($X$9,BC167,trigger),TRUE,trigger)</f>
        <v>2.0861625920569037E-4</v>
      </c>
      <c r="BG167" s="94">
        <f t="shared" si="17"/>
        <v>-1.7006307275458624E-3</v>
      </c>
    </row>
    <row r="168" spans="27:59" x14ac:dyDescent="0.2">
      <c r="AA168" s="1">
        <f t="shared" si="18"/>
        <v>165</v>
      </c>
      <c r="AB168" s="44" t="str">
        <f t="shared" si="19"/>
        <v>165M</v>
      </c>
      <c r="AC168" s="45">
        <f>_xll.qlInterestRateIndexFixingDate($X$9,AD168)</f>
        <v>47297</v>
      </c>
      <c r="AD168" s="45">
        <f>_xll.qlCalendarAdvance(calendar,$AD$3,AB168,,,trigger)</f>
        <v>47301</v>
      </c>
      <c r="AE168" s="45">
        <f>_xll.qlInterestRateIndexMaturity($X$9,AD168,)</f>
        <v>47485</v>
      </c>
      <c r="AF168" s="49">
        <f>_xll.qlTenorBasisValue(TenorBasis6M,AD168,_xll.ohTrigger(trigger,$X$24))</f>
        <v>1.2660397220093996E-3</v>
      </c>
      <c r="AG168" s="102">
        <f>_xll.qlTenorBasisForwardRate(TenorBasis6M,AD168,_xll.ohTrigger(trigger,$X$24))</f>
        <v>2.169079215786569E-2</v>
      </c>
      <c r="AH168" s="102">
        <f>_xll.qlIndexFixing(TenorBasisIndex6M,$AC168,TRUE,_xll.ohTrigger(trigger,X189))</f>
        <v>2.1560581581715622E-2</v>
      </c>
      <c r="AI168" s="49">
        <f>_xll.qlIndexFixing($X$9,$AC168,TRUE,trigger)</f>
        <v>2.153859112474503E-2</v>
      </c>
      <c r="AJ168" s="52">
        <f t="shared" si="16"/>
        <v>0.2199045697059282</v>
      </c>
      <c r="BC168" s="45">
        <f>_xll.qlCalendarAdvance(calendar,BC167,"1D",,,trigger)</f>
        <v>42516</v>
      </c>
      <c r="BD168" s="49">
        <f>_xll.qlTenorBasisForwardRate($X$17,BC168,_xll.ohTrigger(trigger,$X$24))</f>
        <v>2.2924714847213115E-4</v>
      </c>
      <c r="BE168" s="49">
        <f>_xll.qlIndexFixing(TenorBasisIndex6M,_xll.qlInterestRateIndexFixingDate(TenorBasisIndex6M,BC168,trigger),TRUE,_xll.ohTrigger(trigger,$X$24))</f>
        <v>2.0779504106770106E-4</v>
      </c>
      <c r="BF168" s="49">
        <f>_xll.qlIndexFixing($X$9,_xll.qlInterestRateIndexFixingDate($X$9,BC168,trigger),TRUE,trigger)</f>
        <v>2.0787820762736156E-4</v>
      </c>
      <c r="BG168" s="94">
        <f t="shared" si="17"/>
        <v>8.3166559660492398E-4</v>
      </c>
    </row>
    <row r="169" spans="27:59" x14ac:dyDescent="0.2">
      <c r="AA169" s="1">
        <f t="shared" si="18"/>
        <v>166</v>
      </c>
      <c r="AB169" s="44" t="str">
        <f t="shared" si="19"/>
        <v>166M</v>
      </c>
      <c r="AC169" s="45">
        <f>_xll.qlInterestRateIndexFixingDate($X$9,AD169)</f>
        <v>47330</v>
      </c>
      <c r="AD169" s="45">
        <f>_xll.qlCalendarAdvance(calendar,$AD$3,AB169,,,trigger)</f>
        <v>47332</v>
      </c>
      <c r="AE169" s="45">
        <f>_xll.qlInterestRateIndexMaturity($X$9,AD169,)</f>
        <v>47518</v>
      </c>
      <c r="AF169" s="49">
        <f>_xll.qlTenorBasisValue(TenorBasis6M,AD169,_xll.ohTrigger(trigger,$X$24))</f>
        <v>1.2542356359228595E-3</v>
      </c>
      <c r="AG169" s="102">
        <f>_xll.qlTenorBasisForwardRate(TenorBasis6M,AD169,_xll.ohTrigger(trigger,$X$24))</f>
        <v>2.1684019013612783E-2</v>
      </c>
      <c r="AH169" s="102">
        <f>_xll.qlIndexFixing(TenorBasisIndex6M,$AC169,TRUE,_xll.ohTrigger(trigger,X190))</f>
        <v>2.1557938431712415E-2</v>
      </c>
      <c r="AI169" s="49">
        <f>_xll.qlIndexFixing($X$9,$AC169,TRUE,trigger)</f>
        <v>2.1530652467942682E-2</v>
      </c>
      <c r="AJ169" s="52">
        <f t="shared" si="16"/>
        <v>0.2728596376973258</v>
      </c>
      <c r="BC169" s="45">
        <f>_xll.qlCalendarAdvance(calendar,BC168,"1D",,,trigger)</f>
        <v>42517</v>
      </c>
      <c r="BD169" s="49">
        <f>_xll.qlTenorBasisForwardRate($X$17,BC169,_xll.ohTrigger(trigger,$X$24))</f>
        <v>2.2946208734579137E-4</v>
      </c>
      <c r="BE169" s="49">
        <f>_xll.qlIndexFixing(TenorBasisIndex6M,_xll.qlInterestRateIndexFixingDate(TenorBasisIndex6M,BC169,trigger),TRUE,_xll.ohTrigger(trigger,$X$24))</f>
        <v>2.0839202531856577E-4</v>
      </c>
      <c r="BF169" s="49">
        <f>_xll.qlIndexFixing($X$9,_xll.qlInterestRateIndexFixingDate($X$9,BC169,trigger),TRUE,trigger)</f>
        <v>2.0843350210943248E-4</v>
      </c>
      <c r="BG169" s="94">
        <f t="shared" si="17"/>
        <v>4.1476790866711456E-4</v>
      </c>
    </row>
    <row r="170" spans="27:59" x14ac:dyDescent="0.2">
      <c r="AA170" s="1">
        <f t="shared" si="18"/>
        <v>167</v>
      </c>
      <c r="AB170" s="44" t="str">
        <f t="shared" si="19"/>
        <v>167M</v>
      </c>
      <c r="AC170" s="45">
        <f>_xll.qlInterestRateIndexFixingDate($X$9,AD170)</f>
        <v>47360</v>
      </c>
      <c r="AD170" s="45">
        <f>_xll.qlCalendarAdvance(calendar,$AD$3,AB170,,,trigger)</f>
        <v>47364</v>
      </c>
      <c r="AE170" s="45">
        <f>_xll.qlInterestRateIndexMaturity($X$9,AD170,)</f>
        <v>47546</v>
      </c>
      <c r="AF170" s="49">
        <f>_xll.qlTenorBasisValue(TenorBasis6M,AD170,_xll.ohTrigger(trigger,$X$24))</f>
        <v>1.2421535438284148E-3</v>
      </c>
      <c r="AG170" s="102">
        <f>_xll.qlTenorBasisForwardRate(TenorBasis6M,AD170,_xll.ohTrigger(trigger,$X$24))</f>
        <v>2.1671830719146447E-2</v>
      </c>
      <c r="AH170" s="102">
        <f>_xll.qlIndexFixing(TenorBasisIndex6M,$AC170,TRUE,_xll.ohTrigger(trigger,X191))</f>
        <v>2.1549842198026286E-2</v>
      </c>
      <c r="AI170" s="49">
        <f>_xll.qlIndexFixing($X$9,$AC170,TRUE,trigger)</f>
        <v>2.1518061419403024E-2</v>
      </c>
      <c r="AJ170" s="52">
        <f t="shared" si="16"/>
        <v>0.31780778623261702</v>
      </c>
      <c r="BC170" s="45">
        <f>_xll.qlCalendarAdvance(calendar,BC169,"1D",,,trigger)</f>
        <v>42520</v>
      </c>
      <c r="BD170" s="49">
        <f>_xll.qlTenorBasisForwardRate($X$17,BC170,_xll.ohTrigger(trigger,$X$24))</f>
        <v>2.3140888806954363E-4</v>
      </c>
      <c r="BE170" s="49">
        <f>_xll.qlIndexFixing(TenorBasisIndex6M,_xll.qlInterestRateIndexFixingDate(TenorBasisIndex6M,BC170,trigger),TRUE,_xll.ohTrigger(trigger,$X$24))</f>
        <v>2.1019514057524951E-4</v>
      </c>
      <c r="BF170" s="49">
        <f>_xll.qlIndexFixing($X$9,_xll.qlInterestRateIndexFixingDate($X$9,BC170,trigger),TRUE,trigger)</f>
        <v>2.0933247718279014E-4</v>
      </c>
      <c r="BG170" s="94">
        <f t="shared" si="17"/>
        <v>-8.6266339245936671E-3</v>
      </c>
    </row>
    <row r="171" spans="27:59" x14ac:dyDescent="0.2">
      <c r="AA171" s="1">
        <f t="shared" si="18"/>
        <v>168</v>
      </c>
      <c r="AB171" s="44" t="str">
        <f t="shared" si="19"/>
        <v>168M</v>
      </c>
      <c r="AC171" s="45">
        <f>_xll.qlInterestRateIndexFixingDate($X$9,AD171)</f>
        <v>47389</v>
      </c>
      <c r="AD171" s="45">
        <f>_xll.qlCalendarAdvance(calendar,$AD$3,AB171,,,trigger)</f>
        <v>47393</v>
      </c>
      <c r="AE171" s="45">
        <f>_xll.qlInterestRateIndexMaturity($X$9,AD171,)</f>
        <v>47575</v>
      </c>
      <c r="AF171" s="49">
        <f>_xll.qlTenorBasisValue(TenorBasis6M,AD171,_xll.ohTrigger(trigger,$X$24))</f>
        <v>1.2312942992133888E-3</v>
      </c>
      <c r="AG171" s="102">
        <f>_xll.qlTenorBasisForwardRate(TenorBasis6M,AD171,_xll.ohTrigger(trigger,$X$24))</f>
        <v>2.1660366816755993E-2</v>
      </c>
      <c r="AH171" s="102">
        <f>_xll.qlIndexFixing(TenorBasisIndex6M,$AC171,TRUE,_xll.ohTrigger(trigger,X192))</f>
        <v>2.1542216843018207E-2</v>
      </c>
      <c r="AI171" s="49">
        <f>_xll.qlIndexFixing($X$9,$AC171,TRUE,trigger)</f>
        <v>2.1506865651770925E-2</v>
      </c>
      <c r="AJ171" s="52">
        <f t="shared" si="16"/>
        <v>0.35351191247281338</v>
      </c>
      <c r="BC171" s="45">
        <f>_xll.qlCalendarAdvance(calendar,BC170,"1D",,,trigger)</f>
        <v>42521</v>
      </c>
      <c r="BD171" s="49">
        <f>_xll.qlTenorBasisForwardRate($X$17,BC171,_xll.ohTrigger(trigger,$X$24))</f>
        <v>2.3164819950020375E-4</v>
      </c>
      <c r="BE171" s="49">
        <f>_xll.qlIndexFixing(TenorBasisIndex6M,_xll.qlInterestRateIndexFixingDate(TenorBasisIndex6M,BC171,trigger),TRUE,_xll.ohTrigger(trigger,$X$24))</f>
        <v>2.0979411673031025E-4</v>
      </c>
      <c r="BF171" s="49">
        <f>_xll.qlIndexFixing($X$9,_xll.qlInterestRateIndexFixingDate($X$9,BC171,trigger),TRUE,trigger)</f>
        <v>2.096033178681361E-4</v>
      </c>
      <c r="BG171" s="94">
        <f t="shared" si="17"/>
        <v>-1.9079886217414853E-3</v>
      </c>
    </row>
    <row r="172" spans="27:59" x14ac:dyDescent="0.2">
      <c r="AA172" s="1">
        <f t="shared" si="18"/>
        <v>169</v>
      </c>
      <c r="AB172" s="44" t="str">
        <f t="shared" si="19"/>
        <v>169M</v>
      </c>
      <c r="AC172" s="45">
        <f>_xll.qlInterestRateIndexFixingDate($X$9,AD172)</f>
        <v>47422</v>
      </c>
      <c r="AD172" s="45">
        <f>_xll.qlCalendarAdvance(calendar,$AD$3,AB172,,,trigger)</f>
        <v>47424</v>
      </c>
      <c r="AE172" s="45">
        <f>_xll.qlInterestRateIndexMaturity($X$9,AD172,)</f>
        <v>47605</v>
      </c>
      <c r="AF172" s="49">
        <f>_xll.qlTenorBasisValue(TenorBasis6M,AD172,_xll.ohTrigger(trigger,$X$24))</f>
        <v>1.2197808762671001E-3</v>
      </c>
      <c r="AG172" s="102">
        <f>_xll.qlTenorBasisForwardRate(TenorBasis6M,AD172,_xll.ohTrigger(trigger,$X$24))</f>
        <v>2.1645518253371777E-2</v>
      </c>
      <c r="AH172" s="102">
        <f>_xll.qlIndexFixing(TenorBasisIndex6M,$AC172,TRUE,_xll.ohTrigger(trigger,X193))</f>
        <v>2.1527377334535719E-2</v>
      </c>
      <c r="AI172" s="49">
        <f>_xll.qlIndexFixing($X$9,$AC172,TRUE,trigger)</f>
        <v>2.1492984004206132E-2</v>
      </c>
      <c r="AJ172" s="52">
        <f t="shared" si="16"/>
        <v>0.34393330329587218</v>
      </c>
      <c r="BC172" s="45">
        <f>_xll.qlCalendarAdvance(calendar,BC171,"1D",,,trigger)</f>
        <v>42522</v>
      </c>
      <c r="BD172" s="49">
        <f>_xll.qlTenorBasisForwardRate($X$17,BC172,_xll.ohTrigger(trigger,$X$24))</f>
        <v>2.3252850973627648E-4</v>
      </c>
      <c r="BE172" s="49">
        <f>_xll.qlIndexFixing(TenorBasisIndex6M,_xll.qlInterestRateIndexFixingDate(TenorBasisIndex6M,BC172,trigger),TRUE,_xll.ohTrigger(trigger,$X$24))</f>
        <v>2.0989410939582402E-4</v>
      </c>
      <c r="BF172" s="49">
        <f>_xll.qlIndexFixing($X$9,_xll.qlInterestRateIndexFixingDate($X$9,BC172,trigger),TRUE,trigger)</f>
        <v>2.0978092349713764E-4</v>
      </c>
      <c r="BG172" s="94">
        <f t="shared" si="17"/>
        <v>-1.1318589868638163E-3</v>
      </c>
    </row>
    <row r="173" spans="27:59" x14ac:dyDescent="0.2">
      <c r="AA173" s="1">
        <f t="shared" si="18"/>
        <v>170</v>
      </c>
      <c r="AB173" s="44" t="str">
        <f t="shared" si="19"/>
        <v>170M</v>
      </c>
      <c r="AC173" s="45">
        <f>_xll.qlInterestRateIndexFixingDate($X$9,AD173)</f>
        <v>47451</v>
      </c>
      <c r="AD173" s="45">
        <f>_xll.qlCalendarAdvance(calendar,$AD$3,AB173,,,trigger)</f>
        <v>47455</v>
      </c>
      <c r="AE173" s="45">
        <f>_xll.qlInterestRateIndexMaturity($X$9,AD173,)</f>
        <v>47637</v>
      </c>
      <c r="AF173" s="49">
        <f>_xll.qlTenorBasisValue(TenorBasis6M,AD173,_xll.ohTrigger(trigger,$X$24))</f>
        <v>1.2083652673730331E-3</v>
      </c>
      <c r="AG173" s="102">
        <f>_xll.qlTenorBasisForwardRate(TenorBasis6M,AD173,_xll.ohTrigger(trigger,$X$24))</f>
        <v>2.1629081337830688E-2</v>
      </c>
      <c r="AH173" s="102">
        <f>_xll.qlIndexFixing(TenorBasisIndex6M,$AC173,TRUE,_xll.ohTrigger(trigger,X194))</f>
        <v>2.151093559057141E-2</v>
      </c>
      <c r="AI173" s="49">
        <f>_xll.qlIndexFixing($X$9,$AC173,TRUE,trigger)</f>
        <v>2.1478290215053406E-2</v>
      </c>
      <c r="AJ173" s="52">
        <f t="shared" si="16"/>
        <v>0.32645375518003394</v>
      </c>
      <c r="BC173" s="45">
        <f>_xll.qlCalendarAdvance(calendar,BC172,"1D",,,trigger)</f>
        <v>42523</v>
      </c>
      <c r="BD173" s="49">
        <f>_xll.qlTenorBasisForwardRate($X$17,BC173,_xll.ohTrigger(trigger,$X$24))</f>
        <v>2.3341471766080704E-4</v>
      </c>
      <c r="BE173" s="49">
        <f>_xll.qlIndexFixing(TenorBasisIndex6M,_xll.qlInterestRateIndexFixingDate(TenorBasisIndex6M,BC173,trigger),TRUE,_xll.ohTrigger(trigger,$X$24))</f>
        <v>2.0999999999965038E-4</v>
      </c>
      <c r="BF173" s="49">
        <f>_xll.qlIndexFixing($X$9,_xll.qlInterestRateIndexFixingDate($X$9,BC173,trigger),TRUE,trigger)</f>
        <v>2.1000000000052398E-4</v>
      </c>
      <c r="BG173" s="94">
        <f t="shared" si="17"/>
        <v>8.735959004801952E-12</v>
      </c>
    </row>
    <row r="174" spans="27:59" x14ac:dyDescent="0.2">
      <c r="AA174" s="1">
        <f t="shared" si="18"/>
        <v>171</v>
      </c>
      <c r="AB174" s="44" t="str">
        <f t="shared" si="19"/>
        <v>171M</v>
      </c>
      <c r="AC174" s="45">
        <f>_xll.qlInterestRateIndexFixingDate($X$9,AD174)</f>
        <v>47480</v>
      </c>
      <c r="AD174" s="45">
        <f>_xll.qlCalendarAdvance(calendar,$AD$3,AB174,,,trigger)</f>
        <v>47485</v>
      </c>
      <c r="AE174" s="45">
        <f>_xll.qlInterestRateIndexMaturity($X$9,AD174,)</f>
        <v>47666</v>
      </c>
      <c r="AF174" s="49">
        <f>_xll.qlTenorBasisValue(TenorBasis6M,AD174,_xll.ohTrigger(trigger,$X$24))</f>
        <v>1.1974109381150606E-3</v>
      </c>
      <c r="AG174" s="102">
        <f>_xll.qlTenorBasisForwardRate(TenorBasis6M,AD174,_xll.ohTrigger(trigger,$X$24))</f>
        <v>2.1610343487584414E-2</v>
      </c>
      <c r="AH174" s="102">
        <f>_xll.qlIndexFixing(TenorBasisIndex6M,$AC174,TRUE,_xll.ohTrigger(trigger,X195))</f>
        <v>2.149220697502436E-2</v>
      </c>
      <c r="AI174" s="49">
        <f>_xll.qlIndexFixing($X$9,$AC174,TRUE,trigger)</f>
        <v>2.1461861605660538E-2</v>
      </c>
      <c r="AJ174" s="52">
        <f t="shared" si="16"/>
        <v>0.30345369363821845</v>
      </c>
      <c r="BC174" s="45">
        <f>_xll.qlCalendarAdvance(calendar,BC173,"1D",,,trigger)</f>
        <v>42524</v>
      </c>
      <c r="BD174" s="49">
        <f>_xll.qlTenorBasisForwardRate($X$17,BC174,_xll.ohTrigger(trigger,$X$24))</f>
        <v>2.3555635733563422E-4</v>
      </c>
      <c r="BE174" s="49">
        <f>_xll.qlIndexFixing(TenorBasisIndex6M,_xll.qlInterestRateIndexFixingDate(TenorBasisIndex6M,BC174,trigger),TRUE,_xll.ohTrigger(trigger,$X$24))</f>
        <v>2.1359451670198917E-4</v>
      </c>
      <c r="BF174" s="49">
        <f>_xll.qlIndexFixing($X$9,_xll.qlInterestRateIndexFixingDate($X$9,BC174,trigger),TRUE,trigger)</f>
        <v>2.1122423001333508E-4</v>
      </c>
      <c r="BG174" s="94">
        <f t="shared" si="17"/>
        <v>-2.3702866886540917E-2</v>
      </c>
    </row>
    <row r="175" spans="27:59" x14ac:dyDescent="0.2">
      <c r="AA175" s="1">
        <f t="shared" si="18"/>
        <v>172</v>
      </c>
      <c r="AB175" s="44" t="str">
        <f t="shared" si="19"/>
        <v>172M</v>
      </c>
      <c r="AC175" s="45">
        <f>_xll.qlInterestRateIndexFixingDate($X$9,AD175)</f>
        <v>47514</v>
      </c>
      <c r="AD175" s="45">
        <f>_xll.qlCalendarAdvance(calendar,$AD$3,AB175,,,trigger)</f>
        <v>47518</v>
      </c>
      <c r="AE175" s="45">
        <f>_xll.qlInterestRateIndexMaturity($X$9,AD175,)</f>
        <v>47700</v>
      </c>
      <c r="AF175" s="49">
        <f>_xll.qlTenorBasisValue(TenorBasis6M,AD175,_xll.ohTrigger(trigger,$X$24))</f>
        <v>1.1854667299536173E-3</v>
      </c>
      <c r="AG175" s="102">
        <f>_xll.qlTenorBasisForwardRate(TenorBasis6M,AD175,_xll.ohTrigger(trigger,$X$24))</f>
        <v>2.1587832544933294E-2</v>
      </c>
      <c r="AH175" s="102">
        <f>_xll.qlIndexFixing(TenorBasisIndex6M,$AC175,TRUE,_xll.ohTrigger(trigger,X196))</f>
        <v>2.1469691650985171E-2</v>
      </c>
      <c r="AI175" s="49">
        <f>_xll.qlIndexFixing($X$9,$AC175,TRUE,trigger)</f>
        <v>2.1442778172114162E-2</v>
      </c>
      <c r="AJ175" s="52">
        <f t="shared" si="16"/>
        <v>0.26913478871008756</v>
      </c>
      <c r="BC175" s="45">
        <f>_xll.qlCalendarAdvance(calendar,BC174,"1D",,,trigger)</f>
        <v>42527</v>
      </c>
      <c r="BD175" s="49">
        <f>_xll.qlTenorBasisForwardRate($X$17,BC175,_xll.ohTrigger(trigger,$X$24))</f>
        <v>2.3701267632798273E-4</v>
      </c>
      <c r="BE175" s="49">
        <f>_xll.qlIndexFixing(TenorBasisIndex6M,_xll.qlInterestRateIndexFixingDate(TenorBasisIndex6M,BC175,trigger),TRUE,_xll.ohTrigger(trigger,$X$24))</f>
        <v>2.1320041876943163E-4</v>
      </c>
      <c r="BF175" s="49">
        <f>_xll.qlIndexFixing($X$9,_xll.qlInterestRateIndexFixingDate($X$9,BC175,trigger),TRUE,trigger)</f>
        <v>2.1130782641031571E-4</v>
      </c>
      <c r="BG175" s="94">
        <f t="shared" si="17"/>
        <v>-1.8925923591159157E-2</v>
      </c>
    </row>
    <row r="176" spans="27:59" x14ac:dyDescent="0.2">
      <c r="AA176" s="1">
        <f t="shared" si="18"/>
        <v>173</v>
      </c>
      <c r="AB176" s="44" t="str">
        <f t="shared" si="19"/>
        <v>173M</v>
      </c>
      <c r="AC176" s="45">
        <f>_xll.qlInterestRateIndexFixingDate($X$9,AD176)</f>
        <v>47542</v>
      </c>
      <c r="AD176" s="45">
        <f>_xll.qlCalendarAdvance(calendar,$AD$3,AB176,,,trigger)</f>
        <v>47546</v>
      </c>
      <c r="AE176" s="45">
        <f>_xll.qlInterestRateIndexMaturity($X$9,AD176,)</f>
        <v>47730</v>
      </c>
      <c r="AF176" s="49">
        <f>_xll.qlTenorBasisValue(TenorBasis6M,AD176,_xll.ohTrigger(trigger,$X$24))</f>
        <v>1.17541883856873E-3</v>
      </c>
      <c r="AG176" s="102">
        <f>_xll.qlTenorBasisForwardRate(TenorBasis6M,AD176,_xll.ohTrigger(trigger,$X$24))</f>
        <v>2.1566854281651181E-2</v>
      </c>
      <c r="AH176" s="102">
        <f>_xll.qlIndexFixing(TenorBasisIndex6M,$AC176,TRUE,_xll.ohTrigger(trigger,X197))</f>
        <v>2.1448701775469717E-2</v>
      </c>
      <c r="AI176" s="49">
        <f>_xll.qlIndexFixing($X$9,$AC176,TRUE,trigger)</f>
        <v>2.1425457817863657E-2</v>
      </c>
      <c r="AJ176" s="52">
        <f t="shared" si="16"/>
        <v>0.23243957606059601</v>
      </c>
      <c r="BC176" s="45">
        <f>_xll.qlCalendarAdvance(calendar,BC175,"1D",,,trigger)</f>
        <v>42528</v>
      </c>
      <c r="BD176" s="49">
        <f>_xll.qlTenorBasisForwardRate($X$17,BC176,_xll.ohTrigger(trigger,$X$24))</f>
        <v>2.379239852457098E-4</v>
      </c>
      <c r="BE176" s="49">
        <f>_xll.qlIndexFixing(TenorBasisIndex6M,_xll.qlInterestRateIndexFixingDate(TenorBasisIndex6M,BC176,trigger),TRUE,_xll.ohTrigger(trigger,$X$24))</f>
        <v>2.1401234217619016E-4</v>
      </c>
      <c r="BF176" s="49">
        <f>_xll.qlIndexFixing($X$9,_xll.qlInterestRateIndexFixingDate($X$9,BC176,trigger),TRUE,trigger)</f>
        <v>2.1173896837616026E-4</v>
      </c>
      <c r="BG176" s="94">
        <f t="shared" si="17"/>
        <v>-2.2733738000298934E-2</v>
      </c>
    </row>
    <row r="177" spans="27:59" x14ac:dyDescent="0.2">
      <c r="AA177" s="1">
        <f t="shared" si="18"/>
        <v>174</v>
      </c>
      <c r="AB177" s="44" t="str">
        <f t="shared" si="19"/>
        <v>174M</v>
      </c>
      <c r="AC177" s="45">
        <f>_xll.qlInterestRateIndexFixingDate($X$9,AD177)</f>
        <v>47571</v>
      </c>
      <c r="AD177" s="45">
        <f>_xll.qlCalendarAdvance(calendar,$AD$3,AB177,,,trigger)</f>
        <v>47575</v>
      </c>
      <c r="AE177" s="45">
        <f>_xll.qlInterestRateIndexMaturity($X$9,AD177,)</f>
        <v>47758</v>
      </c>
      <c r="AF177" s="49">
        <f>_xll.qlTenorBasisValue(TenorBasis6M,AD177,_xll.ohTrigger(trigger,$X$24))</f>
        <v>1.1650957526394424E-3</v>
      </c>
      <c r="AG177" s="102">
        <f>_xll.qlTenorBasisForwardRate(TenorBasis6M,AD177,_xll.ohTrigger(trigger,$X$24))</f>
        <v>2.1542467868908032E-2</v>
      </c>
      <c r="AH177" s="102">
        <f>_xll.qlIndexFixing(TenorBasisIndex6M,$AC177,TRUE,_xll.ohTrigger(trigger,X198))</f>
        <v>2.1424324886377927E-2</v>
      </c>
      <c r="AI177" s="49">
        <f>_xll.qlIndexFixing($X$9,$AC177,TRUE,trigger)</f>
        <v>2.1405278128430037E-2</v>
      </c>
      <c r="AJ177" s="52">
        <f t="shared" si="16"/>
        <v>0.19046757947890208</v>
      </c>
      <c r="BC177" s="45">
        <f>_xll.qlCalendarAdvance(calendar,BC176,"1D",,,trigger)</f>
        <v>42529</v>
      </c>
      <c r="BD177" s="49">
        <f>_xll.qlTenorBasisForwardRate($X$17,BC177,_xll.ohTrigger(trigger,$X$24))</f>
        <v>2.3883943685924075E-4</v>
      </c>
      <c r="BE177" s="49">
        <f>_xll.qlIndexFixing(TenorBasisIndex6M,_xll.qlInterestRateIndexFixingDate(TenorBasisIndex6M,BC177,trigger),TRUE,_xll.ohTrigger(trigger,$X$24))</f>
        <v>2.1291132930624398E-4</v>
      </c>
      <c r="BF177" s="49">
        <f>_xll.qlIndexFixing($X$9,_xll.qlInterestRateIndexFixingDate($X$9,BC177,trigger),TRUE,trigger)</f>
        <v>2.122100635953881E-4</v>
      </c>
      <c r="BG177" s="94">
        <f t="shared" si="17"/>
        <v>-7.0126571085588427E-3</v>
      </c>
    </row>
    <row r="178" spans="27:59" x14ac:dyDescent="0.2">
      <c r="AA178" s="1">
        <f t="shared" si="18"/>
        <v>175</v>
      </c>
      <c r="AB178" s="44" t="str">
        <f t="shared" si="19"/>
        <v>175M</v>
      </c>
      <c r="AC178" s="45">
        <f>_xll.qlInterestRateIndexFixingDate($X$9,AD178)</f>
        <v>47602</v>
      </c>
      <c r="AD178" s="45">
        <f>_xll.qlCalendarAdvance(calendar,$AD$3,AB178,,,trigger)</f>
        <v>47605</v>
      </c>
      <c r="AE178" s="45">
        <f>_xll.qlInterestRateIndexMaturity($X$9,AD178,)</f>
        <v>47791</v>
      </c>
      <c r="AF178" s="49">
        <f>_xll.qlTenorBasisValue(TenorBasis6M,AD178,_xll.ohTrigger(trigger,$X$24))</f>
        <v>1.1545061147842483E-3</v>
      </c>
      <c r="AG178" s="102">
        <f>_xll.qlTenorBasisForwardRate(TenorBasis6M,AD178,_xll.ohTrigger(trigger,$X$24))</f>
        <v>2.1515780541350098E-2</v>
      </c>
      <c r="AH178" s="102">
        <f>_xll.qlIndexFixing(TenorBasisIndex6M,$AC178,TRUE,_xll.ohTrigger(trigger,X199))</f>
        <v>2.1396937854157392E-2</v>
      </c>
      <c r="AI178" s="49">
        <f>_xll.qlIndexFixing($X$9,$AC178,TRUE,trigger)</f>
        <v>2.1383941157300603E-2</v>
      </c>
      <c r="AJ178" s="52">
        <f t="shared" si="16"/>
        <v>0.12996696856788781</v>
      </c>
      <c r="BC178" s="45">
        <f>_xll.qlCalendarAdvance(calendar,BC177,"1D",,,trigger)</f>
        <v>42530</v>
      </c>
      <c r="BD178" s="49">
        <f>_xll.qlTenorBasisForwardRate($X$17,BC178,_xll.ohTrigger(trigger,$X$24))</f>
        <v>2.3975869685676242E-4</v>
      </c>
      <c r="BE178" s="49">
        <f>_xll.qlIndexFixing(TenorBasisIndex6M,_xll.qlInterestRateIndexFixingDate(TenorBasisIndex6M,BC178,trigger),TRUE,_xll.ohTrigger(trigger,$X$24))</f>
        <v>2.1664672240228439E-4</v>
      </c>
      <c r="BF178" s="49">
        <f>_xll.qlIndexFixing($X$9,_xll.qlInterestRateIndexFixingDate($X$9,BC178,trigger),TRUE,trigger)</f>
        <v>2.1272025162404268E-4</v>
      </c>
      <c r="BG178" s="94">
        <f t="shared" si="17"/>
        <v>-3.9264707782417099E-2</v>
      </c>
    </row>
    <row r="179" spans="27:59" x14ac:dyDescent="0.2">
      <c r="AA179" s="1">
        <f t="shared" si="18"/>
        <v>176</v>
      </c>
      <c r="AB179" s="44" t="str">
        <f t="shared" si="19"/>
        <v>176M</v>
      </c>
      <c r="AC179" s="45">
        <f>_xll.qlInterestRateIndexFixingDate($X$9,AD179)</f>
        <v>47633</v>
      </c>
      <c r="AD179" s="45">
        <f>_xll.qlCalendarAdvance(calendar,$AD$3,AB179,,,trigger)</f>
        <v>47637</v>
      </c>
      <c r="AE179" s="45">
        <f>_xll.qlInterestRateIndexMaturity($X$9,AD179,)</f>
        <v>47820</v>
      </c>
      <c r="AF179" s="49">
        <f>_xll.qlTenorBasisValue(TenorBasis6M,AD179,_xll.ohTrigger(trigger,$X$24))</f>
        <v>1.1433105172286762E-3</v>
      </c>
      <c r="AG179" s="102">
        <f>_xll.qlTenorBasisForwardRate(TenorBasis6M,AD179,_xll.ohTrigger(trigger,$X$24))</f>
        <v>2.1484367055023858E-2</v>
      </c>
      <c r="AH179" s="102">
        <f>_xll.qlIndexFixing(TenorBasisIndex6M,$AC179,TRUE,_xll.ohTrigger(trigger,X200))</f>
        <v>2.1364928584747821E-2</v>
      </c>
      <c r="AI179" s="49">
        <f>_xll.qlIndexFixing($X$9,$AC179,TRUE,trigger)</f>
        <v>2.1358255939414064E-2</v>
      </c>
      <c r="AJ179" s="52">
        <f t="shared" si="16"/>
        <v>6.6726453337578873E-2</v>
      </c>
      <c r="BC179" s="45">
        <f>_xll.qlCalendarAdvance(calendar,BC178,"1D",,,trigger)</f>
        <v>42531</v>
      </c>
      <c r="BD179" s="49">
        <f>_xll.qlTenorBasisForwardRate($X$17,BC179,_xll.ohTrigger(trigger,$X$24))</f>
        <v>2.4187309238115135E-4</v>
      </c>
      <c r="BE179" s="49">
        <f>_xll.qlIndexFixing(TenorBasisIndex6M,_xll.qlInterestRateIndexFixingDate(TenorBasisIndex6M,BC179,trigger),TRUE,_xll.ohTrigger(trigger,$X$24))</f>
        <v>2.1922307959602611E-4</v>
      </c>
      <c r="BF179" s="49">
        <f>_xll.qlIndexFixing($X$9,_xll.qlInterestRateIndexFixingDate($X$9,BC179,trigger),TRUE,trigger)</f>
        <v>2.1572339640370218E-4</v>
      </c>
      <c r="BG179" s="94">
        <f t="shared" si="17"/>
        <v>-3.4996831923239366E-2</v>
      </c>
    </row>
    <row r="180" spans="27:59" x14ac:dyDescent="0.2">
      <c r="AA180" s="1">
        <f t="shared" si="18"/>
        <v>177</v>
      </c>
      <c r="AB180" s="44" t="str">
        <f t="shared" si="19"/>
        <v>177M</v>
      </c>
      <c r="AC180" s="45">
        <f>_xll.qlInterestRateIndexFixingDate($X$9,AD180)</f>
        <v>47662</v>
      </c>
      <c r="AD180" s="45">
        <f>_xll.qlCalendarAdvance(calendar,$AD$3,AB180,,,trigger)</f>
        <v>47666</v>
      </c>
      <c r="AE180" s="45">
        <f>_xll.qlInterestRateIndexMaturity($X$9,AD180,)</f>
        <v>47850</v>
      </c>
      <c r="AF180" s="49">
        <f>_xll.qlTenorBasisValue(TenorBasis6M,AD180,_xll.ohTrigger(trigger,$X$24))</f>
        <v>1.1332534794396356E-3</v>
      </c>
      <c r="AG180" s="102">
        <f>_xll.qlTenorBasisForwardRate(TenorBasis6M,AD180,_xll.ohTrigger(trigger,$X$24))</f>
        <v>2.1454737359944531E-2</v>
      </c>
      <c r="AH180" s="102">
        <f>_xll.qlIndexFixing(TenorBasisIndex6M,$AC180,TRUE,_xll.ohTrigger(trigger,X201))</f>
        <v>2.1334675596143236E-2</v>
      </c>
      <c r="AI180" s="49">
        <f>_xll.qlIndexFixing($X$9,$AC180,TRUE,trigger)</f>
        <v>2.1334558656353645E-2</v>
      </c>
      <c r="AJ180" s="52">
        <f t="shared" si="16"/>
        <v>1.1693978959129159E-3</v>
      </c>
      <c r="BC180" s="45">
        <f>_xll.qlCalendarAdvance(calendar,BC179,"1D",,,trigger)</f>
        <v>42534</v>
      </c>
      <c r="BD180" s="49">
        <f>_xll.qlTenorBasisForwardRate($X$17,BC180,_xll.ohTrigger(trigger,$X$24))</f>
        <v>2.4346337156540618E-4</v>
      </c>
      <c r="BE180" s="49">
        <f>_xll.qlIndexFixing(TenorBasisIndex6M,_xll.qlInterestRateIndexFixingDate(TenorBasisIndex6M,BC180,trigger),TRUE,_xll.ohTrigger(trigger,$X$24))</f>
        <v>2.1895541121486791E-4</v>
      </c>
      <c r="BF180" s="49">
        <f>_xll.qlIndexFixing($X$9,_xll.qlInterestRateIndexFixingDate($X$9,BC180,trigger),TRUE,trigger)</f>
        <v>2.1513472301975636E-4</v>
      </c>
      <c r="BG180" s="94">
        <f t="shared" si="17"/>
        <v>-3.8206881951115483E-2</v>
      </c>
    </row>
    <row r="181" spans="27:59" x14ac:dyDescent="0.2">
      <c r="AA181" s="1">
        <f t="shared" si="18"/>
        <v>178</v>
      </c>
      <c r="AB181" s="44" t="str">
        <f t="shared" si="19"/>
        <v>178M</v>
      </c>
      <c r="AC181" s="45">
        <f>_xll.qlInterestRateIndexFixingDate($X$9,AD181)</f>
        <v>47695</v>
      </c>
      <c r="AD181" s="45">
        <f>_xll.qlCalendarAdvance(calendar,$AD$3,AB181,,,trigger)</f>
        <v>47697</v>
      </c>
      <c r="AE181" s="45">
        <f>_xll.qlInterestRateIndexMaturity($X$9,AD181,)</f>
        <v>47882</v>
      </c>
      <c r="AF181" s="49">
        <f>_xll.qlTenorBasisValue(TenorBasis6M,AD181,_xll.ohTrigger(trigger,$X$24))</f>
        <v>1.1225961664480524E-3</v>
      </c>
      <c r="AG181" s="102">
        <f>_xll.qlTenorBasisForwardRate(TenorBasis6M,AD181,_xll.ohTrigger(trigger,$X$24))</f>
        <v>2.1421584074627263E-2</v>
      </c>
      <c r="AH181" s="102">
        <f>_xll.qlIndexFixing(TenorBasisIndex6M,$AC181,TRUE,_xll.ohTrigger(trigger,X202))</f>
        <v>2.1300864457262723E-2</v>
      </c>
      <c r="AI181" s="49">
        <f>_xll.qlIndexFixing($X$9,$AC181,TRUE,trigger)</f>
        <v>2.1308001521511726E-2</v>
      </c>
      <c r="AJ181" s="52">
        <f t="shared" si="16"/>
        <v>-7.1370642490027614E-2</v>
      </c>
      <c r="BC181" s="45">
        <f>_xll.qlCalendarAdvance(calendar,BC180,"1D",,,trigger)</f>
        <v>42535</v>
      </c>
      <c r="BD181" s="49">
        <f>_xll.qlTenorBasisForwardRate($X$17,BC181,_xll.ohTrigger(trigger,$X$24))</f>
        <v>2.44393732101995E-4</v>
      </c>
      <c r="BE181" s="49">
        <f>_xll.qlIndexFixing(TenorBasisIndex6M,_xll.qlInterestRateIndexFixingDate(TenorBasisIndex6M,BC181,trigger),TRUE,_xll.ohTrigger(trigger,$X$24))</f>
        <v>2.1978638488987458E-4</v>
      </c>
      <c r="BF181" s="49">
        <f>_xll.qlIndexFixing($X$9,_xll.qlInterestRateIndexFixingDate($X$9,BC181,trigger),TRUE,trigger)</f>
        <v>2.1582746849472932E-4</v>
      </c>
      <c r="BG181" s="94">
        <f t="shared" si="17"/>
        <v>-3.9589163951452649E-2</v>
      </c>
    </row>
    <row r="182" spans="27:59" x14ac:dyDescent="0.2">
      <c r="AA182" s="1">
        <f t="shared" si="18"/>
        <v>179</v>
      </c>
      <c r="AB182" s="44" t="str">
        <f t="shared" si="19"/>
        <v>179M</v>
      </c>
      <c r="AC182" s="45">
        <f>_xll.qlInterestRateIndexFixingDate($X$9,AD182)</f>
        <v>47724</v>
      </c>
      <c r="AD182" s="45">
        <f>_xll.qlCalendarAdvance(calendar,$AD$3,AB182,,,trigger)</f>
        <v>47728</v>
      </c>
      <c r="AE182" s="45">
        <f>_xll.qlInterestRateIndexMaturity($X$9,AD182,)</f>
        <v>47910</v>
      </c>
      <c r="AF182" s="49">
        <f>_xll.qlTenorBasisValue(TenorBasis6M,AD182,_xll.ohTrigger(trigger,$X$24))</f>
        <v>1.1120350190393171E-3</v>
      </c>
      <c r="AG182" s="102">
        <f>_xll.qlTenorBasisForwardRate(TenorBasis6M,AD182,_xll.ohTrigger(trigger,$X$24))</f>
        <v>2.1386962538017119E-2</v>
      </c>
      <c r="AH182" s="102">
        <f>_xll.qlIndexFixing(TenorBasisIndex6M,$AC182,TRUE,_xll.ohTrigger(trigger,X203))</f>
        <v>2.1265634151039037E-2</v>
      </c>
      <c r="AI182" s="49">
        <f>_xll.qlIndexFixing($X$9,$AC182,TRUE,trigger)</f>
        <v>2.1279695665813583E-2</v>
      </c>
      <c r="AJ182" s="52">
        <f t="shared" si="16"/>
        <v>-0.14061514774545147</v>
      </c>
      <c r="BC182" s="45">
        <f>_xll.qlCalendarAdvance(calendar,BC181,"1D",,,trigger)</f>
        <v>42536</v>
      </c>
      <c r="BD182" s="49">
        <f>_xll.qlTenorBasisForwardRate($X$17,BC182,_xll.ohTrigger(trigger,$X$24))</f>
        <v>2.4532496488337388E-4</v>
      </c>
      <c r="BE182" s="49">
        <f>_xll.qlIndexFixing(TenorBasisIndex6M,_xll.qlInterestRateIndexFixingDate(TenorBasisIndex6M,BC182,trigger),TRUE,_xll.ohTrigger(trigger,$X$24))</f>
        <v>2.2061823063975258E-4</v>
      </c>
      <c r="BF182" s="49">
        <f>_xll.qlIndexFixing($X$9,_xll.qlInterestRateIndexFixingDate($X$9,BC182,trigger),TRUE,trigger)</f>
        <v>2.1655414414552973E-4</v>
      </c>
      <c r="BG182" s="94">
        <f t="shared" si="17"/>
        <v>-4.0640864942228565E-2</v>
      </c>
    </row>
    <row r="183" spans="27:59" x14ac:dyDescent="0.2">
      <c r="AA183" s="1">
        <f t="shared" si="18"/>
        <v>180</v>
      </c>
      <c r="AB183" s="44" t="str">
        <f t="shared" si="19"/>
        <v>180M</v>
      </c>
      <c r="AC183" s="45">
        <f>_xll.qlInterestRateIndexFixingDate($X$9,AD183)</f>
        <v>47756</v>
      </c>
      <c r="AD183" s="45">
        <f>_xll.qlCalendarAdvance(calendar,$AD$3,AB183,,,trigger)</f>
        <v>47758</v>
      </c>
      <c r="AE183" s="45">
        <f>_xll.qlInterestRateIndexMaturity($X$9,AD183,)</f>
        <v>47940</v>
      </c>
      <c r="AF183" s="49">
        <f>_xll.qlTenorBasisValue(TenorBasis6M,AD183,_xll.ohTrigger(trigger,$X$24))</f>
        <v>1.101905851455568E-3</v>
      </c>
      <c r="AG183" s="102">
        <f>_xll.qlTenorBasisForwardRate(TenorBasis6M,AD183,_xll.ohTrigger(trigger,$X$24))</f>
        <v>2.1352768676890808E-2</v>
      </c>
      <c r="AH183" s="102">
        <f>_xll.qlIndexFixing(TenorBasisIndex6M,$AC183,TRUE,_xll.ohTrigger(trigger,X204))</f>
        <v>2.1230810522453007E-2</v>
      </c>
      <c r="AI183" s="49">
        <f>_xll.qlIndexFixing($X$9,$AC183,TRUE,trigger)</f>
        <v>2.1251872654010524E-2</v>
      </c>
      <c r="AJ183" s="52">
        <f t="shared" si="16"/>
        <v>-0.21062131557517128</v>
      </c>
      <c r="BC183" s="45">
        <f>_xll.qlCalendarAdvance(calendar,BC182,"1D",,,trigger)</f>
        <v>42537</v>
      </c>
      <c r="BD183" s="49">
        <f>_xll.qlTenorBasisForwardRate($X$17,BC183,_xll.ohTrigger(trigger,$X$24))</f>
        <v>2.4625793772727305E-4</v>
      </c>
      <c r="BE183" s="49">
        <f>_xll.qlIndexFixing(TenorBasisIndex6M,_xll.qlInterestRateIndexFixingDate(TenorBasisIndex6M,BC183,trigger),TRUE,_xll.ohTrigger(trigger,$X$24))</f>
        <v>2.214518162686911E-4</v>
      </c>
      <c r="BF183" s="49">
        <f>_xll.qlIndexFixing($X$9,_xll.qlInterestRateIndexFixingDate($X$9,BC183,trigger),TRUE,trigger)</f>
        <v>2.1731388953562681E-4</v>
      </c>
      <c r="BG183" s="94">
        <f t="shared" si="17"/>
        <v>-4.1379267330642892E-2</v>
      </c>
    </row>
    <row r="184" spans="27:59" x14ac:dyDescent="0.2">
      <c r="AA184" s="1">
        <f t="shared" si="18"/>
        <v>181</v>
      </c>
      <c r="AB184" s="44" t="str">
        <f t="shared" si="19"/>
        <v>181M</v>
      </c>
      <c r="AC184" s="45">
        <f>_xll.qlInterestRateIndexFixingDate($X$9,AD184)</f>
        <v>47787</v>
      </c>
      <c r="AD184" s="45">
        <f>_xll.qlCalendarAdvance(calendar,$AD$3,AB184,,,trigger)</f>
        <v>47791</v>
      </c>
      <c r="AE184" s="45">
        <f>_xll.qlInterestRateIndexMaturity($X$9,AD184,)</f>
        <v>47973</v>
      </c>
      <c r="AF184" s="49">
        <f>_xll.qlTenorBasisValue(TenorBasis6M,AD184,_xll.ohTrigger(trigger,$X$24))</f>
        <v>1.0908671614112215E-3</v>
      </c>
      <c r="AG184" s="102">
        <f>_xll.qlTenorBasisForwardRate(TenorBasis6M,AD184,_xll.ohTrigger(trigger,$X$24))</f>
        <v>2.1314386310792629E-2</v>
      </c>
      <c r="AH184" s="102">
        <f>_xll.qlIndexFixing(TenorBasisIndex6M,$AC184,TRUE,_xll.ohTrigger(trigger,X205))</f>
        <v>2.1192431846435596E-2</v>
      </c>
      <c r="AI184" s="49">
        <f>_xll.qlIndexFixing($X$9,$AC184,TRUE,trigger)</f>
        <v>2.1220322921614687E-2</v>
      </c>
      <c r="AJ184" s="52">
        <f t="shared" si="16"/>
        <v>-0.27891075179090757</v>
      </c>
      <c r="BC184" s="45">
        <f>_xll.qlCalendarAdvance(calendar,BC183,"1D",,,trigger)</f>
        <v>42538</v>
      </c>
      <c r="BD184" s="49">
        <f>_xll.qlTenorBasisForwardRate($X$17,BC184,_xll.ohTrigger(trigger,$X$24))</f>
        <v>2.4831879605228532E-4</v>
      </c>
      <c r="BE184" s="49">
        <f>_xll.qlIndexFixing(TenorBasisIndex6M,_xll.qlInterestRateIndexFixingDate(TenorBasisIndex6M,BC184,trigger),TRUE,_xll.ohTrigger(trigger,$X$24))</f>
        <v>2.2498060188846626E-4</v>
      </c>
      <c r="BF184" s="49">
        <f>_xll.qlIndexFixing($X$9,_xll.qlInterestRateIndexFixingDate($X$9,BC184,trigger),TRUE,trigger)</f>
        <v>2.2136086311941907E-4</v>
      </c>
      <c r="BG184" s="94">
        <f t="shared" si="17"/>
        <v>-3.619738769047192E-2</v>
      </c>
    </row>
    <row r="185" spans="27:59" x14ac:dyDescent="0.2">
      <c r="AA185" s="1">
        <f t="shared" si="18"/>
        <v>182</v>
      </c>
      <c r="AB185" s="44" t="str">
        <f t="shared" si="19"/>
        <v>182M</v>
      </c>
      <c r="AC185" s="45">
        <f>_xll.qlInterestRateIndexFixingDate($X$9,AD185)</f>
        <v>47815</v>
      </c>
      <c r="AD185" s="45">
        <f>_xll.qlCalendarAdvance(calendar,$AD$3,AB185,,,trigger)</f>
        <v>47819</v>
      </c>
      <c r="AE185" s="45">
        <f>_xll.qlInterestRateIndexMaturity($X$9,AD185,)</f>
        <v>48001</v>
      </c>
      <c r="AF185" s="49">
        <f>_xll.qlTenorBasisValue(TenorBasis6M,AD185,_xll.ohTrigger(trigger,$X$24))</f>
        <v>1.0815856706924308E-3</v>
      </c>
      <c r="AG185" s="102">
        <f>_xll.qlTenorBasisForwardRate(TenorBasis6M,AD185,_xll.ohTrigger(trigger,$X$24))</f>
        <v>2.1281225519604045E-2</v>
      </c>
      <c r="AH185" s="102">
        <f>_xll.qlIndexFixing(TenorBasisIndex6M,$AC185,TRUE,_xll.ohTrigger(trigger,X206))</f>
        <v>2.115927422239092E-2</v>
      </c>
      <c r="AI185" s="49">
        <f>_xll.qlIndexFixing($X$9,$AC185,TRUE,trigger)</f>
        <v>2.1192794476282625E-2</v>
      </c>
      <c r="AJ185" s="52">
        <f t="shared" si="16"/>
        <v>-0.3352025389170496</v>
      </c>
      <c r="BC185" s="45">
        <f>_xll.qlCalendarAdvance(calendar,BC184,"1D",,,trigger)</f>
        <v>42541</v>
      </c>
      <c r="BD185" s="49">
        <f>_xll.qlTenorBasisForwardRate($X$17,BC185,_xll.ohTrigger(trigger,$X$24))</f>
        <v>2.5003023086349536E-4</v>
      </c>
      <c r="BE185" s="49">
        <f>_xll.qlIndexFixing(TenorBasisIndex6M,_xll.qlInterestRateIndexFixingDate(TenorBasisIndex6M,BC185,trigger),TRUE,_xll.ohTrigger(trigger,$X$24))</f>
        <v>2.2482655842392588E-4</v>
      </c>
      <c r="BF185" s="49">
        <f>_xll.qlIndexFixing($X$9,_xll.qlInterestRateIndexFixingDate($X$9,BC185,trigger),TRUE,trigger)</f>
        <v>2.2066635977321811E-4</v>
      </c>
      <c r="BG185" s="94">
        <f t="shared" si="17"/>
        <v>-4.1601986507077686E-2</v>
      </c>
    </row>
    <row r="186" spans="27:59" x14ac:dyDescent="0.2">
      <c r="AA186" s="1">
        <f t="shared" si="18"/>
        <v>183</v>
      </c>
      <c r="AB186" s="44" t="str">
        <f t="shared" si="19"/>
        <v>183M</v>
      </c>
      <c r="AC186" s="45">
        <f>_xll.qlInterestRateIndexFixingDate($X$9,AD186)</f>
        <v>47847</v>
      </c>
      <c r="AD186" s="45">
        <f>_xll.qlCalendarAdvance(calendar,$AD$3,AB186,,,trigger)</f>
        <v>47850</v>
      </c>
      <c r="AE186" s="45">
        <f>_xll.qlInterestRateIndexMaturity($X$9,AD186,)</f>
        <v>48031</v>
      </c>
      <c r="AF186" s="49">
        <f>_xll.qlTenorBasisValue(TenorBasis6M,AD186,_xll.ohTrigger(trigger,$X$24))</f>
        <v>1.0714000935332217E-3</v>
      </c>
      <c r="AG186" s="102">
        <f>_xll.qlTenorBasisForwardRate(TenorBasis6M,AD186,_xll.ohTrigger(trigger,$X$24))</f>
        <v>2.1243869167015279E-2</v>
      </c>
      <c r="AH186" s="102">
        <f>_xll.qlIndexFixing(TenorBasisIndex6M,$AC186,TRUE,_xll.ohTrigger(trigger,X207))</f>
        <v>2.1121928494304134E-2</v>
      </c>
      <c r="AI186" s="49">
        <f>_xll.qlIndexFixing($X$9,$AC186,TRUE,trigger)</f>
        <v>2.1161408990497971E-2</v>
      </c>
      <c r="AJ186" s="52">
        <f t="shared" si="16"/>
        <v>-0.39480496193837478</v>
      </c>
      <c r="BC186" s="45">
        <f>_xll.qlCalendarAdvance(calendar,BC185,"1D",,,trigger)</f>
        <v>42542</v>
      </c>
      <c r="BD186" s="49">
        <f>_xll.qlTenorBasisForwardRate($X$17,BC186,_xll.ohTrigger(trigger,$X$24))</f>
        <v>2.509891548790979E-4</v>
      </c>
      <c r="BE186" s="49">
        <f>_xll.qlIndexFixing(TenorBasisIndex6M,_xll.qlInterestRateIndexFixingDate(TenorBasisIndex6M,BC186,trigger),TRUE,_xll.ohTrigger(trigger,$X$24))</f>
        <v>2.2568609408580654E-4</v>
      </c>
      <c r="BF186" s="49">
        <f>_xll.qlIndexFixing($X$9,_xll.qlInterestRateIndexFixingDate($X$9,BC186,trigger),TRUE,trigger)</f>
        <v>2.2157854732363091E-4</v>
      </c>
      <c r="BG186" s="94">
        <f t="shared" si="17"/>
        <v>-4.1075467621756213E-2</v>
      </c>
    </row>
    <row r="187" spans="27:59" x14ac:dyDescent="0.2">
      <c r="AA187" s="1">
        <f t="shared" si="18"/>
        <v>184</v>
      </c>
      <c r="AB187" s="44" t="str">
        <f t="shared" si="19"/>
        <v>184M</v>
      </c>
      <c r="AC187" s="45">
        <f>_xll.qlInterestRateIndexFixingDate($X$9,AD187)</f>
        <v>47878</v>
      </c>
      <c r="AD187" s="45">
        <f>_xll.qlCalendarAdvance(calendar,$AD$3,AB187,,,trigger)</f>
        <v>47882</v>
      </c>
      <c r="AE187" s="45">
        <f>_xll.qlInterestRateIndexMaturity($X$9,AD187,)</f>
        <v>48064</v>
      </c>
      <c r="AF187" s="49">
        <f>_xll.qlTenorBasisValue(TenorBasis6M,AD187,_xll.ohTrigger(trigger,$X$24))</f>
        <v>1.0609851936612439E-3</v>
      </c>
      <c r="AG187" s="102">
        <f>_xll.qlTenorBasisForwardRate(TenorBasis6M,AD187,_xll.ohTrigger(trigger,$X$24))</f>
        <v>2.1204618994241253E-2</v>
      </c>
      <c r="AH187" s="102">
        <f>_xll.qlIndexFixing(TenorBasisIndex6M,$AC187,TRUE,_xll.ohTrigger(trigger,X208))</f>
        <v>2.1082674944553785E-2</v>
      </c>
      <c r="AI187" s="49">
        <f>_xll.qlIndexFixing($X$9,$AC187,TRUE,trigger)</f>
        <v>2.1128308086189311E-2</v>
      </c>
      <c r="AJ187" s="52">
        <f t="shared" si="16"/>
        <v>-0.45633141635526009</v>
      </c>
      <c r="BC187" s="45">
        <f>_xll.qlCalendarAdvance(calendar,BC186,"1D",,,trigger)</f>
        <v>42543</v>
      </c>
      <c r="BD187" s="49">
        <f>_xll.qlTenorBasisForwardRate($X$17,BC187,_xll.ohTrigger(trigger,$X$24))</f>
        <v>2.519567193063653E-4</v>
      </c>
      <c r="BE187" s="49">
        <f>_xll.qlIndexFixing(TenorBasisIndex6M,_xll.qlInterestRateIndexFixingDate(TenorBasisIndex6M,BC187,trigger),TRUE,_xll.ohTrigger(trigger,$X$24))</f>
        <v>2.2655426988590956E-4</v>
      </c>
      <c r="BF187" s="49">
        <f>_xll.qlIndexFixing($X$9,_xll.qlInterestRateIndexFixingDate($X$9,BC187,trigger),TRUE,trigger)</f>
        <v>2.225186419980871E-4</v>
      </c>
      <c r="BG187" s="94">
        <f t="shared" si="17"/>
        <v>-4.035627887822462E-2</v>
      </c>
    </row>
    <row r="188" spans="27:59" x14ac:dyDescent="0.2">
      <c r="AA188" s="1">
        <f t="shared" si="18"/>
        <v>185</v>
      </c>
      <c r="AB188" s="44" t="str">
        <f t="shared" si="19"/>
        <v>185M</v>
      </c>
      <c r="AC188" s="45">
        <f>_xll.qlInterestRateIndexFixingDate($X$9,AD188)</f>
        <v>47906</v>
      </c>
      <c r="AD188" s="45">
        <f>_xll.qlCalendarAdvance(calendar,$AD$3,AB188,,,trigger)</f>
        <v>47910</v>
      </c>
      <c r="AE188" s="45">
        <f>_xll.qlInterestRateIndexMaturity($X$9,AD188,)</f>
        <v>48094</v>
      </c>
      <c r="AF188" s="49">
        <f>_xll.qlTenorBasisValue(TenorBasis6M,AD188,_xll.ohTrigger(trigger,$X$24))</f>
        <v>1.0519545537635165E-3</v>
      </c>
      <c r="AG188" s="102">
        <f>_xll.qlTenorBasisForwardRate(TenorBasis6M,AD188,_xll.ohTrigger(trigger,$X$24))</f>
        <v>2.1169645893075368E-2</v>
      </c>
      <c r="AH188" s="102">
        <f>_xll.qlIndexFixing(TenorBasisIndex6M,$AC188,TRUE,_xll.ohTrigger(trigger,X209))</f>
        <v>2.1047691013133266E-2</v>
      </c>
      <c r="AI188" s="49">
        <f>_xll.qlIndexFixing($X$9,$AC188,TRUE,trigger)</f>
        <v>2.1098643402318502E-2</v>
      </c>
      <c r="AJ188" s="52">
        <f t="shared" si="16"/>
        <v>-0.50952389185236058</v>
      </c>
      <c r="BC188" s="45">
        <f>_xll.qlCalendarAdvance(calendar,BC187,"1D",,,trigger)</f>
        <v>42544</v>
      </c>
      <c r="BD188" s="49">
        <f>_xll.qlTenorBasisForwardRate($X$17,BC188,_xll.ohTrigger(trigger,$X$24))</f>
        <v>2.5293407420720116E-4</v>
      </c>
      <c r="BE188" s="49">
        <f>_xll.qlIndexFixing(TenorBasisIndex6M,_xll.qlInterestRateIndexFixingDate(TenorBasisIndex6M,BC188,trigger),TRUE,_xll.ohTrigger(trigger,$X$24))</f>
        <v>2.2743223586822942E-4</v>
      </c>
      <c r="BF188" s="49">
        <f>_xll.qlIndexFixing($X$9,_xll.qlInterestRateIndexFixingDate($X$9,BC188,trigger),TRUE,trigger)</f>
        <v>2.2348578336049265E-4</v>
      </c>
      <c r="BG188" s="94">
        <f t="shared" si="17"/>
        <v>-3.9464525077367724E-2</v>
      </c>
    </row>
    <row r="189" spans="27:59" x14ac:dyDescent="0.2">
      <c r="AA189" s="1">
        <f t="shared" si="18"/>
        <v>186</v>
      </c>
      <c r="AB189" s="44" t="str">
        <f t="shared" si="19"/>
        <v>186M</v>
      </c>
      <c r="AC189" s="45">
        <f>_xll.qlInterestRateIndexFixingDate($X$9,AD189)</f>
        <v>47938</v>
      </c>
      <c r="AD189" s="45">
        <f>_xll.qlCalendarAdvance(calendar,$AD$3,AB189,,,trigger)</f>
        <v>47940</v>
      </c>
      <c r="AE189" s="45">
        <f>_xll.qlInterestRateIndexMaturity($X$9,AD189,)</f>
        <v>48123</v>
      </c>
      <c r="AF189" s="49">
        <f>_xll.qlTenorBasisValue(TenorBasis6M,AD189,_xll.ohTrigger(trigger,$X$24))</f>
        <v>1.0423638830659898E-3</v>
      </c>
      <c r="AG189" s="102">
        <f>_xll.qlTenorBasisForwardRate(TenorBasis6M,AD189,_xll.ohTrigger(trigger,$X$24))</f>
        <v>2.1131616786233008E-2</v>
      </c>
      <c r="AH189" s="102">
        <f>_xll.qlIndexFixing(TenorBasisIndex6M,$AC189,TRUE,_xll.ohTrigger(trigger,X210))</f>
        <v>2.1009672518533425E-2</v>
      </c>
      <c r="AI189" s="49">
        <f>_xll.qlIndexFixing($X$9,$AC189,TRUE,trigger)</f>
        <v>2.1065870494898133E-2</v>
      </c>
      <c r="AJ189" s="52">
        <f t="shared" si="16"/>
        <v>-0.56197976364708713</v>
      </c>
      <c r="BC189" s="45">
        <f>_xll.qlCalendarAdvance(calendar,BC188,"1D",,,trigger)</f>
        <v>42545</v>
      </c>
      <c r="BD189" s="49">
        <f>_xll.qlTenorBasisForwardRate($X$17,BC189,_xll.ohTrigger(trigger,$X$24))</f>
        <v>2.5568814413863414E-4</v>
      </c>
      <c r="BE189" s="49">
        <f>_xll.qlIndexFixing(TenorBasisIndex6M,_xll.qlInterestRateIndexFixingDate(TenorBasisIndex6M,BC189,trigger),TRUE,_xll.ohTrigger(trigger,$X$24))</f>
        <v>2.3243647890543038E-4</v>
      </c>
      <c r="BF189" s="49">
        <f>_xll.qlIndexFixing($X$9,_xll.qlInterestRateIndexFixingDate($X$9,BC189,trigger),TRUE,trigger)</f>
        <v>2.2947676165694086E-4</v>
      </c>
      <c r="BG189" s="94">
        <f t="shared" si="17"/>
        <v>-2.9597172484895205E-2</v>
      </c>
    </row>
    <row r="190" spans="27:59" x14ac:dyDescent="0.2">
      <c r="AA190" s="1">
        <f t="shared" si="18"/>
        <v>187</v>
      </c>
      <c r="AB190" s="44" t="str">
        <f t="shared" si="19"/>
        <v>187M</v>
      </c>
      <c r="AC190" s="45">
        <f>_xll.qlInterestRateIndexFixingDate($X$9,AD190)</f>
        <v>47967</v>
      </c>
      <c r="AD190" s="45">
        <f>_xll.qlCalendarAdvance(calendar,$AD$3,AB190,,,trigger)</f>
        <v>47970</v>
      </c>
      <c r="AE190" s="45">
        <f>_xll.qlInterestRateIndexMaturity($X$9,AD190,)</f>
        <v>48155</v>
      </c>
      <c r="AF190" s="49">
        <f>_xll.qlTenorBasisValue(TenorBasis6M,AD190,_xll.ohTrigger(trigger,$X$24))</f>
        <v>1.032860818341659E-3</v>
      </c>
      <c r="AG190" s="102">
        <f>_xll.qlTenorBasisForwardRate(TenorBasis6M,AD190,_xll.ohTrigger(trigger,$X$24))</f>
        <v>2.109285073729272E-2</v>
      </c>
      <c r="AH190" s="102">
        <f>_xll.qlIndexFixing(TenorBasisIndex6M,$AC190,TRUE,_xll.ohTrigger(trigger,X211))</f>
        <v>2.1021496927170417E-2</v>
      </c>
      <c r="AI190" s="49">
        <f>_xll.qlIndexFixing($X$9,$AC190,TRUE,trigger)</f>
        <v>2.1032428061777197E-2</v>
      </c>
      <c r="AJ190" s="52">
        <f t="shared" si="16"/>
        <v>-0.1093113460677933</v>
      </c>
      <c r="BC190" s="45">
        <f>_xll.qlCalendarAdvance(calendar,BC189,"1D",,,trigger)</f>
        <v>42548</v>
      </c>
      <c r="BD190" s="49">
        <f>_xll.qlTenorBasisForwardRate($X$17,BC190,_xll.ohTrigger(trigger,$X$24))</f>
        <v>2.5696439982579887E-4</v>
      </c>
      <c r="BE190" s="49">
        <f>_xll.qlIndexFixing(TenorBasisIndex6M,_xll.qlInterestRateIndexFixingDate(TenorBasisIndex6M,BC190,trigger),TRUE,_xll.ohTrigger(trigger,$X$24))</f>
        <v>2.3106500257032944E-4</v>
      </c>
      <c r="BF190" s="49">
        <f>_xll.qlIndexFixing($X$9,_xll.qlInterestRateIndexFixingDate($X$9,BC190,trigger),TRUE,trigger)</f>
        <v>2.2760760693409533E-4</v>
      </c>
      <c r="BG190" s="94">
        <f t="shared" si="17"/>
        <v>-3.4573956362341188E-2</v>
      </c>
    </row>
    <row r="191" spans="27:59" x14ac:dyDescent="0.2">
      <c r="AA191" s="1">
        <f t="shared" si="18"/>
        <v>188</v>
      </c>
      <c r="AB191" s="44" t="str">
        <f t="shared" si="19"/>
        <v>188M</v>
      </c>
      <c r="AC191" s="45">
        <f>_xll.qlInterestRateIndexFixingDate($X$9,AD191)</f>
        <v>47997</v>
      </c>
      <c r="AD191" s="45">
        <f>_xll.qlCalendarAdvance(calendar,$AD$3,AB191,,,trigger)</f>
        <v>48001</v>
      </c>
      <c r="AE191" s="45">
        <f>_xll.qlInterestRateIndexMaturity($X$9,AD191,)</f>
        <v>48184</v>
      </c>
      <c r="AF191" s="49">
        <f>_xll.qlTenorBasisValue(TenorBasis6M,AD191,_xll.ohTrigger(trigger,$X$24))</f>
        <v>1.0231326380556011E-3</v>
      </c>
      <c r="AG191" s="102">
        <f>_xll.qlTenorBasisForwardRate(TenorBasis6M,AD191,_xll.ohTrigger(trigger,$X$24))</f>
        <v>2.1052316136797526E-2</v>
      </c>
      <c r="AH191" s="102">
        <f>_xll.qlIndexFixing(TenorBasisIndex6M,$AC191,TRUE,_xll.ohTrigger(trigger,X212))</f>
        <v>2.0912898397658343E-2</v>
      </c>
      <c r="AI191" s="49">
        <f>_xll.qlIndexFixing($X$9,$AC191,TRUE,trigger)</f>
        <v>2.0996895897641223E-2</v>
      </c>
      <c r="AJ191" s="52">
        <f t="shared" si="16"/>
        <v>-0.8399749998288033</v>
      </c>
      <c r="BC191" s="45">
        <f>_xll.qlCalendarAdvance(calendar,BC190,"1D",,,trigger)</f>
        <v>42549</v>
      </c>
      <c r="BD191" s="49">
        <f>_xll.qlTenorBasisForwardRate($X$17,BC191,_xll.ohTrigger(trigger,$X$24))</f>
        <v>2.5800795806409164E-4</v>
      </c>
      <c r="BE191" s="49">
        <f>_xll.qlIndexFixing(TenorBasisIndex6M,_xll.qlInterestRateIndexFixingDate(TenorBasisIndex6M,BC191,trigger),TRUE,_xll.ohTrigger(trigger,$X$24))</f>
        <v>2.2999353917013961E-4</v>
      </c>
      <c r="BF191" s="49">
        <f>_xll.qlIndexFixing($X$9,_xll.qlInterestRateIndexFixingDate($X$9,BC191,trigger),TRUE,trigger)</f>
        <v>2.2869707516295139E-4</v>
      </c>
      <c r="BG191" s="94">
        <f t="shared" si="17"/>
        <v>-1.296464007188218E-2</v>
      </c>
    </row>
    <row r="192" spans="27:59" x14ac:dyDescent="0.2">
      <c r="AA192" s="1">
        <f t="shared" si="18"/>
        <v>189</v>
      </c>
      <c r="AB192" s="44" t="str">
        <f t="shared" si="19"/>
        <v>189M</v>
      </c>
      <c r="AC192" s="45">
        <f>_xll.qlInterestRateIndexFixingDate($X$9,AD192)</f>
        <v>48029</v>
      </c>
      <c r="AD192" s="45">
        <f>_xll.qlCalendarAdvance(calendar,$AD$3,AB192,,,trigger)</f>
        <v>48031</v>
      </c>
      <c r="AE192" s="45">
        <f>_xll.qlInterestRateIndexMaturity($X$9,AD192,)</f>
        <v>48215</v>
      </c>
      <c r="AF192" s="49">
        <f>_xll.qlTenorBasisValue(TenorBasis6M,AD192,_xll.ohTrigger(trigger,$X$24))</f>
        <v>1.0138065862319249E-3</v>
      </c>
      <c r="AG192" s="102">
        <f>_xll.qlTenorBasisForwardRate(TenorBasis6M,AD192,_xll.ohTrigger(trigger,$X$24))</f>
        <v>2.1012292549065035E-2</v>
      </c>
      <c r="AH192" s="102">
        <f>_xll.qlIndexFixing(TenorBasisIndex6M,$AC192,TRUE,_xll.ohTrigger(trigger,X213))</f>
        <v>2.1036610299971458E-2</v>
      </c>
      <c r="AI192" s="49">
        <f>_xll.qlIndexFixing($X$9,$AC192,TRUE,trigger)</f>
        <v>2.0961763314467689E-2</v>
      </c>
      <c r="AJ192" s="52">
        <f t="shared" si="16"/>
        <v>0.74846985503768804</v>
      </c>
      <c r="BC192" s="45">
        <f>_xll.qlCalendarAdvance(calendar,BC191,"1D",,,trigger)</f>
        <v>42550</v>
      </c>
      <c r="BD192" s="49">
        <f>_xll.qlTenorBasisForwardRate($X$17,BC192,_xll.ohTrigger(trigger,$X$24))</f>
        <v>2.5906820717227282E-4</v>
      </c>
      <c r="BE192" s="49">
        <f>_xll.qlIndexFixing(TenorBasisIndex6M,_xll.qlInterestRateIndexFixingDate(TenorBasisIndex6M,BC192,trigger),TRUE,_xll.ohTrigger(trigger,$X$24))</f>
        <v>2.3297002827341723E-4</v>
      </c>
      <c r="BF192" s="49">
        <f>_xll.qlIndexFixing($X$9,_xll.qlInterestRateIndexFixingDate($X$9,BC192,trigger),TRUE,trigger)</f>
        <v>2.2980842744441032E-4</v>
      </c>
      <c r="BG192" s="94">
        <f t="shared" si="17"/>
        <v>-3.1616008290069143E-2</v>
      </c>
    </row>
    <row r="193" spans="27:59" x14ac:dyDescent="0.2">
      <c r="AA193" s="1">
        <f t="shared" si="18"/>
        <v>190</v>
      </c>
      <c r="AB193" s="44" t="str">
        <f t="shared" si="19"/>
        <v>190M</v>
      </c>
      <c r="AC193" s="45">
        <f>_xll.qlInterestRateIndexFixingDate($X$9,AD193)</f>
        <v>48060</v>
      </c>
      <c r="AD193" s="45">
        <f>_xll.qlCalendarAdvance(calendar,$AD$3,AB193,,,trigger)</f>
        <v>48064</v>
      </c>
      <c r="AE193" s="45">
        <f>_xll.qlInterestRateIndexMaturity($X$9,AD193,)</f>
        <v>48248</v>
      </c>
      <c r="AF193" s="49">
        <f>_xll.qlTenorBasisValue(TenorBasis6M,AD193,_xll.ohTrigger(trigger,$X$24))</f>
        <v>1.0036478028318141E-3</v>
      </c>
      <c r="AG193" s="102">
        <f>_xll.qlTenorBasisForwardRate(TenorBasis6M,AD193,_xll.ohTrigger(trigger,$X$24))</f>
        <v>2.0967604611233107E-2</v>
      </c>
      <c r="AH193" s="102">
        <f>_xll.qlIndexFixing(TenorBasisIndex6M,$AC193,TRUE,_xll.ohTrigger(trigger,X214))</f>
        <v>2.1044387152558578E-2</v>
      </c>
      <c r="AI193" s="49">
        <f>_xll.qlIndexFixing($X$9,$AC193,TRUE,trigger)</f>
        <v>2.0922174646212356E-2</v>
      </c>
      <c r="AJ193" s="52">
        <f t="shared" si="16"/>
        <v>1.2221250634622192</v>
      </c>
      <c r="BC193" s="45">
        <f>_xll.qlCalendarAdvance(calendar,BC192,"1D",,,trigger)</f>
        <v>42551</v>
      </c>
      <c r="BD193" s="49">
        <f>_xll.qlTenorBasisForwardRate($X$17,BC193,_xll.ohTrigger(trigger,$X$24))</f>
        <v>2.6014629722054538E-4</v>
      </c>
      <c r="BE193" s="49">
        <f>_xll.qlIndexFixing(TenorBasisIndex6M,_xll.qlInterestRateIndexFixingDate(TenorBasisIndex6M,BC193,trigger),TRUE,_xll.ohTrigger(trigger,$X$24))</f>
        <v>2.3394872689370575E-4</v>
      </c>
      <c r="BF193" s="49">
        <f>_xll.qlIndexFixing($X$9,_xll.qlInterestRateIndexFixingDate($X$9,BC193,trigger),TRUE,trigger)</f>
        <v>2.3094080333582598E-4</v>
      </c>
      <c r="BG193" s="94">
        <f t="shared" si="17"/>
        <v>-3.00792355787977E-2</v>
      </c>
    </row>
    <row r="194" spans="27:59" x14ac:dyDescent="0.2">
      <c r="AA194" s="1">
        <f t="shared" si="18"/>
        <v>191</v>
      </c>
      <c r="AB194" s="44" t="str">
        <f t="shared" si="19"/>
        <v>191M</v>
      </c>
      <c r="AC194" s="45">
        <f>_xll.qlInterestRateIndexFixingDate($X$9,AD194)</f>
        <v>48089</v>
      </c>
      <c r="AD194" s="45">
        <f>_xll.qlCalendarAdvance(calendar,$AD$3,AB194,,,trigger)</f>
        <v>48093</v>
      </c>
      <c r="AE194" s="45">
        <f>_xll.qlInterestRateIndexMaturity($X$9,AD194,)</f>
        <v>48275</v>
      </c>
      <c r="AF194" s="49">
        <f>_xll.qlTenorBasisValue(TenorBasis6M,AD194,_xll.ohTrigger(trigger,$X$24))</f>
        <v>9.9480636251721068E-4</v>
      </c>
      <c r="AG194" s="102">
        <f>_xll.qlTenorBasisForwardRate(TenorBasis6M,AD194,_xll.ohTrigger(trigger,$X$24))</f>
        <v>2.0927899869101492E-2</v>
      </c>
      <c r="AH194" s="102">
        <f>_xll.qlIndexFixing(TenorBasisIndex6M,$AC194,TRUE,_xll.ohTrigger(trigger,X215))</f>
        <v>2.1050248875008726E-2</v>
      </c>
      <c r="AI194" s="49">
        <f>_xll.qlIndexFixing($X$9,$AC194,TRUE,trigger)</f>
        <v>2.0886645050011365E-2</v>
      </c>
      <c r="AJ194" s="52">
        <f t="shared" si="16"/>
        <v>1.6360382499736037</v>
      </c>
      <c r="BC194" s="45">
        <f>_xll.qlCalendarAdvance(calendar,BC193,"1D",,,trigger)</f>
        <v>42552</v>
      </c>
      <c r="BD194" s="49">
        <f>_xll.qlTenorBasisForwardRate($X$17,BC194,_xll.ohTrigger(trigger,$X$24))</f>
        <v>2.7562044319122143E-4</v>
      </c>
      <c r="BE194" s="49">
        <f>_xll.qlIndexFixing(TenorBasisIndex6M,_xll.qlInterestRateIndexFixingDate(TenorBasisIndex6M,BC194,trigger),TRUE,_xll.ohTrigger(trigger,$X$24))</f>
        <v>2.5090567996282725E-4</v>
      </c>
      <c r="BF194" s="49">
        <f>_xll.qlIndexFixing($X$9,_xll.qlInterestRateIndexFixingDate($X$9,BC194,trigger),TRUE,trigger)</f>
        <v>2.4792241842966882E-4</v>
      </c>
      <c r="BG194" s="94">
        <f t="shared" si="17"/>
        <v>-2.9832615331584333E-2</v>
      </c>
    </row>
    <row r="195" spans="27:59" x14ac:dyDescent="0.2">
      <c r="AA195" s="1">
        <f t="shared" si="18"/>
        <v>192</v>
      </c>
      <c r="AB195" s="44" t="str">
        <f t="shared" si="19"/>
        <v>192M</v>
      </c>
      <c r="AC195" s="45">
        <f>_xll.qlInterestRateIndexFixingDate($X$9,AD195)</f>
        <v>48121</v>
      </c>
      <c r="AD195" s="45">
        <f>_xll.qlCalendarAdvance(calendar,$AD$3,AB195,,,trigger)</f>
        <v>48123</v>
      </c>
      <c r="AE195" s="45">
        <f>_xll.qlInterestRateIndexMaturity($X$9,AD195,)</f>
        <v>48306</v>
      </c>
      <c r="AF195" s="49">
        <f>_xll.qlTenorBasisValue(TenorBasis6M,AD195,_xll.ohTrigger(trigger,$X$24))</f>
        <v>9.8574427884492543E-4</v>
      </c>
      <c r="AG195" s="102">
        <f>_xll.qlTenorBasisForwardRate(TenorBasis6M,AD195,_xll.ohTrigger(trigger,$X$24))</f>
        <v>2.0885921759538056E-2</v>
      </c>
      <c r="AH195" s="102">
        <f>_xll.qlIndexFixing(TenorBasisIndex6M,$AC195,TRUE,_xll.ohTrigger(trigger,X216))</f>
        <v>2.0942462058446847E-2</v>
      </c>
      <c r="AI195" s="49">
        <f>_xll.qlIndexFixing($X$9,$AC195,TRUE,trigger)</f>
        <v>2.0849028999930123E-2</v>
      </c>
      <c r="AJ195" s="52">
        <f t="shared" si="16"/>
        <v>0.93433058516723122</v>
      </c>
      <c r="BC195" s="45">
        <f>_xll.qlCalendarAdvance(calendar,BC194,"1D",,,trigger)</f>
        <v>42555</v>
      </c>
      <c r="BD195" s="49">
        <f>_xll.qlTenorBasisForwardRate($X$17,BC195,_xll.ohTrigger(trigger,$X$24))</f>
        <v>2.7848240089206372E-4</v>
      </c>
      <c r="BE195" s="49">
        <f>_xll.qlIndexFixing(TenorBasisIndex6M,_xll.qlInterestRateIndexFixingDate(TenorBasisIndex6M,BC195,trigger),TRUE,_xll.ohTrigger(trigger,$X$24))</f>
        <v>2.4999999976443627E-4</v>
      </c>
      <c r="BF195" s="49">
        <f>_xll.qlIndexFixing($X$9,_xll.qlInterestRateIndexFixingDate($X$9,BC195,trigger),TRUE,trigger)</f>
        <v>2.5000000087615565E-4</v>
      </c>
      <c r="BG195" s="94">
        <f t="shared" si="17"/>
        <v>1.1117193862535124E-8</v>
      </c>
    </row>
    <row r="196" spans="27:59" x14ac:dyDescent="0.2">
      <c r="AA196" s="1">
        <f t="shared" si="18"/>
        <v>193</v>
      </c>
      <c r="AB196" s="44" t="str">
        <f t="shared" si="19"/>
        <v>193M</v>
      </c>
      <c r="AC196" s="45">
        <f>_xll.qlInterestRateIndexFixingDate($X$9,AD196)</f>
        <v>48151</v>
      </c>
      <c r="AD196" s="45">
        <f>_xll.qlCalendarAdvance(calendar,$AD$3,AB196,,,trigger)</f>
        <v>48155</v>
      </c>
      <c r="AE196" s="45">
        <f>_xll.qlInterestRateIndexMaturity($X$9,AD196,)</f>
        <v>48337</v>
      </c>
      <c r="AF196" s="49">
        <f>_xll.qlTenorBasisValue(TenorBasis6M,AD196,_xll.ohTrigger(trigger,$X$24))</f>
        <v>9.7617201755222224E-4</v>
      </c>
      <c r="AG196" s="102">
        <f>_xll.qlTenorBasisForwardRate(TenorBasis6M,AD196,_xll.ohTrigger(trigger,$X$24))</f>
        <v>2.0840678750499608E-2</v>
      </c>
      <c r="AH196" s="102">
        <f>_xll.qlIndexFixing(TenorBasisIndex6M,$AC196,TRUE,_xll.ohTrigger(trigger,X217))</f>
        <v>2.0896842839250789E-2</v>
      </c>
      <c r="AI196" s="49">
        <f>_xll.qlIndexFixing($X$9,$AC196,TRUE,trigger)</f>
        <v>2.0808116855653213E-2</v>
      </c>
      <c r="AJ196" s="52">
        <f t="shared" ref="AJ196:AJ259" si="20">(AH196-AI196)*10000</f>
        <v>0.88725983597576219</v>
      </c>
      <c r="BC196" s="45">
        <f>_xll.qlCalendarAdvance(calendar,BC195,"1D",,,trigger)</f>
        <v>42556</v>
      </c>
      <c r="BD196" s="49">
        <f>_xll.qlTenorBasisForwardRate($X$17,BC196,_xll.ohTrigger(trigger,$X$24))</f>
        <v>2.7968233045342885E-4</v>
      </c>
      <c r="BE196" s="49">
        <f>_xll.qlIndexFixing(TenorBasisIndex6M,_xll.qlInterestRateIndexFixingDate(TenorBasisIndex6M,BC196,trigger),TRUE,_xll.ohTrigger(trigger,$X$24))</f>
        <v>2.5111315342759519E-4</v>
      </c>
      <c r="BF196" s="49">
        <f>_xll.qlIndexFixing($X$9,_xll.qlInterestRateIndexFixingDate($X$9,BC196,trigger),TRUE,trigger)</f>
        <v>2.5116700830424038E-4</v>
      </c>
      <c r="BG196" s="94">
        <f t="shared" ref="BG196:BG259" si="21">(BF196-BE196)*10000</f>
        <v>5.3854876645189047E-4</v>
      </c>
    </row>
    <row r="197" spans="27:59" x14ac:dyDescent="0.2">
      <c r="AA197" s="1">
        <f t="shared" si="18"/>
        <v>194</v>
      </c>
      <c r="AB197" s="44" t="str">
        <f t="shared" si="19"/>
        <v>194M</v>
      </c>
      <c r="AC197" s="45">
        <f>_xll.qlInterestRateIndexFixingDate($X$9,AD197)</f>
        <v>48180</v>
      </c>
      <c r="AD197" s="45">
        <f>_xll.qlCalendarAdvance(calendar,$AD$3,AB197,,,trigger)</f>
        <v>48184</v>
      </c>
      <c r="AE197" s="45">
        <f>_xll.qlInterestRateIndexMaturity($X$9,AD197,)</f>
        <v>48367</v>
      </c>
      <c r="AF197" s="49">
        <f>_xll.qlTenorBasisValue(TenorBasis6M,AD197,_xll.ohTrigger(trigger,$X$24))</f>
        <v>9.6758051884418333E-4</v>
      </c>
      <c r="AG197" s="102">
        <f>_xll.qlTenorBasisForwardRate(TenorBasis6M,AD197,_xll.ohTrigger(trigger,$X$24))</f>
        <v>2.0798822071968582E-2</v>
      </c>
      <c r="AH197" s="102">
        <f>_xll.qlIndexFixing(TenorBasisIndex6M,$AC197,TRUE,_xll.ohTrigger(trigger,X218))</f>
        <v>2.1084375178833242E-2</v>
      </c>
      <c r="AI197" s="49">
        <f>_xll.qlIndexFixing($X$9,$AC197,TRUE,trigger)</f>
        <v>2.077013743745567E-2</v>
      </c>
      <c r="AJ197" s="52">
        <f t="shared" si="20"/>
        <v>3.1423774137757237</v>
      </c>
      <c r="BC197" s="45">
        <f>_xll.qlCalendarAdvance(calendar,BC196,"1D",,,trigger)</f>
        <v>42557</v>
      </c>
      <c r="BD197" s="49">
        <f>_xll.qlTenorBasisForwardRate($X$17,BC197,_xll.ohTrigger(trigger,$X$24))</f>
        <v>2.8090388436493056E-4</v>
      </c>
      <c r="BE197" s="49">
        <f>_xll.qlIndexFixing(TenorBasisIndex6M,_xll.qlInterestRateIndexFixingDate(TenorBasisIndex6M,BC197,trigger),TRUE,_xll.ohTrigger(trigger,$X$24))</f>
        <v>2.5005069669500288E-4</v>
      </c>
      <c r="BF197" s="49">
        <f>_xll.qlIndexFixing($X$9,_xll.qlInterestRateIndexFixingDate($X$9,BC197,trigger),TRUE,trigger)</f>
        <v>2.5236198843821582E-4</v>
      </c>
      <c r="BG197" s="94">
        <f t="shared" si="21"/>
        <v>2.3112917432129336E-2</v>
      </c>
    </row>
    <row r="198" spans="27:59" x14ac:dyDescent="0.2">
      <c r="AA198" s="1">
        <f t="shared" ref="AA198:AA261" si="22">AA197+1</f>
        <v>195</v>
      </c>
      <c r="AB198" s="44" t="str">
        <f t="shared" ref="AB198:AB261" si="23">AA198&amp;"M"</f>
        <v>195M</v>
      </c>
      <c r="AC198" s="45">
        <f>_xll.qlInterestRateIndexFixingDate($X$9,AD198)</f>
        <v>48212</v>
      </c>
      <c r="AD198" s="45">
        <f>_xll.qlCalendarAdvance(calendar,$AD$3,AB198,,,trigger)</f>
        <v>48215</v>
      </c>
      <c r="AE198" s="45">
        <f>_xll.qlInterestRateIndexMaturity($X$9,AD198,)</f>
        <v>48397</v>
      </c>
      <c r="AF198" s="49">
        <f>_xll.qlTenorBasisValue(TenorBasis6M,AD198,_xll.ohTrigger(trigger,$X$24))</f>
        <v>9.5848370340985943E-4</v>
      </c>
      <c r="AG198" s="102">
        <f>_xll.qlTenorBasisForwardRate(TenorBasis6M,AD198,_xll.ohTrigger(trigger,$X$24))</f>
        <v>2.0753709755153182E-2</v>
      </c>
      <c r="AH198" s="102">
        <f>_xll.qlIndexFixing(TenorBasisIndex6M,$AC198,TRUE,_xll.ohTrigger(trigger,X219))</f>
        <v>2.092426729576749E-2</v>
      </c>
      <c r="AI198" s="49">
        <f>_xll.qlIndexFixing($X$9,$AC198,TRUE,trigger)</f>
        <v>2.0728871094277387E-2</v>
      </c>
      <c r="AJ198" s="52">
        <f t="shared" si="20"/>
        <v>1.9539620149010284</v>
      </c>
      <c r="BC198" s="45">
        <f>_xll.qlCalendarAdvance(calendar,BC197,"1D",,,trigger)</f>
        <v>42558</v>
      </c>
      <c r="BD198" s="49">
        <f>_xll.qlTenorBasisForwardRate($X$17,BC198,_xll.ohTrigger(trigger,$X$24))</f>
        <v>2.835749000667538E-4</v>
      </c>
      <c r="BE198" s="49">
        <f>_xll.qlIndexFixing(TenorBasisIndex6M,_xll.qlInterestRateIndexFixingDate(TenorBasisIndex6M,BC198,trigger),TRUE,_xll.ohTrigger(trigger,$X$24))</f>
        <v>2.5377699546104101E-4</v>
      </c>
      <c r="BF198" s="49">
        <f>_xll.qlIndexFixing($X$9,_xll.qlInterestRateIndexFixingDate($X$9,BC198,trigger),TRUE,trigger)</f>
        <v>2.5532001721828926E-4</v>
      </c>
      <c r="BG198" s="94">
        <f t="shared" si="21"/>
        <v>1.5430217572482471E-2</v>
      </c>
    </row>
    <row r="199" spans="27:59" x14ac:dyDescent="0.2">
      <c r="AA199" s="1">
        <f t="shared" si="22"/>
        <v>196</v>
      </c>
      <c r="AB199" s="44" t="str">
        <f t="shared" si="23"/>
        <v>196M</v>
      </c>
      <c r="AC199" s="45">
        <f>_xll.qlInterestRateIndexFixingDate($X$9,AD199)</f>
        <v>48242</v>
      </c>
      <c r="AD199" s="45">
        <f>_xll.qlCalendarAdvance(calendar,$AD$3,AB199,,,trigger)</f>
        <v>48246</v>
      </c>
      <c r="AE199" s="45">
        <f>_xll.qlInterestRateIndexMaturity($X$9,AD199,)</f>
        <v>48428</v>
      </c>
      <c r="AF199" s="49">
        <f>_xll.qlTenorBasisValue(TenorBasis6M,AD199,_xll.ohTrigger(trigger,$X$24))</f>
        <v>9.494765253984063E-4</v>
      </c>
      <c r="AG199" s="102">
        <f>_xll.qlTenorBasisForwardRate(TenorBasis6M,AD199,_xll.ohTrigger(trigger,$X$24))</f>
        <v>2.0707787603846079E-2</v>
      </c>
      <c r="AH199" s="102">
        <f>_xll.qlIndexFixing(TenorBasisIndex6M,$AC199,TRUE,_xll.ohTrigger(trigger,X220))</f>
        <v>2.0878343704808473E-2</v>
      </c>
      <c r="AI199" s="49">
        <f>_xll.qlIndexFixing($X$9,$AC199,TRUE,trigger)</f>
        <v>2.0686674800706906E-2</v>
      </c>
      <c r="AJ199" s="52">
        <f t="shared" si="20"/>
        <v>1.9166890410156692</v>
      </c>
      <c r="BC199" s="45">
        <f>_xll.qlCalendarAdvance(calendar,BC198,"1D",,,trigger)</f>
        <v>42559</v>
      </c>
      <c r="BD199" s="49">
        <f>_xll.qlTenorBasisForwardRate($X$17,BC199,_xll.ohTrigger(trigger,$X$24))</f>
        <v>2.8413325044816996E-4</v>
      </c>
      <c r="BE199" s="49">
        <f>_xll.qlIndexFixing(TenorBasisIndex6M,_xll.qlInterestRateIndexFixingDate(TenorBasisIndex6M,BC199,trigger),TRUE,_xll.ohTrigger(trigger,$X$24))</f>
        <v>2.5477377356003679E-4</v>
      </c>
      <c r="BF199" s="49">
        <f>_xll.qlIndexFixing($X$9,_xll.qlInterestRateIndexFixingDate($X$9,BC199,trigger),TRUE,trigger)</f>
        <v>2.5567203222229951E-4</v>
      </c>
      <c r="BG199" s="94">
        <f t="shared" si="21"/>
        <v>8.982586622627145E-3</v>
      </c>
    </row>
    <row r="200" spans="27:59" x14ac:dyDescent="0.2">
      <c r="AA200" s="1">
        <f t="shared" si="22"/>
        <v>197</v>
      </c>
      <c r="AB200" s="44" t="str">
        <f t="shared" si="23"/>
        <v>197M</v>
      </c>
      <c r="AC200" s="45">
        <f>_xll.qlInterestRateIndexFixingDate($X$9,AD200)</f>
        <v>48271</v>
      </c>
      <c r="AD200" s="45">
        <f>_xll.qlCalendarAdvance(calendar,$AD$3,AB200,,,trigger)</f>
        <v>48275</v>
      </c>
      <c r="AE200" s="45">
        <f>_xll.qlInterestRateIndexMaturity($X$9,AD200,)</f>
        <v>48459</v>
      </c>
      <c r="AF200" s="49">
        <f>_xll.qlTenorBasisValue(TenorBasis6M,AD200,_xll.ohTrigger(trigger,$X$24))</f>
        <v>9.4113117246461897E-4</v>
      </c>
      <c r="AG200" s="102">
        <f>_xll.qlTenorBasisForwardRate(TenorBasis6M,AD200,_xll.ohTrigger(trigger,$X$24))</f>
        <v>2.066386570275397E-2</v>
      </c>
      <c r="AH200" s="102">
        <f>_xll.qlIndexFixing(TenorBasisIndex6M,$AC200,TRUE,_xll.ohTrigger(trigger,X221))</f>
        <v>2.072230203755504E-2</v>
      </c>
      <c r="AI200" s="49">
        <f>_xll.qlIndexFixing($X$9,$AC200,TRUE,trigger)</f>
        <v>2.0646179910637944E-2</v>
      </c>
      <c r="AJ200" s="52">
        <f t="shared" si="20"/>
        <v>0.76122126917096278</v>
      </c>
      <c r="BC200" s="45">
        <f>_xll.qlCalendarAdvance(calendar,BC199,"1D",,,trigger)</f>
        <v>42562</v>
      </c>
      <c r="BD200" s="49">
        <f>_xll.qlTenorBasisForwardRate($X$17,BC200,_xll.ohTrigger(trigger,$X$24))</f>
        <v>2.8732575633651773E-4</v>
      </c>
      <c r="BE200" s="49">
        <f>_xll.qlIndexFixing(TenorBasisIndex6M,_xll.qlInterestRateIndexFixingDate(TenorBasisIndex6M,BC200,trigger),TRUE,_xll.ohTrigger(trigger,$X$24))</f>
        <v>2.5823591637400608E-4</v>
      </c>
      <c r="BF200" s="49">
        <f>_xll.qlIndexFixing($X$9,_xll.qlInterestRateIndexFixingDate($X$9,BC200,trigger),TRUE,trigger)</f>
        <v>2.587066706030826E-4</v>
      </c>
      <c r="BG200" s="94">
        <f t="shared" si="21"/>
        <v>4.7075422907651978E-3</v>
      </c>
    </row>
    <row r="201" spans="27:59" x14ac:dyDescent="0.2">
      <c r="AA201" s="1">
        <f t="shared" si="22"/>
        <v>198</v>
      </c>
      <c r="AB201" s="44" t="str">
        <f t="shared" si="23"/>
        <v>198M</v>
      </c>
      <c r="AC201" s="45">
        <f>_xll.qlInterestRateIndexFixingDate($X$9,AD201)</f>
        <v>48304</v>
      </c>
      <c r="AD201" s="45">
        <f>_xll.qlCalendarAdvance(calendar,$AD$3,AB201,,,trigger)</f>
        <v>48306</v>
      </c>
      <c r="AE201" s="45">
        <f>_xll.qlInterestRateIndexMaturity($X$9,AD201,)</f>
        <v>48491</v>
      </c>
      <c r="AF201" s="49">
        <f>_xll.qlTenorBasisValue(TenorBasis6M,AD201,_xll.ohTrigger(trigger,$X$24))</f>
        <v>9.3229609142686499E-4</v>
      </c>
      <c r="AG201" s="102">
        <f>_xll.qlTenorBasisForwardRate(TenorBasis6M,AD201,_xll.ohTrigger(trigger,$X$24))</f>
        <v>2.0616421532257394E-2</v>
      </c>
      <c r="AH201" s="102">
        <f>_xll.qlIndexFixing(TenorBasisIndex6M,$AC201,TRUE,_xll.ohTrigger(trigger,X222))</f>
        <v>2.0899806213539127E-2</v>
      </c>
      <c r="AI201" s="49">
        <f>_xll.qlIndexFixing($X$9,$AC201,TRUE,trigger)</f>
        <v>2.0602158451024113E-2</v>
      </c>
      <c r="AJ201" s="52">
        <f t="shared" si="20"/>
        <v>2.976477625150145</v>
      </c>
      <c r="BC201" s="45">
        <f>_xll.qlCalendarAdvance(calendar,BC200,"1D",,,trigger)</f>
        <v>42563</v>
      </c>
      <c r="BD201" s="49">
        <f>_xll.qlTenorBasisForwardRate($X$17,BC201,_xll.ohTrigger(trigger,$X$24))</f>
        <v>2.8867089862885306E-4</v>
      </c>
      <c r="BE201" s="49">
        <f>_xll.qlIndexFixing(TenorBasisIndex6M,_xll.qlInterestRateIndexFixingDate(TenorBasisIndex6M,BC201,trigger),TRUE,_xll.ohTrigger(trigger,$X$24))</f>
        <v>2.5949428026709239E-4</v>
      </c>
      <c r="BF201" s="49">
        <f>_xll.qlIndexFixing($X$9,_xll.qlInterestRateIndexFixingDate($X$9,BC201,trigger),TRUE,trigger)</f>
        <v>2.6003960147919191E-4</v>
      </c>
      <c r="BG201" s="94">
        <f t="shared" si="21"/>
        <v>5.453212120995238E-3</v>
      </c>
    </row>
    <row r="202" spans="27:59" x14ac:dyDescent="0.2">
      <c r="AA202" s="1">
        <f t="shared" si="22"/>
        <v>199</v>
      </c>
      <c r="AB202" s="44" t="str">
        <f t="shared" si="23"/>
        <v>199M</v>
      </c>
      <c r="AC202" s="45">
        <f>_xll.qlInterestRateIndexFixingDate($X$9,AD202)</f>
        <v>48333</v>
      </c>
      <c r="AD202" s="45">
        <f>_xll.qlCalendarAdvance(calendar,$AD$3,AB202,,,trigger)</f>
        <v>48337</v>
      </c>
      <c r="AE202" s="45">
        <f>_xll.qlInterestRateIndexMaturity($X$9,AD202,)</f>
        <v>48521</v>
      </c>
      <c r="AF202" s="49">
        <f>_xll.qlTenorBasisValue(TenorBasis6M,AD202,_xll.ohTrigger(trigger,$X$24))</f>
        <v>9.2354919113620437E-4</v>
      </c>
      <c r="AG202" s="102">
        <f>_xll.qlTenorBasisForwardRate(TenorBasis6M,AD202,_xll.ohTrigger(trigger,$X$24))</f>
        <v>2.0568683094408468E-2</v>
      </c>
      <c r="AH202" s="102">
        <f>_xll.qlIndexFixing(TenorBasisIndex6M,$AC202,TRUE,_xll.ohTrigger(trigger,X223))</f>
        <v>2.0813727653687556E-2</v>
      </c>
      <c r="AI202" s="49">
        <f>_xll.qlIndexFixing($X$9,$AC202,TRUE,trigger)</f>
        <v>2.0557565590839849E-2</v>
      </c>
      <c r="AJ202" s="52">
        <f t="shared" si="20"/>
        <v>2.5616206284770695</v>
      </c>
      <c r="BC202" s="45">
        <f>_xll.qlCalendarAdvance(calendar,BC201,"1D",,,trigger)</f>
        <v>42564</v>
      </c>
      <c r="BD202" s="49">
        <f>_xll.qlTenorBasisForwardRate($X$17,BC202,_xll.ohTrigger(trigger,$X$24))</f>
        <v>2.9003561268496327E-4</v>
      </c>
      <c r="BE202" s="49">
        <f>_xll.qlIndexFixing(TenorBasisIndex6M,_xll.qlInterestRateIndexFixingDate(TenorBasisIndex6M,BC202,trigger),TRUE,_xll.ohTrigger(trigger,$X$24))</f>
        <v>2.6077221557379887E-4</v>
      </c>
      <c r="BF202" s="49">
        <f>_xll.qlIndexFixing($X$9,_xll.qlInterestRateIndexFixingDate($X$9,BC202,trigger),TRUE,trigger)</f>
        <v>2.613905432042005E-4</v>
      </c>
      <c r="BG202" s="94">
        <f t="shared" si="21"/>
        <v>6.1832763040162251E-3</v>
      </c>
    </row>
    <row r="203" spans="27:59" x14ac:dyDescent="0.2">
      <c r="AA203" s="1">
        <f t="shared" si="22"/>
        <v>200</v>
      </c>
      <c r="AB203" s="44" t="str">
        <f t="shared" si="23"/>
        <v>200M</v>
      </c>
      <c r="AC203" s="45">
        <f>_xll.qlInterestRateIndexFixingDate($X$9,AD203)</f>
        <v>48365</v>
      </c>
      <c r="AD203" s="45">
        <f>_xll.qlCalendarAdvance(calendar,$AD$3,AB203,,,trigger)</f>
        <v>48367</v>
      </c>
      <c r="AE203" s="45">
        <f>_xll.qlInterestRateIndexMaturity($X$9,AD203,)</f>
        <v>48550</v>
      </c>
      <c r="AF203" s="49">
        <f>_xll.qlTenorBasisValue(TenorBasis6M,AD203,_xll.ohTrigger(trigger,$X$24))</f>
        <v>9.1516792719981469E-4</v>
      </c>
      <c r="AG203" s="102">
        <f>_xll.qlTenorBasisForwardRate(TenorBasis6M,AD203,_xll.ohTrigger(trigger,$X$24))</f>
        <v>2.052187436681361E-2</v>
      </c>
      <c r="AH203" s="102">
        <f>_xll.qlIndexFixing(TenorBasisIndex6M,$AC203,TRUE,_xll.ohTrigger(trigger,X224))</f>
        <v>2.0615952608498862E-2</v>
      </c>
      <c r="AI203" s="49">
        <f>_xll.qlIndexFixing($X$9,$AC203,TRUE,trigger)</f>
        <v>2.0513635069633784E-2</v>
      </c>
      <c r="AJ203" s="52">
        <f t="shared" si="20"/>
        <v>1.0231753886507864</v>
      </c>
      <c r="BC203" s="45">
        <f>_xll.qlCalendarAdvance(calendar,BC202,"1D",,,trigger)</f>
        <v>42565</v>
      </c>
      <c r="BD203" s="49">
        <f>_xll.qlTenorBasisForwardRate($X$17,BC203,_xll.ohTrigger(trigger,$X$24))</f>
        <v>2.9306207461207262E-4</v>
      </c>
      <c r="BE203" s="49">
        <f>_xll.qlIndexFixing(TenorBasisIndex6M,_xll.qlInterestRateIndexFixingDate(TenorBasisIndex6M,BC203,trigger),TRUE,_xll.ohTrigger(trigger,$X$24))</f>
        <v>2.6266324639011605E-4</v>
      </c>
      <c r="BF203" s="49">
        <f>_xll.qlIndexFixing($X$9,_xll.qlInterestRateIndexFixingDate($X$9,BC203,trigger),TRUE,trigger)</f>
        <v>2.638599097494879E-4</v>
      </c>
      <c r="BG203" s="94">
        <f t="shared" si="21"/>
        <v>1.196663359371848E-2</v>
      </c>
    </row>
    <row r="204" spans="27:59" x14ac:dyDescent="0.2">
      <c r="AA204" s="1">
        <f t="shared" si="22"/>
        <v>201</v>
      </c>
      <c r="AB204" s="44" t="str">
        <f t="shared" si="23"/>
        <v>201M</v>
      </c>
      <c r="AC204" s="45">
        <f>_xll.qlInterestRateIndexFixingDate($X$9,AD204)</f>
        <v>48395</v>
      </c>
      <c r="AD204" s="45">
        <f>_xll.qlCalendarAdvance(calendar,$AD$3,AB204,,,trigger)</f>
        <v>48397</v>
      </c>
      <c r="AE204" s="45">
        <f>_xll.qlInterestRateIndexMaturity($X$9,AD204,)</f>
        <v>48582</v>
      </c>
      <c r="AF204" s="49">
        <f>_xll.qlTenorBasisValue(TenorBasis6M,AD204,_xll.ohTrigger(trigger,$X$24))</f>
        <v>9.0686829821375395E-4</v>
      </c>
      <c r="AG204" s="102">
        <f>_xll.qlTenorBasisForwardRate(TenorBasis6M,AD204,_xll.ohTrigger(trigger,$X$24))</f>
        <v>2.0473768873550811E-2</v>
      </c>
      <c r="AH204" s="102">
        <f>_xll.qlIndexFixing(TenorBasisIndex6M,$AC204,TRUE,_xll.ohTrigger(trigger,X225))</f>
        <v>2.0527648860707241E-2</v>
      </c>
      <c r="AI204" s="49">
        <f>_xll.qlIndexFixing($X$9,$AC204,TRUE,trigger)</f>
        <v>2.0468370994873152E-2</v>
      </c>
      <c r="AJ204" s="52">
        <f t="shared" si="20"/>
        <v>0.59277865834088395</v>
      </c>
      <c r="BC204" s="45">
        <f>_xll.qlCalendarAdvance(calendar,BC203,"1D",,,trigger)</f>
        <v>42566</v>
      </c>
      <c r="BD204" s="49">
        <f>_xll.qlTenorBasisForwardRate($X$17,BC204,_xll.ohTrigger(trigger,$X$24))</f>
        <v>2.9365176029616226E-4</v>
      </c>
      <c r="BE204" s="49">
        <f>_xll.qlIndexFixing(TenorBasisIndex6M,_xll.qlInterestRateIndexFixingDate(TenorBasisIndex6M,BC204,trigger),TRUE,_xll.ohTrigger(trigger,$X$24))</f>
        <v>2.6368811362355722E-4</v>
      </c>
      <c r="BF204" s="49">
        <f>_xll.qlIndexFixing($X$9,_xll.qlInterestRateIndexFixingDate($X$9,BC204,trigger),TRUE,trigger)</f>
        <v>2.6467304106780887E-4</v>
      </c>
      <c r="BG204" s="94">
        <f t="shared" si="21"/>
        <v>9.8492744425164903E-3</v>
      </c>
    </row>
    <row r="205" spans="27:59" x14ac:dyDescent="0.2">
      <c r="AA205" s="1">
        <f t="shared" si="22"/>
        <v>202</v>
      </c>
      <c r="AB205" s="44" t="str">
        <f t="shared" si="23"/>
        <v>202M</v>
      </c>
      <c r="AC205" s="45">
        <f>_xll.qlInterestRateIndexFixingDate($X$9,AD205)</f>
        <v>48424</v>
      </c>
      <c r="AD205" s="45">
        <f>_xll.qlCalendarAdvance(calendar,$AD$3,AB205,,,trigger)</f>
        <v>48428</v>
      </c>
      <c r="AE205" s="45">
        <f>_xll.qlInterestRateIndexMaturity($X$9,AD205,)</f>
        <v>48612</v>
      </c>
      <c r="AF205" s="49">
        <f>_xll.qlTenorBasisValue(TenorBasis6M,AD205,_xll.ohTrigger(trigger,$X$24))</f>
        <v>8.9837727182465361E-4</v>
      </c>
      <c r="AG205" s="102">
        <f>_xll.qlTenorBasisForwardRate(TenorBasis6M,AD205,_xll.ohTrigger(trigger,$X$24))</f>
        <v>2.0424087039492375E-2</v>
      </c>
      <c r="AH205" s="102">
        <f>_xll.qlIndexFixing(TenorBasisIndex6M,$AC205,TRUE,_xll.ohTrigger(trigger,X226))</f>
        <v>2.0327895417575483E-2</v>
      </c>
      <c r="AI205" s="49">
        <f>_xll.qlIndexFixing($X$9,$AC205,TRUE,trigger)</f>
        <v>2.0421321438842583E-2</v>
      </c>
      <c r="AJ205" s="52">
        <f t="shared" si="20"/>
        <v>-0.93426021267099812</v>
      </c>
      <c r="BC205" s="45">
        <f>_xll.qlCalendarAdvance(calendar,BC204,"1D",,,trigger)</f>
        <v>42569</v>
      </c>
      <c r="BD205" s="49">
        <f>_xll.qlTenorBasisForwardRate($X$17,BC205,_xll.ohTrigger(trigger,$X$24))</f>
        <v>2.9714249623618406E-4</v>
      </c>
      <c r="BE205" s="49">
        <f>_xll.qlIndexFixing(TenorBasisIndex6M,_xll.qlInterestRateIndexFixingDate(TenorBasisIndex6M,BC205,trigger),TRUE,_xll.ohTrigger(trigger,$X$24))</f>
        <v>2.6744520017477194E-4</v>
      </c>
      <c r="BF205" s="49">
        <f>_xll.qlIndexFixing($X$9,_xll.qlInterestRateIndexFixingDate($X$9,BC205,trigger),TRUE,trigger)</f>
        <v>2.6836560470605808E-4</v>
      </c>
      <c r="BG205" s="94">
        <f t="shared" si="21"/>
        <v>9.2040453128613888E-3</v>
      </c>
    </row>
    <row r="206" spans="27:59" x14ac:dyDescent="0.2">
      <c r="AA206" s="1">
        <f t="shared" si="22"/>
        <v>203</v>
      </c>
      <c r="AB206" s="44" t="str">
        <f t="shared" si="23"/>
        <v>203M</v>
      </c>
      <c r="AC206" s="45">
        <f>_xll.qlInterestRateIndexFixingDate($X$9,AD206)</f>
        <v>48457</v>
      </c>
      <c r="AD206" s="45">
        <f>_xll.qlCalendarAdvance(calendar,$AD$3,AB206,,,trigger)</f>
        <v>48459</v>
      </c>
      <c r="AE206" s="45">
        <f>_xll.qlInterestRateIndexMaturity($X$9,AD206,)</f>
        <v>48640</v>
      </c>
      <c r="AF206" s="49">
        <f>_xll.qlTenorBasisValue(TenorBasis6M,AD206,_xll.ohTrigger(trigger,$X$24))</f>
        <v>8.8997237476484171E-4</v>
      </c>
      <c r="AG206" s="102">
        <f>_xll.qlTenorBasisForwardRate(TenorBasis6M,AD206,_xll.ohTrigger(trigger,$X$24))</f>
        <v>2.0374270004020256E-2</v>
      </c>
      <c r="AH206" s="102">
        <f>_xll.qlIndexFixing(TenorBasisIndex6M,$AC206,TRUE,_xll.ohTrigger(trigger,X227))</f>
        <v>2.0463518612016823E-2</v>
      </c>
      <c r="AI206" s="49">
        <f>_xll.qlIndexFixing($X$9,$AC206,TRUE,trigger)</f>
        <v>2.0373893214232816E-2</v>
      </c>
      <c r="AJ206" s="52">
        <f t="shared" si="20"/>
        <v>0.89625397784006555</v>
      </c>
      <c r="BC206" s="45">
        <f>_xll.qlCalendarAdvance(calendar,BC205,"1D",,,trigger)</f>
        <v>42570</v>
      </c>
      <c r="BD206" s="49">
        <f>_xll.qlTenorBasisForwardRate($X$17,BC206,_xll.ohTrigger(trigger,$X$24))</f>
        <v>2.9861848294078091E-4</v>
      </c>
      <c r="BE206" s="49">
        <f>_xll.qlIndexFixing(TenorBasisIndex6M,_xll.qlInterestRateIndexFixingDate(TenorBasisIndex6M,BC206,trigger),TRUE,_xll.ohTrigger(trigger,$X$24))</f>
        <v>2.6883440606335728E-4</v>
      </c>
      <c r="BF206" s="49">
        <f>_xll.qlIndexFixing($X$9,_xll.qlInterestRateIndexFixingDate($X$9,BC206,trigger),TRUE,trigger)</f>
        <v>2.6979472556075835E-4</v>
      </c>
      <c r="BG206" s="94">
        <f t="shared" si="21"/>
        <v>9.6031949740107425E-3</v>
      </c>
    </row>
    <row r="207" spans="27:59" x14ac:dyDescent="0.2">
      <c r="AA207" s="1">
        <f t="shared" si="22"/>
        <v>204</v>
      </c>
      <c r="AB207" s="44" t="str">
        <f t="shared" si="23"/>
        <v>204M</v>
      </c>
      <c r="AC207" s="45">
        <f>_xll.qlInterestRateIndexFixingDate($X$9,AD207)</f>
        <v>48487</v>
      </c>
      <c r="AD207" s="45">
        <f>_xll.qlCalendarAdvance(calendar,$AD$3,AB207,,,trigger)</f>
        <v>48491</v>
      </c>
      <c r="AE207" s="45">
        <f>_xll.qlInterestRateIndexMaturity($X$9,AD207,)</f>
        <v>48673</v>
      </c>
      <c r="AF207" s="49">
        <f>_xll.qlTenorBasisValue(TenorBasis6M,AD207,_xll.ohTrigger(trigger,$X$24))</f>
        <v>8.8138612447425995E-4</v>
      </c>
      <c r="AG207" s="102">
        <f>_xll.qlTenorBasisForwardRate(TenorBasis6M,AD207,_xll.ohTrigger(trigger,$X$24))</f>
        <v>2.0321110613964088E-2</v>
      </c>
      <c r="AH207" s="102">
        <f>_xll.qlIndexFixing(TenorBasisIndex6M,$AC207,TRUE,_xll.ohTrigger(trigger,X228))</f>
        <v>2.0254474091118489E-2</v>
      </c>
      <c r="AI207" s="49">
        <f>_xll.qlIndexFixing($X$9,$AC207,TRUE,trigger)</f>
        <v>2.0323168741931043E-2</v>
      </c>
      <c r="AJ207" s="52">
        <f t="shared" si="20"/>
        <v>-0.68694650812554237</v>
      </c>
      <c r="BC207" s="45">
        <f>_xll.qlCalendarAdvance(calendar,BC206,"1D",,,trigger)</f>
        <v>42571</v>
      </c>
      <c r="BD207" s="49">
        <f>_xll.qlTenorBasisForwardRate($X$17,BC207,_xll.ohTrigger(trigger,$X$24))</f>
        <v>3.0011198874980576E-4</v>
      </c>
      <c r="BE207" s="49">
        <f>_xll.qlIndexFixing(TenorBasisIndex6M,_xll.qlInterestRateIndexFixingDate(TenorBasisIndex6M,BC207,trigger),TRUE,_xll.ohTrigger(trigger,$X$24))</f>
        <v>2.7024113071968345E-4</v>
      </c>
      <c r="BF207" s="49">
        <f>_xll.qlIndexFixing($X$9,_xll.qlInterestRateIndexFixingDate($X$9,BC207,trigger),TRUE,trigger)</f>
        <v>2.7123189524141223E-4</v>
      </c>
      <c r="BG207" s="94">
        <f t="shared" si="21"/>
        <v>9.9076452172877725E-3</v>
      </c>
    </row>
    <row r="208" spans="27:59" x14ac:dyDescent="0.2">
      <c r="AA208" s="1">
        <f t="shared" si="22"/>
        <v>205</v>
      </c>
      <c r="AB208" s="44" t="str">
        <f t="shared" si="23"/>
        <v>205M</v>
      </c>
      <c r="AC208" s="45">
        <f>_xll.qlInterestRateIndexFixingDate($X$9,AD208)</f>
        <v>48516</v>
      </c>
      <c r="AD208" s="45">
        <f>_xll.qlCalendarAdvance(calendar,$AD$3,AB208,,,trigger)</f>
        <v>48520</v>
      </c>
      <c r="AE208" s="45">
        <f>_xll.qlInterestRateIndexMaturity($X$9,AD208,)</f>
        <v>48701</v>
      </c>
      <c r="AF208" s="49">
        <f>_xll.qlTenorBasisValue(TenorBasis6M,AD208,_xll.ohTrigger(trigger,$X$24))</f>
        <v>8.7368311479193018E-4</v>
      </c>
      <c r="AG208" s="102">
        <f>_xll.qlTenorBasisForwardRate(TenorBasis6M,AD208,_xll.ohTrigger(trigger,$X$24))</f>
        <v>2.0272828367107431E-2</v>
      </c>
      <c r="AH208" s="102">
        <f>_xll.qlIndexFixing(TenorBasisIndex6M,$AC208,TRUE,_xll.ohTrigger(trigger,X229))</f>
        <v>2.0206197510471511E-2</v>
      </c>
      <c r="AI208" s="49">
        <f>_xll.qlIndexFixing($X$9,$AC208,TRUE,trigger)</f>
        <v>2.0276868043794295E-2</v>
      </c>
      <c r="AJ208" s="52">
        <f t="shared" si="20"/>
        <v>-0.70670533322783613</v>
      </c>
      <c r="BC208" s="45">
        <f>_xll.qlCalendarAdvance(calendar,BC207,"1D",,,trigger)</f>
        <v>42572</v>
      </c>
      <c r="BD208" s="49">
        <f>_xll.qlTenorBasisForwardRate($X$17,BC208,_xll.ohTrigger(trigger,$X$24))</f>
        <v>3.0345900425101584E-4</v>
      </c>
      <c r="BE208" s="49">
        <f>_xll.qlIndexFixing(TenorBasisIndex6M,_xll.qlInterestRateIndexFixingDate(TenorBasisIndex6M,BC208,trigger),TRUE,_xll.ohTrigger(trigger,$X$24))</f>
        <v>2.7245923491713318E-4</v>
      </c>
      <c r="BF208" s="49">
        <f>_xll.qlIndexFixing($X$9,_xll.qlInterestRateIndexFixingDate($X$9,BC208,trigger),TRUE,trigger)</f>
        <v>2.7341888317347716E-4</v>
      </c>
      <c r="BG208" s="94">
        <f t="shared" si="21"/>
        <v>9.5964825634397913E-3</v>
      </c>
    </row>
    <row r="209" spans="27:59" x14ac:dyDescent="0.2">
      <c r="AA209" s="1">
        <f t="shared" si="22"/>
        <v>206</v>
      </c>
      <c r="AB209" s="44" t="str">
        <f t="shared" si="23"/>
        <v>206M</v>
      </c>
      <c r="AC209" s="45">
        <f>_xll.qlInterestRateIndexFixingDate($X$9,AD209)</f>
        <v>48548</v>
      </c>
      <c r="AD209" s="45">
        <f>_xll.qlCalendarAdvance(calendar,$AD$3,AB209,,,trigger)</f>
        <v>48550</v>
      </c>
      <c r="AE209" s="45">
        <f>_xll.qlInterestRateIndexMaturity($X$9,AD209,)</f>
        <v>48732</v>
      </c>
      <c r="AF209" s="49">
        <f>_xll.qlTenorBasisValue(TenorBasis6M,AD209,_xll.ohTrigger(trigger,$X$24))</f>
        <v>8.6579231444353782E-4</v>
      </c>
      <c r="AG209" s="102">
        <f>_xll.qlTenorBasisForwardRate(TenorBasis6M,AD209,_xll.ohTrigger(trigger,$X$24))</f>
        <v>2.0221678685740305E-2</v>
      </c>
      <c r="AH209" s="102">
        <f>_xll.qlIndexFixing(TenorBasisIndex6M,$AC209,TRUE,_xll.ohTrigger(trigger,X230))</f>
        <v>2.0155046198832006E-2</v>
      </c>
      <c r="AI209" s="49">
        <f>_xll.qlIndexFixing($X$9,$AC209,TRUE,trigger)</f>
        <v>2.0227670030427053E-2</v>
      </c>
      <c r="AJ209" s="52">
        <f t="shared" si="20"/>
        <v>-0.72623831595047128</v>
      </c>
      <c r="BC209" s="45">
        <f>_xll.qlCalendarAdvance(calendar,BC208,"1D",,,trigger)</f>
        <v>42573</v>
      </c>
      <c r="BD209" s="49">
        <f>_xll.qlTenorBasisForwardRate($X$17,BC209,_xll.ohTrigger(trigger,$X$24))</f>
        <v>3.0407594119020515E-4</v>
      </c>
      <c r="BE209" s="49">
        <f>_xll.qlIndexFixing(TenorBasisIndex6M,_xll.qlInterestRateIndexFixingDate(TenorBasisIndex6M,BC209,trigger),TRUE,_xll.ohTrigger(trigger,$X$24))</f>
        <v>2.735081075805785E-4</v>
      </c>
      <c r="BF209" s="49">
        <f>_xll.qlIndexFixing($X$9,_xll.qlInterestRateIndexFixingDate($X$9,BC209,trigger),TRUE,trigger)</f>
        <v>2.7448651097520535E-4</v>
      </c>
      <c r="BG209" s="94">
        <f t="shared" si="21"/>
        <v>9.7840339462684171E-3</v>
      </c>
    </row>
    <row r="210" spans="27:59" x14ac:dyDescent="0.2">
      <c r="AA210" s="1">
        <f t="shared" si="22"/>
        <v>207</v>
      </c>
      <c r="AB210" s="44" t="str">
        <f t="shared" si="23"/>
        <v>207M</v>
      </c>
      <c r="AC210" s="45">
        <f>_xll.qlInterestRateIndexFixingDate($X$9,AD210)</f>
        <v>48578</v>
      </c>
      <c r="AD210" s="45">
        <f>_xll.qlCalendarAdvance(calendar,$AD$3,AB210,,,trigger)</f>
        <v>48582</v>
      </c>
      <c r="AE210" s="45">
        <f>_xll.qlInterestRateIndexMaturity($X$9,AD210,)</f>
        <v>48764</v>
      </c>
      <c r="AF210" s="49">
        <f>_xll.qlTenorBasisValue(TenorBasis6M,AD210,_xll.ohTrigger(trigger,$X$24))</f>
        <v>8.5746214289237439E-4</v>
      </c>
      <c r="AG210" s="102">
        <f>_xll.qlTenorBasisForwardRate(TenorBasis6M,AD210,_xll.ohTrigger(trigger,$X$24))</f>
        <v>2.0166721766113345E-2</v>
      </c>
      <c r="AH210" s="102">
        <f>_xll.qlIndexFixing(TenorBasisIndex6M,$AC210,TRUE,_xll.ohTrigger(trigger,X231))</f>
        <v>2.0100091502423138E-2</v>
      </c>
      <c r="AI210" s="49">
        <f>_xll.qlIndexFixing($X$9,$AC210,TRUE,trigger)</f>
        <v>2.0174582030672138E-2</v>
      </c>
      <c r="AJ210" s="52">
        <f t="shared" si="20"/>
        <v>-0.74490528249000065</v>
      </c>
      <c r="BC210" s="45">
        <f>_xll.qlCalendarAdvance(calendar,BC209,"1D",,,trigger)</f>
        <v>42576</v>
      </c>
      <c r="BD210" s="49">
        <f>_xll.qlTenorBasisForwardRate($X$17,BC210,_xll.ohTrigger(trigger,$X$24))</f>
        <v>3.0783204076051157E-4</v>
      </c>
      <c r="BE210" s="49">
        <f>_xll.qlIndexFixing(TenorBasisIndex6M,_xll.qlInterestRateIndexFixingDate(TenorBasisIndex6M,BC210,trigger),TRUE,_xll.ohTrigger(trigger,$X$24))</f>
        <v>2.7752727198609756E-4</v>
      </c>
      <c r="BF210" s="49">
        <f>_xll.qlIndexFixing($X$9,_xll.qlInterestRateIndexFixingDate($X$9,BC210,trigger),TRUE,trigger)</f>
        <v>2.784886652337178E-4</v>
      </c>
      <c r="BG210" s="94">
        <f t="shared" si="21"/>
        <v>9.6139324762023783E-3</v>
      </c>
    </row>
    <row r="211" spans="27:59" x14ac:dyDescent="0.2">
      <c r="AA211" s="1">
        <f t="shared" si="22"/>
        <v>208</v>
      </c>
      <c r="AB211" s="44" t="str">
        <f t="shared" si="23"/>
        <v>208M</v>
      </c>
      <c r="AC211" s="45">
        <f>_xll.qlInterestRateIndexFixingDate($X$9,AD211)</f>
        <v>48610</v>
      </c>
      <c r="AD211" s="45">
        <f>_xll.qlCalendarAdvance(calendar,$AD$3,AB211,,,trigger)</f>
        <v>48612</v>
      </c>
      <c r="AE211" s="45">
        <f>_xll.qlInterestRateIndexMaturity($X$9,AD211,)</f>
        <v>48793</v>
      </c>
      <c r="AF211" s="49">
        <f>_xll.qlTenorBasisValue(TenorBasis6M,AD211,_xll.ohTrigger(trigger,$X$24))</f>
        <v>8.497333381486229E-4</v>
      </c>
      <c r="AG211" s="102">
        <f>_xll.qlTenorBasisForwardRate(TenorBasis6M,AD211,_xll.ohTrigger(trigger,$X$24))</f>
        <v>2.0114868074169259E-2</v>
      </c>
      <c r="AH211" s="102">
        <f>_xll.qlIndexFixing(TenorBasisIndex6M,$AC211,TRUE,_xll.ohTrigger(trigger,X232))</f>
        <v>2.0160803635039908E-2</v>
      </c>
      <c r="AI211" s="49">
        <f>_xll.qlIndexFixing($X$9,$AC211,TRUE,trigger)</f>
        <v>2.0124289444187982E-2</v>
      </c>
      <c r="AJ211" s="52">
        <f t="shared" si="20"/>
        <v>0.36514190851925921</v>
      </c>
      <c r="BC211" s="45">
        <f>_xll.qlCalendarAdvance(calendar,BC210,"1D",,,trigger)</f>
        <v>42577</v>
      </c>
      <c r="BD211" s="49">
        <f>_xll.qlTenorBasisForwardRate($X$17,BC211,_xll.ohTrigger(trigger,$X$24))</f>
        <v>3.0942450301257624E-4</v>
      </c>
      <c r="BE211" s="49">
        <f>_xll.qlIndexFixing(TenorBasisIndex6M,_xll.qlInterestRateIndexFixingDate(TenorBasisIndex6M,BC211,trigger),TRUE,_xll.ohTrigger(trigger,$X$24))</f>
        <v>2.7639089215803419E-4</v>
      </c>
      <c r="BF211" s="49">
        <f>_xll.qlIndexFixing($X$9,_xll.qlInterestRateIndexFixingDate($X$9,BC211,trigger),TRUE,trigger)</f>
        <v>2.799442413303283E-4</v>
      </c>
      <c r="BG211" s="94">
        <f t="shared" si="21"/>
        <v>3.5533491722941041E-2</v>
      </c>
    </row>
    <row r="212" spans="27:59" x14ac:dyDescent="0.2">
      <c r="AA212" s="1">
        <f t="shared" si="22"/>
        <v>209</v>
      </c>
      <c r="AB212" s="44" t="str">
        <f t="shared" si="23"/>
        <v>209M</v>
      </c>
      <c r="AC212" s="45">
        <f>_xll.qlInterestRateIndexFixingDate($X$9,AD212)</f>
        <v>48638</v>
      </c>
      <c r="AD212" s="45">
        <f>_xll.qlCalendarAdvance(calendar,$AD$3,AB212,,,trigger)</f>
        <v>48640</v>
      </c>
      <c r="AE212" s="45">
        <f>_xll.qlInterestRateIndexMaturity($X$9,AD212,)</f>
        <v>48824</v>
      </c>
      <c r="AF212" s="49">
        <f>_xll.qlTenorBasisValue(TenorBasis6M,AD212,_xll.ohTrigger(trigger,$X$24))</f>
        <v>8.4258981574514172E-4</v>
      </c>
      <c r="AG212" s="102">
        <f>_xll.qlTenorBasisForwardRate(TenorBasis6M,AD212,_xll.ohTrigger(trigger,$X$24))</f>
        <v>2.006459062527205E-2</v>
      </c>
      <c r="AH212" s="102">
        <f>_xll.qlIndexFixing(TenorBasisIndex6M,$AC212,TRUE,_xll.ohTrigger(trigger,X233))</f>
        <v>1.9889251060861701E-2</v>
      </c>
      <c r="AI212" s="49">
        <f>_xll.qlIndexFixing($X$9,$AC212,TRUE,trigger)</f>
        <v>2.007540758977399E-2</v>
      </c>
      <c r="AJ212" s="52">
        <f t="shared" si="20"/>
        <v>-1.861565289122888</v>
      </c>
      <c r="BC212" s="45">
        <f>_xll.qlCalendarAdvance(calendar,BC211,"1D",,,trigger)</f>
        <v>42578</v>
      </c>
      <c r="BD212" s="49">
        <f>_xll.qlTenorBasisForwardRate($X$17,BC212,_xll.ohTrigger(trigger,$X$24))</f>
        <v>3.1103243162544165E-4</v>
      </c>
      <c r="BE212" s="49">
        <f>_xll.qlIndexFixing(TenorBasisIndex6M,_xll.qlInterestRateIndexFixingDate(TenorBasisIndex6M,BC212,trigger),TRUE,_xll.ohTrigger(trigger,$X$24))</f>
        <v>2.8055409627122339E-4</v>
      </c>
      <c r="BF212" s="49">
        <f>_xll.qlIndexFixing($X$9,_xll.qlInterestRateIndexFixingDate($X$9,BC212,trigger),TRUE,trigger)</f>
        <v>2.8139790403358195E-4</v>
      </c>
      <c r="BG212" s="94">
        <f t="shared" si="21"/>
        <v>8.4380776235856627E-3</v>
      </c>
    </row>
    <row r="213" spans="27:59" x14ac:dyDescent="0.2">
      <c r="AA213" s="1">
        <f t="shared" si="22"/>
        <v>210</v>
      </c>
      <c r="AB213" s="44" t="str">
        <f t="shared" si="23"/>
        <v>210M</v>
      </c>
      <c r="AC213" s="45">
        <f>_xll.qlInterestRateIndexFixingDate($X$9,AD213)</f>
        <v>48669</v>
      </c>
      <c r="AD213" s="45">
        <f>_xll.qlCalendarAdvance(calendar,$AD$3,AB213,,,trigger)</f>
        <v>48673</v>
      </c>
      <c r="AE213" s="45">
        <f>_xll.qlInterestRateIndexMaturity($X$9,AD213,)</f>
        <v>48856</v>
      </c>
      <c r="AF213" s="49">
        <f>_xll.qlTenorBasisValue(TenorBasis6M,AD213,_xll.ohTrigger(trigger,$X$24))</f>
        <v>8.3425688759671511E-4</v>
      </c>
      <c r="AG213" s="102">
        <f>_xll.qlTenorBasisForwardRate(TenorBasis6M,AD213,_xll.ohTrigger(trigger,$X$24))</f>
        <v>2.0006128536162907E-2</v>
      </c>
      <c r="AH213" s="102">
        <f>_xll.qlIndexFixing(TenorBasisIndex6M,$AC213,TRUE,_xll.ohTrigger(trigger,X234))</f>
        <v>1.9939858112822478E-2</v>
      </c>
      <c r="AI213" s="49">
        <f>_xll.qlIndexFixing($X$9,$AC213,TRUE,trigger)</f>
        <v>2.0018311411784891E-2</v>
      </c>
      <c r="AJ213" s="52">
        <f t="shared" si="20"/>
        <v>-0.78453298962413021</v>
      </c>
      <c r="BC213" s="45">
        <f>_xll.qlCalendarAdvance(calendar,BC212,"1D",,,trigger)</f>
        <v>42579</v>
      </c>
      <c r="BD213" s="49">
        <f>_xll.qlTenorBasisForwardRate($X$17,BC213,_xll.ohTrigger(trigger,$X$24))</f>
        <v>3.1466624378398151E-4</v>
      </c>
      <c r="BE213" s="49">
        <f>_xll.qlIndexFixing(TenorBasisIndex6M,_xll.qlInterestRateIndexFixingDate(TenorBasisIndex6M,BC213,trigger),TRUE,_xll.ohTrigger(trigger,$X$24))</f>
        <v>2.8306551662122241E-4</v>
      </c>
      <c r="BF213" s="49">
        <f>_xll.qlIndexFixing($X$9,_xll.qlInterestRateIndexFixingDate($X$9,BC213,trigger),TRUE,trigger)</f>
        <v>2.8351404748055791E-4</v>
      </c>
      <c r="BG213" s="94">
        <f t="shared" si="21"/>
        <v>4.485308593355007E-3</v>
      </c>
    </row>
    <row r="214" spans="27:59" x14ac:dyDescent="0.2">
      <c r="AA214" s="1">
        <f t="shared" si="22"/>
        <v>211</v>
      </c>
      <c r="AB214" s="44" t="str">
        <f t="shared" si="23"/>
        <v>211M</v>
      </c>
      <c r="AC214" s="45">
        <f>_xll.qlInterestRateIndexFixingDate($X$9,AD214)</f>
        <v>48697</v>
      </c>
      <c r="AD214" s="45">
        <f>_xll.qlCalendarAdvance(calendar,$AD$3,AB214,,,trigger)</f>
        <v>48701</v>
      </c>
      <c r="AE214" s="45">
        <f>_xll.qlInterestRateIndexMaturity($X$9,AD214,)</f>
        <v>48885</v>
      </c>
      <c r="AF214" s="49">
        <f>_xll.qlTenorBasisValue(TenorBasis6M,AD214,_xll.ohTrigger(trigger,$X$24))</f>
        <v>8.2725919940085748E-4</v>
      </c>
      <c r="AG214" s="102">
        <f>_xll.qlTenorBasisForwardRate(TenorBasis6M,AD214,_xll.ohTrigger(trigger,$X$24))</f>
        <v>1.9955265725846161E-2</v>
      </c>
      <c r="AH214" s="102">
        <f>_xll.qlIndexFixing(TenorBasisIndex6M,$AC214,TRUE,_xll.ohTrigger(trigger,X235))</f>
        <v>1.9899289606784484E-2</v>
      </c>
      <c r="AI214" s="49">
        <f>_xll.qlIndexFixing($X$9,$AC214,TRUE,trigger)</f>
        <v>1.9968486880315647E-2</v>
      </c>
      <c r="AJ214" s="52">
        <f t="shared" si="20"/>
        <v>-0.69197273531163006</v>
      </c>
      <c r="BC214" s="45">
        <f>_xll.qlCalendarAdvance(calendar,BC213,"1D",,,trigger)</f>
        <v>42580</v>
      </c>
      <c r="BD214" s="49">
        <f>_xll.qlTenorBasisForwardRate($X$17,BC214,_xll.ohTrigger(trigger,$X$24))</f>
        <v>3.1632795520362917E-4</v>
      </c>
      <c r="BE214" s="49">
        <f>_xll.qlIndexFixing(TenorBasisIndex6M,_xll.qlInterestRateIndexFixingDate(TenorBasisIndex6M,BC214,trigger),TRUE,_xll.ohTrigger(trigger,$X$24))</f>
        <v>2.8464137560345277E-4</v>
      </c>
      <c r="BF214" s="49">
        <f>_xll.qlIndexFixing($X$9,_xll.qlInterestRateIndexFixingDate($X$9,BC214,trigger),TRUE,trigger)</f>
        <v>2.8497182722779643E-4</v>
      </c>
      <c r="BG214" s="94">
        <f t="shared" si="21"/>
        <v>3.304516243436543E-3</v>
      </c>
    </row>
    <row r="215" spans="27:59" x14ac:dyDescent="0.2">
      <c r="AA215" s="1">
        <f t="shared" si="22"/>
        <v>212</v>
      </c>
      <c r="AB215" s="44" t="str">
        <f t="shared" si="23"/>
        <v>212M</v>
      </c>
      <c r="AC215" s="45">
        <f>_xll.qlInterestRateIndexFixingDate($X$9,AD215)</f>
        <v>48730</v>
      </c>
      <c r="AD215" s="45">
        <f>_xll.qlCalendarAdvance(calendar,$AD$3,AB215,,,trigger)</f>
        <v>48732</v>
      </c>
      <c r="AE215" s="45">
        <f>_xll.qlInterestRateIndexMaturity($X$9,AD215,)</f>
        <v>48915</v>
      </c>
      <c r="AF215" s="49">
        <f>_xll.qlTenorBasisValue(TenorBasis6M,AD215,_xll.ohTrigger(trigger,$X$24))</f>
        <v>8.1958904346970062E-4</v>
      </c>
      <c r="AG215" s="102">
        <f>_xll.qlTenorBasisForwardRate(TenorBasis6M,AD215,_xll.ohTrigger(trigger,$X$24))</f>
        <v>1.9899077415118486E-2</v>
      </c>
      <c r="AH215" s="102">
        <f>_xll.qlIndexFixing(TenorBasisIndex6M,$AC215,TRUE,_xll.ohTrigger(trigger,X236))</f>
        <v>1.9853874776788807E-2</v>
      </c>
      <c r="AI215" s="49">
        <f>_xll.qlIndexFixing($X$9,$AC215,TRUE,trigger)</f>
        <v>1.9913253284824992E-2</v>
      </c>
      <c r="AJ215" s="52">
        <f t="shared" si="20"/>
        <v>-0.59378508036184852</v>
      </c>
      <c r="BC215" s="45">
        <f>_xll.qlCalendarAdvance(calendar,BC214,"1D",,,trigger)</f>
        <v>42583</v>
      </c>
      <c r="BD215" s="49">
        <f>_xll.qlTenorBasisForwardRate($X$17,BC215,_xll.ohTrigger(trigger,$X$24))</f>
        <v>3.1929997991446115E-4</v>
      </c>
      <c r="BE215" s="49">
        <f>_xll.qlIndexFixing(TenorBasisIndex6M,_xll.qlInterestRateIndexFixingDate(TenorBasisIndex6M,BC215,trigger),TRUE,_xll.ohTrigger(trigger,$X$24))</f>
        <v>2.8838772249022816E-4</v>
      </c>
      <c r="BF215" s="49">
        <f>_xll.qlIndexFixing($X$9,_xll.qlInterestRateIndexFixingDate($X$9,BC215,trigger),TRUE,trigger)</f>
        <v>2.8858770481527578E-4</v>
      </c>
      <c r="BG215" s="94">
        <f t="shared" si="21"/>
        <v>1.9998232504762859E-3</v>
      </c>
    </row>
    <row r="216" spans="27:59" x14ac:dyDescent="0.2">
      <c r="AA216" s="1">
        <f t="shared" si="22"/>
        <v>213</v>
      </c>
      <c r="AB216" s="44" t="str">
        <f t="shared" si="23"/>
        <v>213M</v>
      </c>
      <c r="AC216" s="45">
        <f>_xll.qlInterestRateIndexFixingDate($X$9,AD216)</f>
        <v>48760</v>
      </c>
      <c r="AD216" s="45">
        <f>_xll.qlCalendarAdvance(calendar,$AD$3,AB216,,,trigger)</f>
        <v>48764</v>
      </c>
      <c r="AE216" s="45">
        <f>_xll.qlInterestRateIndexMaturity($X$9,AD216,)</f>
        <v>48948</v>
      </c>
      <c r="AF216" s="49">
        <f>_xll.qlTenorBasisValue(TenorBasis6M,AD216,_xll.ohTrigger(trigger,$X$24))</f>
        <v>8.1175605836978737E-4</v>
      </c>
      <c r="AG216" s="102">
        <f>_xll.qlTenorBasisForwardRate(TenorBasis6M,AD216,_xll.ohTrigger(trigger,$X$24))</f>
        <v>1.9839588326210068E-2</v>
      </c>
      <c r="AH216" s="102">
        <f>_xll.qlIndexFixing(TenorBasisIndex6M,$AC216,TRUE,_xll.ohTrigger(trigger,X237))</f>
        <v>1.9805986085857256E-2</v>
      </c>
      <c r="AI216" s="49">
        <f>_xll.qlIndexFixing($X$9,$AC216,TRUE,trigger)</f>
        <v>1.98545954233003E-2</v>
      </c>
      <c r="AJ216" s="52">
        <f t="shared" si="20"/>
        <v>-0.48609337443043799</v>
      </c>
      <c r="BC216" s="45">
        <f>_xll.qlCalendarAdvance(calendar,BC215,"1D",,,trigger)</f>
        <v>42584</v>
      </c>
      <c r="BD216" s="49">
        <f>_xll.qlTenorBasisForwardRate($X$17,BC216,_xll.ohTrigger(trigger,$X$24))</f>
        <v>3.2099904281744098E-4</v>
      </c>
      <c r="BE216" s="49">
        <f>_xll.qlIndexFixing(TenorBasisIndex6M,_xll.qlInterestRateIndexFixingDate(TenorBasisIndex6M,BC216,trigger),TRUE,_xll.ohTrigger(trigger,$X$24))</f>
        <v>2.9000000000042279E-4</v>
      </c>
      <c r="BF216" s="49">
        <f>_xll.qlIndexFixing($X$9,_xll.qlInterestRateIndexFixingDate($X$9,BC216,trigger),TRUE,trigger)</f>
        <v>2.8999999999998835E-4</v>
      </c>
      <c r="BG216" s="94">
        <f t="shared" si="21"/>
        <v>-4.3443981051494163E-12</v>
      </c>
    </row>
    <row r="217" spans="27:59" x14ac:dyDescent="0.2">
      <c r="AA217" s="1">
        <f t="shared" si="22"/>
        <v>214</v>
      </c>
      <c r="AB217" s="44" t="str">
        <f t="shared" si="23"/>
        <v>214M</v>
      </c>
      <c r="AC217" s="45">
        <f>_xll.qlInterestRateIndexFixingDate($X$9,AD217)</f>
        <v>48789</v>
      </c>
      <c r="AD217" s="45">
        <f>_xll.qlCalendarAdvance(calendar,$AD$3,AB217,,,trigger)</f>
        <v>48793</v>
      </c>
      <c r="AE217" s="45">
        <f>_xll.qlInterestRateIndexMaturity($X$9,AD217,)</f>
        <v>48977</v>
      </c>
      <c r="AF217" s="49">
        <f>_xll.qlTenorBasisValue(TenorBasis6M,AD217,_xll.ohTrigger(trigger,$X$24))</f>
        <v>8.0473111924352211E-4</v>
      </c>
      <c r="AG217" s="102">
        <f>_xll.qlTenorBasisForwardRate(TenorBasis6M,AD217,_xll.ohTrigger(trigger,$X$24))</f>
        <v>1.9785393452253715E-2</v>
      </c>
      <c r="AH217" s="102">
        <f>_xll.qlIndexFixing(TenorBasisIndex6M,$AC217,TRUE,_xll.ohTrigger(trigger,X238))</f>
        <v>1.9654967584184141E-2</v>
      </c>
      <c r="AI217" s="49">
        <f>_xll.qlIndexFixing($X$9,$AC217,TRUE,trigger)</f>
        <v>1.9800985923708145E-2</v>
      </c>
      <c r="AJ217" s="52">
        <f t="shared" si="20"/>
        <v>-1.4601833952400389</v>
      </c>
      <c r="BC217" s="45">
        <f>_xll.qlCalendarAdvance(calendar,BC216,"1D",,,trigger)</f>
        <v>42585</v>
      </c>
      <c r="BD217" s="49">
        <f>_xll.qlTenorBasisForwardRate($X$17,BC217,_xll.ohTrigger(trigger,$X$24))</f>
        <v>3.2271329732708914E-4</v>
      </c>
      <c r="BE217" s="49">
        <f>_xll.qlIndexFixing(TenorBasisIndex6M,_xll.qlInterestRateIndexFixingDate(TenorBasisIndex6M,BC217,trigger),TRUE,_xll.ohTrigger(trigger,$X$24))</f>
        <v>2.9112989538333139E-4</v>
      </c>
      <c r="BF217" s="49">
        <f>_xll.qlIndexFixing($X$9,_xll.qlInterestRateIndexFixingDate($X$9,BC217,trigger),TRUE,trigger)</f>
        <v>2.9140076983663371E-4</v>
      </c>
      <c r="BG217" s="94">
        <f t="shared" si="21"/>
        <v>2.7087445330232617E-3</v>
      </c>
    </row>
    <row r="218" spans="27:59" x14ac:dyDescent="0.2">
      <c r="AA218" s="1">
        <f t="shared" si="22"/>
        <v>215</v>
      </c>
      <c r="AB218" s="44" t="str">
        <f t="shared" si="23"/>
        <v>215M</v>
      </c>
      <c r="AC218" s="45">
        <f>_xll.qlInterestRateIndexFixingDate($X$9,AD218)</f>
        <v>48822</v>
      </c>
      <c r="AD218" s="45">
        <f>_xll.qlCalendarAdvance(calendar,$AD$3,AB218,,,trigger)</f>
        <v>48824</v>
      </c>
      <c r="AE218" s="45">
        <f>_xll.qlInterestRateIndexMaturity($X$9,AD218,)</f>
        <v>49005</v>
      </c>
      <c r="AF218" s="49">
        <f>_xll.qlTenorBasisValue(TenorBasis6M,AD218,_xll.ohTrigger(trigger,$X$24))</f>
        <v>7.9729863985586783E-4</v>
      </c>
      <c r="AG218" s="102">
        <f>_xll.qlTenorBasisForwardRate(TenorBasis6M,AD218,_xll.ohTrigger(trigger,$X$24))</f>
        <v>1.9728067424374825E-2</v>
      </c>
      <c r="AH218" s="102">
        <f>_xll.qlIndexFixing(TenorBasisIndex6M,$AC218,TRUE,_xll.ohTrigger(trigger,X239))</f>
        <v>1.9826070958289324E-2</v>
      </c>
      <c r="AI218" s="49">
        <f>_xll.qlIndexFixing($X$9,$AC218,TRUE,trigger)</f>
        <v>1.9744108342167558E-2</v>
      </c>
      <c r="AJ218" s="52">
        <f t="shared" si="20"/>
        <v>0.81962616121766119</v>
      </c>
      <c r="BC218" s="45">
        <f>_xll.qlCalendarAdvance(calendar,BC217,"1D",,,trigger)</f>
        <v>42586</v>
      </c>
      <c r="BD218" s="49">
        <f>_xll.qlTenorBasisForwardRate($X$17,BC218,_xll.ohTrigger(trigger,$X$24))</f>
        <v>3.2660916464054946E-4</v>
      </c>
      <c r="BE218" s="49">
        <f>_xll.qlIndexFixing(TenorBasisIndex6M,_xll.qlInterestRateIndexFixingDate(TenorBasisIndex6M,BC218,trigger),TRUE,_xll.ohTrigger(trigger,$X$24))</f>
        <v>2.9025770900438193E-4</v>
      </c>
      <c r="BF218" s="49">
        <f>_xll.qlIndexFixing($X$9,_xll.qlInterestRateIndexFixingDate($X$9,BC218,trigger),TRUE,trigger)</f>
        <v>2.9362877985050767E-4</v>
      </c>
      <c r="BG218" s="94">
        <f t="shared" si="21"/>
        <v>3.3710708461257378E-2</v>
      </c>
    </row>
    <row r="219" spans="27:59" x14ac:dyDescent="0.2">
      <c r="AA219" s="1">
        <f t="shared" si="22"/>
        <v>216</v>
      </c>
      <c r="AB219" s="44" t="str">
        <f t="shared" si="23"/>
        <v>216M</v>
      </c>
      <c r="AC219" s="45">
        <f>_xll.qlInterestRateIndexFixingDate($X$9,AD219)</f>
        <v>48851</v>
      </c>
      <c r="AD219" s="45">
        <f>_xll.qlCalendarAdvance(calendar,$AD$3,AB219,,,trigger)</f>
        <v>48855</v>
      </c>
      <c r="AE219" s="45">
        <f>_xll.qlInterestRateIndexMaturity($X$9,AD219,)</f>
        <v>49037</v>
      </c>
      <c r="AF219" s="49">
        <f>_xll.qlTenorBasisValue(TenorBasis6M,AD219,_xll.ohTrigger(trigger,$X$24))</f>
        <v>7.8994509187450259E-4</v>
      </c>
      <c r="AG219" s="102">
        <f>_xll.qlTenorBasisForwardRate(TenorBasis6M,AD219,_xll.ohTrigger(trigger,$X$24))</f>
        <v>1.9668397854394937E-2</v>
      </c>
      <c r="AH219" s="102">
        <f>_xll.qlIndexFixing(TenorBasisIndex6M,$AC219,TRUE,_xll.ohTrigger(trigger,X240))</f>
        <v>1.9667108940143563E-2</v>
      </c>
      <c r="AI219" s="49">
        <f>_xll.qlIndexFixing($X$9,$AC219,TRUE,trigger)</f>
        <v>1.9684740874673562E-2</v>
      </c>
      <c r="AJ219" s="52">
        <f t="shared" si="20"/>
        <v>-0.17631934529999116</v>
      </c>
      <c r="BC219" s="45">
        <f>_xll.qlCalendarAdvance(calendar,BC218,"1D",,,trigger)</f>
        <v>42587</v>
      </c>
      <c r="BD219" s="49">
        <f>_xll.qlTenorBasisForwardRate($X$17,BC219,_xll.ohTrigger(trigger,$X$24))</f>
        <v>3.272769816394764E-4</v>
      </c>
      <c r="BE219" s="49">
        <f>_xll.qlIndexFixing(TenorBasisIndex6M,_xll.qlInterestRateIndexFixingDate(TenorBasisIndex6M,BC219,trigger),TRUE,_xll.ohTrigger(trigger,$X$24))</f>
        <v>2.9099850686255371E-4</v>
      </c>
      <c r="BF219" s="49">
        <f>_xll.qlIndexFixing($X$9,_xll.qlInterestRateIndexFixingDate($X$9,BC219,trigger),TRUE,trigger)</f>
        <v>2.9459397928310275E-4</v>
      </c>
      <c r="BG219" s="94">
        <f t="shared" si="21"/>
        <v>3.5954724205490327E-2</v>
      </c>
    </row>
    <row r="220" spans="27:59" x14ac:dyDescent="0.2">
      <c r="AA220" s="1">
        <f t="shared" si="22"/>
        <v>217</v>
      </c>
      <c r="AB220" s="44" t="str">
        <f t="shared" si="23"/>
        <v>217M</v>
      </c>
      <c r="AC220" s="45">
        <f>_xll.qlInterestRateIndexFixingDate($X$9,AD220)</f>
        <v>48883</v>
      </c>
      <c r="AD220" s="45">
        <f>_xll.qlCalendarAdvance(calendar,$AD$3,AB220,,,trigger)</f>
        <v>48885</v>
      </c>
      <c r="AE220" s="45">
        <f>_xll.qlInterestRateIndexMaturity($X$9,AD220,)</f>
        <v>49066</v>
      </c>
      <c r="AF220" s="49">
        <f>_xll.qlTenorBasisValue(TenorBasis6M,AD220,_xll.ohTrigger(trigger,$X$24))</f>
        <v>7.8290335610005997E-4</v>
      </c>
      <c r="AG220" s="102">
        <f>_xll.qlTenorBasisForwardRate(TenorBasis6M,AD220,_xll.ohTrigger(trigger,$X$24))</f>
        <v>1.9610860778419257E-2</v>
      </c>
      <c r="AH220" s="102">
        <f>_xll.qlIndexFixing(TenorBasisIndex6M,$AC220,TRUE,_xll.ohTrigger(trigger,X241))</f>
        <v>1.9609571970945257E-2</v>
      </c>
      <c r="AI220" s="49">
        <f>_xll.qlIndexFixing($X$9,$AC220,TRUE,trigger)</f>
        <v>1.9627332306445869E-2</v>
      </c>
      <c r="AJ220" s="52">
        <f t="shared" si="20"/>
        <v>-0.17760335500612012</v>
      </c>
      <c r="BC220" s="45">
        <f>_xll.qlCalendarAdvance(calendar,BC219,"1D",,,trigger)</f>
        <v>42590</v>
      </c>
      <c r="BD220" s="49">
        <f>_xll.qlTenorBasisForwardRate($X$17,BC220,_xll.ohTrigger(trigger,$X$24))</f>
        <v>3.3151255178302992E-4</v>
      </c>
      <c r="BE220" s="49">
        <f>_xll.qlIndexFixing(TenorBasisIndex6M,_xll.qlInterestRateIndexFixingDate(TenorBasisIndex6M,BC220,trigger),TRUE,_xll.ohTrigger(trigger,$X$24))</f>
        <v>2.9700734249146646E-4</v>
      </c>
      <c r="BF220" s="49">
        <f>_xll.qlIndexFixing($X$9,_xll.qlInterestRateIndexFixingDate($X$9,BC220,trigger),TRUE,trigger)</f>
        <v>2.9825026798312594E-4</v>
      </c>
      <c r="BG220" s="94">
        <f t="shared" si="21"/>
        <v>1.2429254916594776E-2</v>
      </c>
    </row>
    <row r="221" spans="27:59" x14ac:dyDescent="0.2">
      <c r="AA221" s="1">
        <f t="shared" si="22"/>
        <v>218</v>
      </c>
      <c r="AB221" s="44" t="str">
        <f t="shared" si="23"/>
        <v>218M</v>
      </c>
      <c r="AC221" s="45">
        <f>_xll.qlInterestRateIndexFixingDate($X$9,AD221)</f>
        <v>48913</v>
      </c>
      <c r="AD221" s="45">
        <f>_xll.qlCalendarAdvance(calendar,$AD$3,AB221,,,trigger)</f>
        <v>48915</v>
      </c>
      <c r="AE221" s="45">
        <f>_xll.qlInterestRateIndexMaturity($X$9,AD221,)</f>
        <v>49097</v>
      </c>
      <c r="AF221" s="49">
        <f>_xll.qlTenorBasisValue(TenorBasis6M,AD221,_xll.ohTrigger(trigger,$X$24))</f>
        <v>7.7593445920814659E-4</v>
      </c>
      <c r="AG221" s="102">
        <f>_xll.qlTenorBasisForwardRate(TenorBasis6M,AD221,_xll.ohTrigger(trigger,$X$24))</f>
        <v>1.9551782914397704E-2</v>
      </c>
      <c r="AH221" s="102">
        <f>_xll.qlIndexFixing(TenorBasisIndex6M,$AC221,TRUE,_xll.ohTrigger(trigger,X242))</f>
        <v>1.9550494075660872E-2</v>
      </c>
      <c r="AI221" s="49">
        <f>_xll.qlIndexFixing($X$9,$AC221,TRUE,trigger)</f>
        <v>1.956822379490614E-2</v>
      </c>
      <c r="AJ221" s="52">
        <f t="shared" si="20"/>
        <v>-0.1772971924526856</v>
      </c>
      <c r="BC221" s="45">
        <f>_xll.qlCalendarAdvance(calendar,BC220,"1D",,,trigger)</f>
        <v>42591</v>
      </c>
      <c r="BD221" s="49">
        <f>_xll.qlTenorBasisForwardRate($X$17,BC221,_xll.ohTrigger(trigger,$X$24))</f>
        <v>3.3331802060095848E-4</v>
      </c>
      <c r="BE221" s="49">
        <f>_xll.qlIndexFixing(TenorBasisIndex6M,_xll.qlInterestRateIndexFixingDate(TenorBasisIndex6M,BC221,trigger),TRUE,_xll.ohTrigger(trigger,$X$24))</f>
        <v>2.9822844740039396E-4</v>
      </c>
      <c r="BF221" s="49">
        <f>_xll.qlIndexFixing($X$9,_xll.qlInterestRateIndexFixingDate($X$9,BC221,trigger),TRUE,trigger)</f>
        <v>2.9959405467808783E-4</v>
      </c>
      <c r="BG221" s="94">
        <f t="shared" si="21"/>
        <v>1.3656072776938684E-2</v>
      </c>
    </row>
    <row r="222" spans="27:59" x14ac:dyDescent="0.2">
      <c r="AA222" s="1">
        <f t="shared" si="22"/>
        <v>219</v>
      </c>
      <c r="AB222" s="44" t="str">
        <f t="shared" si="23"/>
        <v>219M</v>
      </c>
      <c r="AC222" s="45">
        <f>_xll.qlInterestRateIndexFixingDate($X$9,AD222)</f>
        <v>48942</v>
      </c>
      <c r="AD222" s="45">
        <f>_xll.qlCalendarAdvance(calendar,$AD$3,AB222,,,trigger)</f>
        <v>48946</v>
      </c>
      <c r="AE222" s="45">
        <f>_xll.qlInterestRateIndexMaturity($X$9,AD222,)</f>
        <v>49128</v>
      </c>
      <c r="AF222" s="49">
        <f>_xll.qlTenorBasisValue(TenorBasis6M,AD222,_xll.ohTrigger(trigger,$X$24))</f>
        <v>7.6880921891607523E-4</v>
      </c>
      <c r="AG222" s="102">
        <f>_xll.qlTenorBasisForwardRate(TenorBasis6M,AD222,_xll.ohTrigger(trigger,$X$24))</f>
        <v>1.9490527367150835E-2</v>
      </c>
      <c r="AH222" s="102">
        <f>_xll.qlIndexFixing(TenorBasisIndex6M,$AC222,TRUE,_xll.ohTrigger(trigger,X243))</f>
        <v>1.9489238568077216E-2</v>
      </c>
      <c r="AI222" s="49">
        <f>_xll.qlIndexFixing($X$9,$AC222,TRUE,trigger)</f>
        <v>1.950677282542922E-2</v>
      </c>
      <c r="AJ222" s="52">
        <f t="shared" si="20"/>
        <v>-0.17534257352003896</v>
      </c>
      <c r="BC222" s="45">
        <f>_xll.qlCalendarAdvance(calendar,BC221,"1D",,,trigger)</f>
        <v>42592</v>
      </c>
      <c r="BD222" s="49">
        <f>_xll.qlTenorBasisForwardRate($X$17,BC222,_xll.ohTrigger(trigger,$X$24))</f>
        <v>3.3513870257179839E-4</v>
      </c>
      <c r="BE222" s="49">
        <f>_xll.qlIndexFixing(TenorBasisIndex6M,_xll.qlInterestRateIndexFixingDate(TenorBasisIndex6M,BC222,trigger),TRUE,_xll.ohTrigger(trigger,$X$24))</f>
        <v>2.9946476461899425E-4</v>
      </c>
      <c r="BF222" s="49">
        <f>_xll.qlIndexFixing($X$9,_xll.qlInterestRateIndexFixingDate($X$9,BC222,trigger),TRUE,trigger)</f>
        <v>3.00930722829469E-4</v>
      </c>
      <c r="BG222" s="94">
        <f t="shared" si="21"/>
        <v>1.4659582104747524E-2</v>
      </c>
    </row>
    <row r="223" spans="27:59" x14ac:dyDescent="0.2">
      <c r="AA223" s="1">
        <f t="shared" si="22"/>
        <v>220</v>
      </c>
      <c r="AB223" s="44" t="str">
        <f t="shared" si="23"/>
        <v>220M</v>
      </c>
      <c r="AC223" s="45">
        <f>_xll.qlInterestRateIndexFixingDate($X$9,AD223)</f>
        <v>48975</v>
      </c>
      <c r="AD223" s="45">
        <f>_xll.qlCalendarAdvance(calendar,$AD$3,AB223,,,trigger)</f>
        <v>48977</v>
      </c>
      <c r="AE223" s="45">
        <f>_xll.qlInterestRateIndexMaturity($X$9,AD223,)</f>
        <v>49158</v>
      </c>
      <c r="AF223" s="49">
        <f>_xll.qlTenorBasisValue(TenorBasis6M,AD223,_xll.ohTrigger(trigger,$X$24))</f>
        <v>7.6176059155332022E-4</v>
      </c>
      <c r="AG223" s="102">
        <f>_xll.qlTenorBasisForwardRate(TenorBasis6M,AD223,_xll.ohTrigger(trigger,$X$24))</f>
        <v>1.9429079449441909E-2</v>
      </c>
      <c r="AH223" s="102">
        <f>_xll.qlIndexFixing(TenorBasisIndex6M,$AC223,TRUE,_xll.ohTrigger(trigger,X244))</f>
        <v>1.9536658128026047E-2</v>
      </c>
      <c r="AI223" s="49">
        <f>_xll.qlIndexFixing($X$9,$AC223,TRUE,trigger)</f>
        <v>1.944497161030919E-2</v>
      </c>
      <c r="AJ223" s="52">
        <f t="shared" si="20"/>
        <v>0.91686517716856042</v>
      </c>
      <c r="BC223" s="45">
        <f>_xll.qlCalendarAdvance(calendar,BC222,"1D",,,trigger)</f>
        <v>42593</v>
      </c>
      <c r="BD223" s="49">
        <f>_xll.qlTenorBasisForwardRate($X$17,BC223,_xll.ohTrigger(trigger,$X$24))</f>
        <v>3.3927826511119302E-4</v>
      </c>
      <c r="BE223" s="49">
        <f>_xll.qlIndexFixing(TenorBasisIndex6M,_xll.qlInterestRateIndexFixingDate(TenorBasisIndex6M,BC223,trigger),TRUE,_xll.ohTrigger(trigger,$X$24))</f>
        <v>3.0171761112970122E-4</v>
      </c>
      <c r="BF223" s="49">
        <f>_xll.qlIndexFixing($X$9,_xll.qlInterestRateIndexFixingDate($X$9,BC223,trigger),TRUE,trigger)</f>
        <v>3.0324174263586566E-4</v>
      </c>
      <c r="BG223" s="94">
        <f t="shared" si="21"/>
        <v>1.5241315061644455E-2</v>
      </c>
    </row>
    <row r="224" spans="27:59" x14ac:dyDescent="0.2">
      <c r="AA224" s="1">
        <f t="shared" si="22"/>
        <v>221</v>
      </c>
      <c r="AB224" s="44" t="str">
        <f t="shared" si="23"/>
        <v>221M</v>
      </c>
      <c r="AC224" s="45">
        <f>_xll.qlInterestRateIndexFixingDate($X$9,AD224)</f>
        <v>49003</v>
      </c>
      <c r="AD224" s="45">
        <f>_xll.qlCalendarAdvance(calendar,$AD$3,AB224,,,trigger)</f>
        <v>49005</v>
      </c>
      <c r="AE224" s="45">
        <f>_xll.qlInterestRateIndexMaturity($X$9,AD224,)</f>
        <v>49191</v>
      </c>
      <c r="AF224" s="49">
        <f>_xll.qlTenorBasisValue(TenorBasis6M,AD224,_xll.ohTrigger(trigger,$X$24))</f>
        <v>7.5545944652866343E-4</v>
      </c>
      <c r="AG224" s="102">
        <f>_xll.qlTenorBasisForwardRate(TenorBasis6M,AD224,_xll.ohTrigger(trigger,$X$24))</f>
        <v>1.937002488938817E-2</v>
      </c>
      <c r="AH224" s="102">
        <f>_xll.qlIndexFixing(TenorBasisIndex6M,$AC224,TRUE,_xll.ohTrigger(trigger,X245))</f>
        <v>1.9368735893678862E-2</v>
      </c>
      <c r="AI224" s="49">
        <f>_xll.qlIndexFixing($X$9,$AC224,TRUE,trigger)</f>
        <v>1.9385392062948922E-2</v>
      </c>
      <c r="AJ224" s="52">
        <f t="shared" si="20"/>
        <v>-0.16656169270060084</v>
      </c>
      <c r="BC224" s="45">
        <f>_xll.qlCalendarAdvance(calendar,BC223,"1D",,,trigger)</f>
        <v>42594</v>
      </c>
      <c r="BD224" s="49">
        <f>_xll.qlTenorBasisForwardRate($X$17,BC224,_xll.ohTrigger(trigger,$X$24))</f>
        <v>3.3998334784516877E-4</v>
      </c>
      <c r="BE224" s="49">
        <f>_xll.qlIndexFixing(TenorBasisIndex6M,_xll.qlInterestRateIndexFixingDate(TenorBasisIndex6M,BC224,trigger),TRUE,_xll.ohTrigger(trigger,$X$24))</f>
        <v>3.0248914113712041E-4</v>
      </c>
      <c r="BF224" s="49">
        <f>_xll.qlIndexFixing($X$9,_xll.qlInterestRateIndexFixingDate($X$9,BC224,trigger),TRUE,trigger)</f>
        <v>3.0407829537148747E-4</v>
      </c>
      <c r="BG224" s="94">
        <f t="shared" si="21"/>
        <v>1.5891542343670597E-2</v>
      </c>
    </row>
    <row r="225" spans="27:59" x14ac:dyDescent="0.2">
      <c r="AA225" s="1">
        <f t="shared" si="22"/>
        <v>222</v>
      </c>
      <c r="AB225" s="44" t="str">
        <f t="shared" si="23"/>
        <v>222M</v>
      </c>
      <c r="AC225" s="45">
        <f>_xll.qlInterestRateIndexFixingDate($X$9,AD225)</f>
        <v>49033</v>
      </c>
      <c r="AD225" s="45">
        <f>_xll.qlCalendarAdvance(calendar,$AD$3,AB225,,,trigger)</f>
        <v>49037</v>
      </c>
      <c r="AE225" s="45">
        <f>_xll.qlInterestRateIndexMaturity($X$9,AD225,)</f>
        <v>49220</v>
      </c>
      <c r="AF225" s="49">
        <f>_xll.qlTenorBasisValue(TenorBasis6M,AD225,_xll.ohTrigger(trigger,$X$24))</f>
        <v>7.4833351685766832E-4</v>
      </c>
      <c r="AG225" s="102">
        <f>_xll.qlTenorBasisForwardRate(TenorBasis6M,AD225,_xll.ohTrigger(trigger,$X$24))</f>
        <v>1.9306232584829858E-2</v>
      </c>
      <c r="AH225" s="102">
        <f>_xll.qlIndexFixing(TenorBasisIndex6M,$AC225,TRUE,_xll.ohTrigger(trigger,X246))</f>
        <v>1.9304555874532694E-2</v>
      </c>
      <c r="AI225" s="49">
        <f>_xll.qlIndexFixing($X$9,$AC225,TRUE,trigger)</f>
        <v>1.9320928959815457E-2</v>
      </c>
      <c r="AJ225" s="52">
        <f t="shared" si="20"/>
        <v>-0.16373085282763572</v>
      </c>
      <c r="BC225" s="45">
        <f>_xll.qlCalendarAdvance(calendar,BC224,"1D",,,trigger)</f>
        <v>42597</v>
      </c>
      <c r="BD225" s="49">
        <f>_xll.qlTenorBasisForwardRate($X$17,BC225,_xll.ohTrigger(trigger,$X$24))</f>
        <v>3.4447041729796201E-4</v>
      </c>
      <c r="BE225" s="49">
        <f>_xll.qlIndexFixing(TenorBasisIndex6M,_xll.qlInterestRateIndexFixingDate(TenorBasisIndex6M,BC225,trigger),TRUE,_xll.ohTrigger(trigger,$X$24))</f>
        <v>3.028311429107712E-4</v>
      </c>
      <c r="BF225" s="49">
        <f>_xll.qlIndexFixing($X$9,_xll.qlInterestRateIndexFixingDate($X$9,BC225,trigger),TRUE,trigger)</f>
        <v>3.0753107213874766E-4</v>
      </c>
      <c r="BG225" s="94">
        <f t="shared" si="21"/>
        <v>4.6999292279764564E-2</v>
      </c>
    </row>
    <row r="226" spans="27:59" x14ac:dyDescent="0.2">
      <c r="AA226" s="1">
        <f t="shared" si="22"/>
        <v>223</v>
      </c>
      <c r="AB226" s="44" t="str">
        <f t="shared" si="23"/>
        <v>223M</v>
      </c>
      <c r="AC226" s="45">
        <f>_xll.qlInterestRateIndexFixingDate($X$9,AD226)</f>
        <v>49061</v>
      </c>
      <c r="AD226" s="45">
        <f>_xll.qlCalendarAdvance(calendar,$AD$3,AB226,,,trigger)</f>
        <v>49066</v>
      </c>
      <c r="AE226" s="45">
        <f>_xll.qlInterestRateIndexMaturity($X$9,AD226,)</f>
        <v>49250</v>
      </c>
      <c r="AF226" s="49">
        <f>_xll.qlTenorBasisValue(TenorBasis6M,AD226,_xll.ohTrigger(trigger,$X$24))</f>
        <v>7.4194456945666999E-4</v>
      </c>
      <c r="AG226" s="102">
        <f>_xll.qlTenorBasisForwardRate(TenorBasis6M,AD226,_xll.ohTrigger(trigger,$X$24))</f>
        <v>1.9245876304978586E-2</v>
      </c>
      <c r="AH226" s="102">
        <f>_xll.qlIndexFixing(TenorBasisIndex6M,$AC226,TRUE,_xll.ohTrigger(trigger,X247))</f>
        <v>1.9232625867230693E-2</v>
      </c>
      <c r="AI226" s="49">
        <f>_xll.qlIndexFixing($X$9,$AC226,TRUE,trigger)</f>
        <v>1.9259764724267991E-2</v>
      </c>
      <c r="AJ226" s="52">
        <f t="shared" si="20"/>
        <v>-0.27138857037298236</v>
      </c>
      <c r="BC226" s="45">
        <f>_xll.qlCalendarAdvance(calendar,BC225,"1D",,,trigger)</f>
        <v>42598</v>
      </c>
      <c r="BD226" s="49">
        <f>_xll.qlTenorBasisForwardRate($X$17,BC226,_xll.ohTrigger(trigger,$X$24))</f>
        <v>3.4638244271943132E-4</v>
      </c>
      <c r="BE226" s="49">
        <f>_xll.qlIndexFixing(TenorBasisIndex6M,_xll.qlInterestRateIndexFixingDate(TenorBasisIndex6M,BC226,trigger),TRUE,_xll.ohTrigger(trigger,$X$24))</f>
        <v>3.0720229773930344E-4</v>
      </c>
      <c r="BF226" s="49">
        <f>_xll.qlIndexFixing($X$9,_xll.qlInterestRateIndexFixingDate($X$9,BC226,trigger),TRUE,trigger)</f>
        <v>3.0883930108044599E-4</v>
      </c>
      <c r="BG226" s="94">
        <f t="shared" si="21"/>
        <v>1.6370033411425462E-2</v>
      </c>
    </row>
    <row r="227" spans="27:59" x14ac:dyDescent="0.2">
      <c r="AA227" s="1">
        <f t="shared" si="22"/>
        <v>224</v>
      </c>
      <c r="AB227" s="44" t="str">
        <f t="shared" si="23"/>
        <v>224M</v>
      </c>
      <c r="AC227" s="45">
        <f>_xll.qlInterestRateIndexFixingDate($X$9,AD227)</f>
        <v>49095</v>
      </c>
      <c r="AD227" s="45">
        <f>_xll.qlCalendarAdvance(calendar,$AD$3,AB227,,,trigger)</f>
        <v>49097</v>
      </c>
      <c r="AE227" s="45">
        <f>_xll.qlInterestRateIndexMaturity($X$9,AD227,)</f>
        <v>49282</v>
      </c>
      <c r="AF227" s="49">
        <f>_xll.qlTenorBasisValue(TenorBasis6M,AD227,_xll.ohTrigger(trigger,$X$24))</f>
        <v>7.3518690638218337E-4</v>
      </c>
      <c r="AG227" s="102">
        <f>_xll.qlTenorBasisForwardRate(TenorBasis6M,AD227,_xll.ohTrigger(trigger,$X$24))</f>
        <v>1.91807000300479E-2</v>
      </c>
      <c r="AH227" s="102">
        <f>_xll.qlIndexFixing(TenorBasisIndex6M,$AC227,TRUE,_xll.ohTrigger(trigger,X248))</f>
        <v>1.9155233123161877E-2</v>
      </c>
      <c r="AI227" s="49">
        <f>_xll.qlIndexFixing($X$9,$AC227,TRUE,trigger)</f>
        <v>1.9193561358507215E-2</v>
      </c>
      <c r="AJ227" s="52">
        <f t="shared" si="20"/>
        <v>-0.38328235345337636</v>
      </c>
      <c r="BC227" s="45">
        <f>_xll.qlCalendarAdvance(calendar,BC226,"1D",,,trigger)</f>
        <v>42599</v>
      </c>
      <c r="BD227" s="49">
        <f>_xll.qlTenorBasisForwardRate($X$17,BC227,_xll.ohTrigger(trigger,$X$24))</f>
        <v>3.4830970279530821E-4</v>
      </c>
      <c r="BE227" s="49">
        <f>_xll.qlIndexFixing(TenorBasisIndex6M,_xll.qlInterestRateIndexFixingDate(TenorBasisIndex6M,BC227,trigger),TRUE,_xll.ohTrigger(trigger,$X$24))</f>
        <v>3.0854518676493508E-4</v>
      </c>
      <c r="BF227" s="49">
        <f>_xll.qlIndexFixing($X$9,_xll.qlInterestRateIndexFixingDate($X$9,BC227,trigger),TRUE,trigger)</f>
        <v>3.1014516884697585E-4</v>
      </c>
      <c r="BG227" s="94">
        <f t="shared" si="21"/>
        <v>1.5999820820407677E-2</v>
      </c>
    </row>
    <row r="228" spans="27:59" x14ac:dyDescent="0.2">
      <c r="AA228" s="1">
        <f t="shared" si="22"/>
        <v>225</v>
      </c>
      <c r="AB228" s="44" t="str">
        <f t="shared" si="23"/>
        <v>225M</v>
      </c>
      <c r="AC228" s="45">
        <f>_xll.qlInterestRateIndexFixingDate($X$9,AD228)</f>
        <v>49124</v>
      </c>
      <c r="AD228" s="45">
        <f>_xll.qlCalendarAdvance(calendar,$AD$3,AB228,,,trigger)</f>
        <v>49128</v>
      </c>
      <c r="AE228" s="45">
        <f>_xll.qlInterestRateIndexMaturity($X$9,AD228,)</f>
        <v>49312</v>
      </c>
      <c r="AF228" s="49">
        <f>_xll.qlTenorBasisValue(TenorBasis6M,AD228,_xll.ohTrigger(trigger,$X$24))</f>
        <v>7.2850295752099198E-4</v>
      </c>
      <c r="AG228" s="102">
        <f>_xll.qlTenorBasisForwardRate(TenorBasis6M,AD228,_xll.ohTrigger(trigger,$X$24))</f>
        <v>1.9115935534637522E-2</v>
      </c>
      <c r="AH228" s="102">
        <f>_xll.qlIndexFixing(TenorBasisIndex6M,$AC228,TRUE,_xll.ohTrigger(trigger,X249))</f>
        <v>1.9078764663098501E-2</v>
      </c>
      <c r="AI228" s="49">
        <f>_xll.qlIndexFixing($X$9,$AC228,TRUE,trigger)</f>
        <v>1.9127645012780716E-2</v>
      </c>
      <c r="AJ228" s="52">
        <f t="shared" si="20"/>
        <v>-0.48880349682214885</v>
      </c>
      <c r="BC228" s="45">
        <f>_xll.qlCalendarAdvance(calendar,BC227,"1D",,,trigger)</f>
        <v>42600</v>
      </c>
      <c r="BD228" s="49">
        <f>_xll.qlTenorBasisForwardRate($X$17,BC228,_xll.ohTrigger(trigger,$X$24))</f>
        <v>3.5267459492696693E-4</v>
      </c>
      <c r="BE228" s="49">
        <f>_xll.qlIndexFixing(TenorBasisIndex6M,_xll.qlInterestRateIndexFixingDate(TenorBasisIndex6M,BC228,trigger),TRUE,_xll.ohTrigger(trigger,$X$24))</f>
        <v>3.1106732047837501E-4</v>
      </c>
      <c r="BF228" s="49">
        <f>_xll.qlIndexFixing($X$9,_xll.qlInterestRateIndexFixingDate($X$9,BC228,trigger),TRUE,trigger)</f>
        <v>3.1247632851292352E-4</v>
      </c>
      <c r="BG228" s="94">
        <f t="shared" si="21"/>
        <v>1.409008034548517E-2</v>
      </c>
    </row>
    <row r="229" spans="27:59" x14ac:dyDescent="0.2">
      <c r="AA229" s="1">
        <f t="shared" si="22"/>
        <v>226</v>
      </c>
      <c r="AB229" s="44" t="str">
        <f t="shared" si="23"/>
        <v>226M</v>
      </c>
      <c r="AC229" s="45">
        <f>_xll.qlInterestRateIndexFixingDate($X$9,AD229)</f>
        <v>49156</v>
      </c>
      <c r="AD229" s="45">
        <f>_xll.qlCalendarAdvance(calendar,$AD$3,AB229,,,trigger)</f>
        <v>49158</v>
      </c>
      <c r="AE229" s="45">
        <f>_xll.qlInterestRateIndexMaturity($X$9,AD229,)</f>
        <v>49342</v>
      </c>
      <c r="AF229" s="49">
        <f>_xll.qlTenorBasisValue(TenorBasis6M,AD229,_xll.ohTrigger(trigger,$X$24))</f>
        <v>7.2210424318640016E-4</v>
      </c>
      <c r="AG229" s="102">
        <f>_xll.qlTenorBasisForwardRate(TenorBasis6M,AD229,_xll.ohTrigger(trigger,$X$24))</f>
        <v>1.9052072923704547E-2</v>
      </c>
      <c r="AH229" s="102">
        <f>_xll.qlIndexFixing(TenorBasisIndex6M,$AC229,TRUE,_xll.ohTrigger(trigger,X250))</f>
        <v>1.8900362633944616E-2</v>
      </c>
      <c r="AI229" s="49">
        <f>_xll.qlIndexFixing($X$9,$AC229,TRUE,trigger)</f>
        <v>1.9062493392360765E-2</v>
      </c>
      <c r="AJ229" s="52">
        <f t="shared" si="20"/>
        <v>-1.6213075841614923</v>
      </c>
      <c r="BC229" s="45">
        <f>_xll.qlCalendarAdvance(calendar,BC228,"1D",,,trigger)</f>
        <v>42601</v>
      </c>
      <c r="BD229" s="49">
        <f>_xll.qlTenorBasisForwardRate($X$17,BC229,_xll.ohTrigger(trigger,$X$24))</f>
        <v>3.5342630142789973E-4</v>
      </c>
      <c r="BE229" s="49">
        <f>_xll.qlIndexFixing(TenorBasisIndex6M,_xll.qlInterestRateIndexFixingDate(TenorBasisIndex6M,BC229,trigger),TRUE,_xll.ohTrigger(trigger,$X$24))</f>
        <v>3.1186360457960644E-4</v>
      </c>
      <c r="BF229" s="49">
        <f>_xll.qlIndexFixing($X$9,_xll.qlInterestRateIndexFixingDate($X$9,BC229,trigger),TRUE,trigger)</f>
        <v>3.1326518178546907E-4</v>
      </c>
      <c r="BG229" s="94">
        <f t="shared" si="21"/>
        <v>1.4015772058626374E-2</v>
      </c>
    </row>
    <row r="230" spans="27:59" x14ac:dyDescent="0.2">
      <c r="AA230" s="1">
        <f t="shared" si="22"/>
        <v>227</v>
      </c>
      <c r="AB230" s="44" t="str">
        <f t="shared" si="23"/>
        <v>227M</v>
      </c>
      <c r="AC230" s="45">
        <f>_xll.qlInterestRateIndexFixingDate($X$9,AD230)</f>
        <v>49187</v>
      </c>
      <c r="AD230" s="45">
        <f>_xll.qlCalendarAdvance(calendar,$AD$3,AB230,,,trigger)</f>
        <v>49191</v>
      </c>
      <c r="AE230" s="45">
        <f>_xll.qlInterestRateIndexMaturity($X$9,AD230,)</f>
        <v>49373</v>
      </c>
      <c r="AF230" s="49">
        <f>_xll.qlTenorBasisValue(TenorBasis6M,AD230,_xll.ohTrigger(trigger,$X$24))</f>
        <v>7.1514410080086312E-4</v>
      </c>
      <c r="AG230" s="102">
        <f>_xll.qlTenorBasisForwardRate(TenorBasis6M,AD230,_xll.ohTrigger(trigger,$X$24))</f>
        <v>1.8982266028177278E-2</v>
      </c>
      <c r="AH230" s="102">
        <f>_xll.qlIndexFixing(TenorBasisIndex6M,$AC230,TRUE,_xll.ohTrigger(trigger,X251))</f>
        <v>1.89209178786819E-2</v>
      </c>
      <c r="AI230" s="49">
        <f>_xll.qlIndexFixing($X$9,$AC230,TRUE,trigger)</f>
        <v>1.8991147909438517E-2</v>
      </c>
      <c r="AJ230" s="52">
        <f t="shared" si="20"/>
        <v>-0.7023003075661699</v>
      </c>
      <c r="BC230" s="45">
        <f>_xll.qlCalendarAdvance(calendar,BC229,"1D",,,trigger)</f>
        <v>42604</v>
      </c>
      <c r="BD230" s="49">
        <f>_xll.qlTenorBasisForwardRate($X$17,BC230,_xll.ohTrigger(trigger,$X$24))</f>
        <v>3.5817463035188278E-4</v>
      </c>
      <c r="BE230" s="49">
        <f>_xll.qlIndexFixing(TenorBasisIndex6M,_xll.qlInterestRateIndexFixingDate(TenorBasisIndex6M,BC230,trigger),TRUE,_xll.ohTrigger(trigger,$X$24))</f>
        <v>3.1548824448064975E-4</v>
      </c>
      <c r="BF230" s="49">
        <f>_xll.qlIndexFixing($X$9,_xll.qlInterestRateIndexFixingDate($X$9,BC230,trigger),TRUE,trigger)</f>
        <v>3.1666287721955204E-4</v>
      </c>
      <c r="BG230" s="94">
        <f t="shared" si="21"/>
        <v>1.1746327389022881E-2</v>
      </c>
    </row>
    <row r="231" spans="27:59" x14ac:dyDescent="0.2">
      <c r="AA231" s="1">
        <f t="shared" si="22"/>
        <v>228</v>
      </c>
      <c r="AB231" s="44" t="str">
        <f t="shared" si="23"/>
        <v>228M</v>
      </c>
      <c r="AC231" s="45">
        <f>_xll.qlInterestRateIndexFixingDate($X$9,AD231)</f>
        <v>49215</v>
      </c>
      <c r="AD231" s="45">
        <f>_xll.qlCalendarAdvance(calendar,$AD$3,AB231,,,trigger)</f>
        <v>49219</v>
      </c>
      <c r="AE231" s="45">
        <f>_xll.qlInterestRateIndexMaturity($X$9,AD231,)</f>
        <v>49401</v>
      </c>
      <c r="AF231" s="49">
        <f>_xll.qlTenorBasisValue(TenorBasis6M,AD231,_xll.ohTrigger(trigger,$X$24))</f>
        <v>7.0930245088251707E-4</v>
      </c>
      <c r="AG231" s="102">
        <f>_xll.qlTenorBasisForwardRate(TenorBasis6M,AD231,_xll.ohTrigger(trigger,$X$24))</f>
        <v>1.8921442739817114E-2</v>
      </c>
      <c r="AH231" s="102">
        <f>_xll.qlIndexFixing(TenorBasisIndex6M,$AC231,TRUE,_xll.ohTrigger(trigger,X252))</f>
        <v>1.8745819915335735E-2</v>
      </c>
      <c r="AI231" s="49">
        <f>_xll.qlIndexFixing($X$9,$AC231,TRUE,trigger)</f>
        <v>1.8928833195983718E-2</v>
      </c>
      <c r="AJ231" s="52">
        <f t="shared" si="20"/>
        <v>-1.8301328064798326</v>
      </c>
      <c r="BC231" s="45">
        <f>_xll.qlCalendarAdvance(calendar,BC230,"1D",,,trigger)</f>
        <v>42605</v>
      </c>
      <c r="BD231" s="49">
        <f>_xll.qlTenorBasisForwardRate($X$17,BC231,_xll.ohTrigger(trigger,$X$24))</f>
        <v>3.6019336275616714E-4</v>
      </c>
      <c r="BE231" s="49">
        <f>_xll.qlIndexFixing(TenorBasisIndex6M,_xll.qlInterestRateIndexFixingDate(TenorBasisIndex6M,BC231,trigger),TRUE,_xll.ohTrigger(trigger,$X$24))</f>
        <v>3.1692259990291209E-4</v>
      </c>
      <c r="BF231" s="49">
        <f>_xll.qlIndexFixing($X$9,_xll.qlInterestRateIndexFixingDate($X$9,BC231,trigger),TRUE,trigger)</f>
        <v>3.1796885026056667E-4</v>
      </c>
      <c r="BG231" s="94">
        <f t="shared" si="21"/>
        <v>1.0462503576545733E-2</v>
      </c>
    </row>
    <row r="232" spans="27:59" x14ac:dyDescent="0.2">
      <c r="AA232" s="1">
        <f t="shared" si="22"/>
        <v>229</v>
      </c>
      <c r="AB232" s="44" t="str">
        <f t="shared" si="23"/>
        <v>229M</v>
      </c>
      <c r="AC232" s="45">
        <f>_xll.qlInterestRateIndexFixingDate($X$9,AD232)</f>
        <v>49248</v>
      </c>
      <c r="AD232" s="45">
        <f>_xll.qlCalendarAdvance(calendar,$AD$3,AB232,,,trigger)</f>
        <v>49250</v>
      </c>
      <c r="AE232" s="45">
        <f>_xll.qlInterestRateIndexMaturity($X$9,AD232,)</f>
        <v>49431</v>
      </c>
      <c r="AF232" s="49">
        <f>_xll.qlTenorBasisValue(TenorBasis6M,AD232,_xll.ohTrigger(trigger,$X$24))</f>
        <v>7.0290280149920754E-4</v>
      </c>
      <c r="AG232" s="102">
        <f>_xll.qlTenorBasisForwardRate(TenorBasis6M,AD232,_xll.ohTrigger(trigger,$X$24))</f>
        <v>1.8854067236783553E-2</v>
      </c>
      <c r="AH232" s="102">
        <f>_xll.qlIndexFixing(TenorBasisIndex6M,$AC232,TRUE,_xll.ohTrigger(trigger,X253))</f>
        <v>1.8781808360015934E-2</v>
      </c>
      <c r="AI232" s="49">
        <f>_xll.qlIndexFixing($X$9,$AC232,TRUE,trigger)</f>
        <v>1.8859685508928525E-2</v>
      </c>
      <c r="AJ232" s="52">
        <f t="shared" si="20"/>
        <v>-0.77877148912591099</v>
      </c>
      <c r="BC232" s="45">
        <f>_xll.qlCalendarAdvance(calendar,BC231,"1D",,,trigger)</f>
        <v>42606</v>
      </c>
      <c r="BD232" s="49">
        <f>_xll.qlTenorBasisForwardRate($X$17,BC232,_xll.ohTrigger(trigger,$X$24))</f>
        <v>3.6222735127421502E-4</v>
      </c>
      <c r="BE232" s="49">
        <f>_xll.qlIndexFixing(TenorBasisIndex6M,_xll.qlInterestRateIndexFixingDate(TenorBasisIndex6M,BC232,trigger),TRUE,_xll.ohTrigger(trigger,$X$24))</f>
        <v>3.151621980264665E-4</v>
      </c>
      <c r="BF232" s="49">
        <f>_xll.qlIndexFixing($X$9,_xll.qlInterestRateIndexFixingDate($X$9,BC232,trigger),TRUE,trigger)</f>
        <v>3.1927721958605656E-4</v>
      </c>
      <c r="BG232" s="94">
        <f t="shared" si="21"/>
        <v>4.1150215595900611E-2</v>
      </c>
    </row>
    <row r="233" spans="27:59" x14ac:dyDescent="0.2">
      <c r="AA233" s="1">
        <f t="shared" si="22"/>
        <v>230</v>
      </c>
      <c r="AB233" s="44" t="str">
        <f t="shared" si="23"/>
        <v>230M</v>
      </c>
      <c r="AC233" s="45">
        <f>_xll.qlInterestRateIndexFixingDate($X$9,AD233)</f>
        <v>49278</v>
      </c>
      <c r="AD233" s="45">
        <f>_xll.qlCalendarAdvance(calendar,$AD$3,AB233,,,trigger)</f>
        <v>49282</v>
      </c>
      <c r="AE233" s="45">
        <f>_xll.qlInterestRateIndexMaturity($X$9,AD233,)</f>
        <v>49464</v>
      </c>
      <c r="AF233" s="49">
        <f>_xll.qlTenorBasisValue(TenorBasis6M,AD233,_xll.ohTrigger(trigger,$X$24))</f>
        <v>6.9637093167716616E-4</v>
      </c>
      <c r="AG233" s="102">
        <f>_xll.qlTenorBasisForwardRate(TenorBasis6M,AD233,_xll.ohTrigger(trigger,$X$24))</f>
        <v>1.8782532463769118E-2</v>
      </c>
      <c r="AH233" s="102">
        <f>_xll.qlIndexFixing(TenorBasisIndex6M,$AC233,TRUE,_xll.ohTrigger(trigger,X254))</f>
        <v>1.8607708503720365E-2</v>
      </c>
      <c r="AI233" s="49">
        <f>_xll.qlIndexFixing($X$9,$AC233,TRUE,trigger)</f>
        <v>1.8786086412243969E-2</v>
      </c>
      <c r="AJ233" s="52">
        <f t="shared" si="20"/>
        <v>-1.7837790852360396</v>
      </c>
      <c r="BC233" s="45">
        <f>_xll.qlCalendarAdvance(calendar,BC232,"1D",,,trigger)</f>
        <v>42607</v>
      </c>
      <c r="BD233" s="49">
        <f>_xll.qlTenorBasisForwardRate($X$17,BC233,_xll.ohTrigger(trigger,$X$24))</f>
        <v>3.6679920162584152E-4</v>
      </c>
      <c r="BE233" s="49">
        <f>_xll.qlIndexFixing(TenorBasisIndex6M,_xll.qlInterestRateIndexFixingDate(TenorBasisIndex6M,BC233,trigger),TRUE,_xll.ohTrigger(trigger,$X$24))</f>
        <v>3.2114525829081642E-4</v>
      </c>
      <c r="BF233" s="49">
        <f>_xll.qlIndexFixing($X$9,_xll.qlInterestRateIndexFixingDate($X$9,BC233,trigger),TRUE,trigger)</f>
        <v>3.2156314227629608E-4</v>
      </c>
      <c r="BG233" s="94">
        <f t="shared" si="21"/>
        <v>4.1788398547965748E-3</v>
      </c>
    </row>
    <row r="234" spans="27:59" x14ac:dyDescent="0.2">
      <c r="AA234" s="1">
        <f t="shared" si="22"/>
        <v>231</v>
      </c>
      <c r="AB234" s="44" t="str">
        <f t="shared" si="23"/>
        <v>231M</v>
      </c>
      <c r="AC234" s="45">
        <f>_xll.qlInterestRateIndexFixingDate($X$9,AD234)</f>
        <v>49306</v>
      </c>
      <c r="AD234" s="45">
        <f>_xll.qlCalendarAdvance(calendar,$AD$3,AB234,,,trigger)</f>
        <v>49311</v>
      </c>
      <c r="AE234" s="45">
        <f>_xll.qlInterestRateIndexMaturity($X$9,AD234,)</f>
        <v>49492</v>
      </c>
      <c r="AF234" s="49">
        <f>_xll.qlTenorBasisValue(TenorBasis6M,AD234,_xll.ohTrigger(trigger,$X$24))</f>
        <v>6.905160075408286E-4</v>
      </c>
      <c r="AG234" s="102">
        <f>_xll.qlTenorBasisForwardRate(TenorBasis6M,AD234,_xll.ohTrigger(trigger,$X$24))</f>
        <v>1.8718280926657491E-2</v>
      </c>
      <c r="AH234" s="102">
        <f>_xll.qlIndexFixing(TenorBasisIndex6M,$AC234,TRUE,_xll.ohTrigger(trigger,X255))</f>
        <v>1.8646027813054404E-2</v>
      </c>
      <c r="AI234" s="49">
        <f>_xll.qlIndexFixing($X$9,$AC234,TRUE,trigger)</f>
        <v>1.871988411299786E-2</v>
      </c>
      <c r="AJ234" s="52">
        <f t="shared" si="20"/>
        <v>-0.73856299943456105</v>
      </c>
      <c r="BC234" s="45">
        <f>_xll.qlCalendarAdvance(calendar,BC233,"1D",,,trigger)</f>
        <v>42608</v>
      </c>
      <c r="BD234" s="49">
        <f>_xll.qlTenorBasisForwardRate($X$17,BC234,_xll.ohTrigger(trigger,$X$24))</f>
        <v>3.6760689231927037E-4</v>
      </c>
      <c r="BE234" s="49">
        <f>_xll.qlIndexFixing(TenorBasisIndex6M,_xll.qlInterestRateIndexFixingDate(TenorBasisIndex6M,BC234,trigger),TRUE,_xll.ohTrigger(trigger,$X$24))</f>
        <v>3.2197565673047323E-4</v>
      </c>
      <c r="BF234" s="49">
        <f>_xll.qlIndexFixing($X$9,_xll.qlInterestRateIndexFixingDate($X$9,BC234,trigger),TRUE,trigger)</f>
        <v>3.2238649095635551E-4</v>
      </c>
      <c r="BG234" s="94">
        <f t="shared" si="21"/>
        <v>4.1083422588228001E-3</v>
      </c>
    </row>
    <row r="235" spans="27:59" x14ac:dyDescent="0.2">
      <c r="AA235" s="1">
        <f t="shared" si="22"/>
        <v>232</v>
      </c>
      <c r="AB235" s="44" t="str">
        <f t="shared" si="23"/>
        <v>232M</v>
      </c>
      <c r="AC235" s="45">
        <f>_xll.qlInterestRateIndexFixingDate($X$9,AD235)</f>
        <v>49340</v>
      </c>
      <c r="AD235" s="45">
        <f>_xll.qlCalendarAdvance(calendar,$AD$3,AB235,,,trigger)</f>
        <v>49342</v>
      </c>
      <c r="AE235" s="45">
        <f>_xll.qlInterestRateIndexMaturity($X$9,AD235,)</f>
        <v>49523</v>
      </c>
      <c r="AF235" s="49">
        <f>_xll.qlTenorBasisValue(TenorBasis6M,AD235,_xll.ohTrigger(trigger,$X$24))</f>
        <v>6.8432462960827355E-4</v>
      </c>
      <c r="AG235" s="102">
        <f>_xll.qlTenorBasisForwardRate(TenorBasis6M,AD235,_xll.ohTrigger(trigger,$X$24))</f>
        <v>1.8648249320382108E-2</v>
      </c>
      <c r="AH235" s="102">
        <f>_xll.qlIndexFixing(TenorBasisIndex6M,$AC235,TRUE,_xll.ohTrigger(trigger,X256))</f>
        <v>1.8680638942475018E-2</v>
      </c>
      <c r="AI235" s="49">
        <f>_xll.qlIndexFixing($X$9,$AC235,TRUE,trigger)</f>
        <v>1.8647574930612889E-2</v>
      </c>
      <c r="AJ235" s="52">
        <f t="shared" si="20"/>
        <v>0.33064011862128651</v>
      </c>
      <c r="BC235" s="45">
        <f>_xll.qlCalendarAdvance(calendar,BC234,"1D",,,trigger)</f>
        <v>42611</v>
      </c>
      <c r="BD235" s="49">
        <f>_xll.qlTenorBasisForwardRate($X$17,BC235,_xll.ohTrigger(trigger,$X$24))</f>
        <v>3.7134561404965008E-4</v>
      </c>
      <c r="BE235" s="49">
        <f>_xll.qlIndexFixing(TenorBasisIndex6M,_xll.qlInterestRateIndexFixingDate(TenorBasisIndex6M,BC235,trigger),TRUE,_xll.ohTrigger(trigger,$X$24))</f>
        <v>3.2517296258742159E-4</v>
      </c>
      <c r="BF235" s="49">
        <f>_xll.qlIndexFixing($X$9,_xll.qlInterestRateIndexFixingDate($X$9,BC235,trigger),TRUE,trigger)</f>
        <v>3.2541626267176328E-4</v>
      </c>
      <c r="BG235" s="94">
        <f t="shared" si="21"/>
        <v>2.4330008434168436E-3</v>
      </c>
    </row>
    <row r="236" spans="27:59" x14ac:dyDescent="0.2">
      <c r="AA236" s="1">
        <f t="shared" si="22"/>
        <v>233</v>
      </c>
      <c r="AB236" s="44" t="str">
        <f t="shared" si="23"/>
        <v>233M</v>
      </c>
      <c r="AC236" s="45">
        <f>_xll.qlInterestRateIndexFixingDate($X$9,AD236)</f>
        <v>49368</v>
      </c>
      <c r="AD236" s="45">
        <f>_xll.qlCalendarAdvance(calendar,$AD$3,AB236,,,trigger)</f>
        <v>49370</v>
      </c>
      <c r="AE236" s="45">
        <f>_xll.qlInterestRateIndexMaturity($X$9,AD236,)</f>
        <v>49555</v>
      </c>
      <c r="AF236" s="49">
        <f>_xll.qlTenorBasisValue(TenorBasis6M,AD236,_xll.ohTrigger(trigger,$X$24))</f>
        <v>6.7879173688732957E-4</v>
      </c>
      <c r="AG236" s="102">
        <f>_xll.qlTenorBasisForwardRate(TenorBasis6M,AD236,_xll.ohTrigger(trigger,$X$24))</f>
        <v>1.8581686071369966E-2</v>
      </c>
      <c r="AH236" s="102">
        <f>_xll.qlIndexFixing(TenorBasisIndex6M,$AC236,TRUE,_xll.ohTrigger(trigger,X257))</f>
        <v>1.850942400027809E-2</v>
      </c>
      <c r="AI236" s="49">
        <f>_xll.qlIndexFixing($X$9,$AC236,TRUE,trigger)</f>
        <v>1.8578645499961043E-2</v>
      </c>
      <c r="AJ236" s="52">
        <f t="shared" si="20"/>
        <v>-0.69221499682952525</v>
      </c>
      <c r="BC236" s="45">
        <f>_xll.qlCalendarAdvance(calendar,BC235,"1D",,,trigger)</f>
        <v>42612</v>
      </c>
      <c r="BD236" s="49">
        <f>_xll.qlTenorBasisForwardRate($X$17,BC236,_xll.ohTrigger(trigger,$X$24))</f>
        <v>3.7218224979511854E-4</v>
      </c>
      <c r="BE236" s="49">
        <f>_xll.qlIndexFixing(TenorBasisIndex6M,_xll.qlInterestRateIndexFixingDate(TenorBasisIndex6M,BC236,trigger),TRUE,_xll.ohTrigger(trigger,$X$24))</f>
        <v>3.2602983009333286E-4</v>
      </c>
      <c r="BF236" s="49">
        <f>_xll.qlIndexFixing($X$9,_xll.qlInterestRateIndexFixingDate($X$9,BC236,trigger),TRUE,trigger)</f>
        <v>3.2630374073431488E-4</v>
      </c>
      <c r="BG236" s="94">
        <f t="shared" si="21"/>
        <v>2.7391064098201664E-3</v>
      </c>
    </row>
    <row r="237" spans="27:59" x14ac:dyDescent="0.2">
      <c r="AA237" s="1">
        <f t="shared" si="22"/>
        <v>234</v>
      </c>
      <c r="AB237" s="44" t="str">
        <f t="shared" si="23"/>
        <v>234M</v>
      </c>
      <c r="AC237" s="45">
        <f>_xll.qlInterestRateIndexFixingDate($X$9,AD237)</f>
        <v>49397</v>
      </c>
      <c r="AD237" s="45">
        <f>_xll.qlCalendarAdvance(calendar,$AD$3,AB237,,,trigger)</f>
        <v>49401</v>
      </c>
      <c r="AE237" s="45">
        <f>_xll.qlInterestRateIndexMaturity($X$9,AD237,)</f>
        <v>49584</v>
      </c>
      <c r="AF237" s="49">
        <f>_xll.qlTenorBasisValue(TenorBasis6M,AD237,_xll.ohTrigger(trigger,$X$24))</f>
        <v>6.7273116143902402E-4</v>
      </c>
      <c r="AG237" s="102">
        <f>_xll.qlTenorBasisForwardRate(TenorBasis6M,AD237,_xll.ohTrigger(trigger,$X$24))</f>
        <v>1.851166563418322E-2</v>
      </c>
      <c r="AH237" s="102">
        <f>_xll.qlIndexFixing(TenorBasisIndex6M,$AC237,TRUE,_xll.ohTrigger(trigger,X258))</f>
        <v>1.8542195894154057E-2</v>
      </c>
      <c r="AI237" s="49">
        <f>_xll.qlIndexFixing($X$9,$AC237,TRUE,trigger)</f>
        <v>1.8506126365669177E-2</v>
      </c>
      <c r="AJ237" s="52">
        <f t="shared" si="20"/>
        <v>0.36069528484880542</v>
      </c>
      <c r="BC237" s="45">
        <f>_xll.qlCalendarAdvance(calendar,BC236,"1D",,,trigger)</f>
        <v>42613</v>
      </c>
      <c r="BD237" s="49">
        <f>_xll.qlTenorBasisForwardRate($X$17,BC237,_xll.ohTrigger(trigger,$X$24))</f>
        <v>3.7302606316333496E-4</v>
      </c>
      <c r="BE237" s="49">
        <f>_xll.qlIndexFixing(TenorBasisIndex6M,_xll.qlInterestRateIndexFixingDate(TenorBasisIndex6M,BC237,trigger),TRUE,_xll.ohTrigger(trigger,$X$24))</f>
        <v>3.268940984902929E-4</v>
      </c>
      <c r="BF237" s="49">
        <f>_xll.qlIndexFixing($X$9,_xll.qlInterestRateIndexFixingDate($X$9,BC237,trigger),TRUE,trigger)</f>
        <v>3.2721274067696237E-4</v>
      </c>
      <c r="BG237" s="94">
        <f t="shared" si="21"/>
        <v>3.1864218666947551E-3</v>
      </c>
    </row>
    <row r="238" spans="27:59" x14ac:dyDescent="0.2">
      <c r="AA238" s="1">
        <f t="shared" si="22"/>
        <v>235</v>
      </c>
      <c r="AB238" s="44" t="str">
        <f t="shared" si="23"/>
        <v>235M</v>
      </c>
      <c r="AC238" s="45">
        <f>_xll.qlInterestRateIndexFixingDate($X$9,AD238)</f>
        <v>49426</v>
      </c>
      <c r="AD238" s="45">
        <f>_xll.qlCalendarAdvance(calendar,$AD$3,AB238,,,trigger)</f>
        <v>49431</v>
      </c>
      <c r="AE238" s="45">
        <f>_xll.qlInterestRateIndexMaturity($X$9,AD238,)</f>
        <v>49615</v>
      </c>
      <c r="AF238" s="49">
        <f>_xll.qlTenorBasisValue(TenorBasis6M,AD238,_xll.ohTrigger(trigger,$X$24))</f>
        <v>6.6693070976402992E-4</v>
      </c>
      <c r="AG238" s="102">
        <f>_xll.qlTenorBasisForwardRate(TenorBasis6M,AD238,_xll.ohTrigger(trigger,$X$24))</f>
        <v>1.8441265001904825E-2</v>
      </c>
      <c r="AH238" s="102">
        <f>_xll.qlIndexFixing(TenorBasisIndex6M,$AC238,TRUE,_xll.ohTrigger(trigger,X259))</f>
        <v>1.83655228559731E-2</v>
      </c>
      <c r="AI238" s="49">
        <f>_xll.qlIndexFixing($X$9,$AC238,TRUE,trigger)</f>
        <v>1.8433034528684038E-2</v>
      </c>
      <c r="AJ238" s="52">
        <f t="shared" si="20"/>
        <v>-0.67511672710938297</v>
      </c>
      <c r="BC238" s="45">
        <f>_xll.qlCalendarAdvance(calendar,BC237,"1D",,,trigger)</f>
        <v>42614</v>
      </c>
      <c r="BD238" s="49">
        <f>_xll.qlTenorBasisForwardRate($X$17,BC238,_xll.ohTrigger(trigger,$X$24))</f>
        <v>3.7516514869877725E-4</v>
      </c>
      <c r="BE238" s="49">
        <f>_xll.qlIndexFixing(TenorBasisIndex6M,_xll.qlInterestRateIndexFixingDate(TenorBasisIndex6M,BC238,trigger),TRUE,_xll.ohTrigger(trigger,$X$24))</f>
        <v>3.2843911646418289E-4</v>
      </c>
      <c r="BF238" s="49">
        <f>_xll.qlIndexFixing($X$9,_xll.qlInterestRateIndexFixingDate($X$9,BC238,trigger),TRUE,trigger)</f>
        <v>3.286004827816182E-4</v>
      </c>
      <c r="BG238" s="94">
        <f t="shared" si="21"/>
        <v>1.6136631743530246E-3</v>
      </c>
    </row>
    <row r="239" spans="27:59" x14ac:dyDescent="0.2">
      <c r="AA239" s="1">
        <f t="shared" si="22"/>
        <v>236</v>
      </c>
      <c r="AB239" s="44" t="str">
        <f t="shared" si="23"/>
        <v>236M</v>
      </c>
      <c r="AC239" s="45">
        <f>_xll.qlInterestRateIndexFixingDate($X$9,AD239)</f>
        <v>49460</v>
      </c>
      <c r="AD239" s="45">
        <f>_xll.qlCalendarAdvance(calendar,$AD$3,AB239,,,trigger)</f>
        <v>49464</v>
      </c>
      <c r="AE239" s="45">
        <f>_xll.qlInterestRateIndexMaturity($X$9,AD239,)</f>
        <v>49647</v>
      </c>
      <c r="AF239" s="49">
        <f>_xll.qlTenorBasisValue(TenorBasis6M,AD239,_xll.ohTrigger(trigger,$X$24))</f>
        <v>6.6062297840628159E-4</v>
      </c>
      <c r="AG239" s="102">
        <f>_xll.qlTenorBasisForwardRate(TenorBasis6M,AD239,_xll.ohTrigger(trigger,$X$24))</f>
        <v>1.8364832078124803E-2</v>
      </c>
      <c r="AH239" s="102">
        <f>_xll.qlIndexFixing(TenorBasisIndex6M,$AC239,TRUE,_xll.ohTrigger(trigger,X260))</f>
        <v>1.8387449041938717E-2</v>
      </c>
      <c r="AI239" s="49">
        <f>_xll.qlIndexFixing($X$9,$AC239,TRUE,trigger)</f>
        <v>1.8353630101623872E-2</v>
      </c>
      <c r="AJ239" s="52">
        <f t="shared" si="20"/>
        <v>0.33818940314844781</v>
      </c>
      <c r="BC239" s="45">
        <f>_xll.qlCalendarAdvance(calendar,BC238,"1D",,,trigger)</f>
        <v>42615</v>
      </c>
      <c r="BD239" s="49">
        <f>_xll.qlTenorBasisForwardRate($X$17,BC239,_xll.ohTrigger(trigger,$X$24))</f>
        <v>3.7732010093178859E-4</v>
      </c>
      <c r="BE239" s="49">
        <f>_xll.qlIndexFixing(TenorBasisIndex6M,_xll.qlInterestRateIndexFixingDate(TenorBasisIndex6M,BC239,trigger),TRUE,_xll.ohTrigger(trigger,$X$24))</f>
        <v>3.3000000000019662E-4</v>
      </c>
      <c r="BF239" s="49">
        <f>_xll.qlIndexFixing($X$9,_xll.qlInterestRateIndexFixingDate($X$9,BC239,trigger),TRUE,trigger)</f>
        <v>3.2999999999975497E-4</v>
      </c>
      <c r="BG239" s="94">
        <f t="shared" si="21"/>
        <v>-4.4164975496197023E-12</v>
      </c>
    </row>
    <row r="240" spans="27:59" x14ac:dyDescent="0.2">
      <c r="AA240" s="1">
        <f t="shared" si="22"/>
        <v>237</v>
      </c>
      <c r="AB240" s="44" t="str">
        <f t="shared" si="23"/>
        <v>237M</v>
      </c>
      <c r="AC240" s="45">
        <f>_xll.qlInterestRateIndexFixingDate($X$9,AD240)</f>
        <v>49488</v>
      </c>
      <c r="AD240" s="45">
        <f>_xll.qlCalendarAdvance(calendar,$AD$3,AB240,,,trigger)</f>
        <v>49492</v>
      </c>
      <c r="AE240" s="45">
        <f>_xll.qlInterestRateIndexMaturity($X$9,AD240,)</f>
        <v>49676</v>
      </c>
      <c r="AF240" s="49">
        <f>_xll.qlTenorBasisValue(TenorBasis6M,AD240,_xll.ohTrigger(trigger,$X$24))</f>
        <v>6.5533022946591413E-4</v>
      </c>
      <c r="AG240" s="102">
        <f>_xll.qlTenorBasisForwardRate(TenorBasis6M,AD240,_xll.ohTrigger(trigger,$X$24))</f>
        <v>1.829851204001693E-2</v>
      </c>
      <c r="AH240" s="102">
        <f>_xll.qlIndexFixing(TenorBasisIndex6M,$AC240,TRUE,_xll.ohTrigger(trigger,X261))</f>
        <v>1.8215909938946489E-2</v>
      </c>
      <c r="AI240" s="49">
        <f>_xll.qlIndexFixing($X$9,$AC240,TRUE,trigger)</f>
        <v>1.8284657870526178E-2</v>
      </c>
      <c r="AJ240" s="52">
        <f t="shared" si="20"/>
        <v>-0.68747931579689336</v>
      </c>
      <c r="BC240" s="45">
        <f>_xll.qlCalendarAdvance(calendar,BC239,"1D",,,trigger)</f>
        <v>42618</v>
      </c>
      <c r="BD240" s="49">
        <f>_xll.qlTenorBasisForwardRate($X$17,BC240,_xll.ohTrigger(trigger,$X$24))</f>
        <v>3.8519298345303881E-4</v>
      </c>
      <c r="BE240" s="49">
        <f>_xll.qlIndexFixing(TenorBasisIndex6M,_xll.qlInterestRateIndexFixingDate(TenorBasisIndex6M,BC240,trigger),TRUE,_xll.ohTrigger(trigger,$X$24))</f>
        <v>3.3616976924584014E-4</v>
      </c>
      <c r="BF240" s="49">
        <f>_xll.qlIndexFixing($X$9,_xll.qlInterestRateIndexFixingDate($X$9,BC240,trigger),TRUE,trigger)</f>
        <v>3.3470800199661757E-4</v>
      </c>
      <c r="BG240" s="94">
        <f t="shared" si="21"/>
        <v>-1.4617672492225616E-2</v>
      </c>
    </row>
    <row r="241" spans="27:59" x14ac:dyDescent="0.2">
      <c r="AA241" s="1">
        <f t="shared" si="22"/>
        <v>238</v>
      </c>
      <c r="AB241" s="44" t="str">
        <f t="shared" si="23"/>
        <v>238M</v>
      </c>
      <c r="AC241" s="45">
        <f>_xll.qlInterestRateIndexFixingDate($X$9,AD241)</f>
        <v>49521</v>
      </c>
      <c r="AD241" s="45">
        <f>_xll.qlCalendarAdvance(calendar,$AD$3,AB241,,,trigger)</f>
        <v>49523</v>
      </c>
      <c r="AE241" s="45">
        <f>_xll.qlInterestRateIndexMaturity($X$9,AD241,)</f>
        <v>49709</v>
      </c>
      <c r="AF241" s="49">
        <f>_xll.qlTenorBasisValue(TenorBasis6M,AD241,_xll.ohTrigger(trigger,$X$24))</f>
        <v>6.4953330818234617E-4</v>
      </c>
      <c r="AG241" s="102">
        <f>_xll.qlTenorBasisForwardRate(TenorBasis6M,AD241,_xll.ohTrigger(trigger,$X$24))</f>
        <v>1.8224538851773539E-2</v>
      </c>
      <c r="AH241" s="102">
        <f>_xll.qlIndexFixing(TenorBasisIndex6M,$AC241,TRUE,_xll.ohTrigger(trigger,X262))</f>
        <v>1.8138368638446593E-2</v>
      </c>
      <c r="AI241" s="49">
        <f>_xll.qlIndexFixing($X$9,$AC241,TRUE,trigger)</f>
        <v>1.8207716686532531E-2</v>
      </c>
      <c r="AJ241" s="52">
        <f t="shared" si="20"/>
        <v>-0.6934804808593833</v>
      </c>
      <c r="BC241" s="45">
        <f>_xll.qlCalendarAdvance(calendar,BC240,"1D",,,trigger)</f>
        <v>42619</v>
      </c>
      <c r="BD241" s="49">
        <f>_xll.qlTenorBasisForwardRate($X$17,BC241,_xll.ohTrigger(trigger,$X$24))</f>
        <v>3.860986384000052E-4</v>
      </c>
      <c r="BE241" s="49">
        <f>_xll.qlIndexFixing(TenorBasisIndex6M,_xll.qlInterestRateIndexFixingDate(TenorBasisIndex6M,BC241,trigger),TRUE,_xll.ohTrigger(trigger,$X$24))</f>
        <v>3.367954730591553E-4</v>
      </c>
      <c r="BF241" s="49">
        <f>_xll.qlIndexFixing($X$9,_xll.qlInterestRateIndexFixingDate($X$9,BC241,trigger),TRUE,trigger)</f>
        <v>3.3573960072064271E-4</v>
      </c>
      <c r="BG241" s="94">
        <f t="shared" si="21"/>
        <v>-1.055872338512592E-2</v>
      </c>
    </row>
    <row r="242" spans="27:59" x14ac:dyDescent="0.2">
      <c r="AA242" s="1">
        <f t="shared" si="22"/>
        <v>239</v>
      </c>
      <c r="AB242" s="44" t="str">
        <f t="shared" si="23"/>
        <v>239M</v>
      </c>
      <c r="AC242" s="45">
        <f>_xll.qlInterestRateIndexFixingDate($X$9,AD242)</f>
        <v>49551</v>
      </c>
      <c r="AD242" s="45">
        <f>_xll.qlCalendarAdvance(calendar,$AD$3,AB242,,,trigger)</f>
        <v>49555</v>
      </c>
      <c r="AE242" s="45">
        <f>_xll.qlInterestRateIndexMaturity($X$9,AD242,)</f>
        <v>49737</v>
      </c>
      <c r="AF242" s="49">
        <f>_xll.qlTenorBasisValue(TenorBasis6M,AD242,_xll.ohTrigger(trigger,$X$24))</f>
        <v>6.4361812417992425E-4</v>
      </c>
      <c r="AG242" s="102">
        <f>_xll.qlTenorBasisForwardRate(TenorBasis6M,AD242,_xll.ohTrigger(trigger,$X$24))</f>
        <v>1.8152759030977409E-2</v>
      </c>
      <c r="AH242" s="102">
        <f>_xll.qlIndexFixing(TenorBasisIndex6M,$AC242,TRUE,_xll.ohTrigger(trigger,X263))</f>
        <v>1.8063118030698946E-2</v>
      </c>
      <c r="AI242" s="49">
        <f>_xll.qlIndexFixing($X$9,$AC242,TRUE,trigger)</f>
        <v>1.813320805601755E-2</v>
      </c>
      <c r="AJ242" s="52">
        <f t="shared" si="20"/>
        <v>-0.700900253186032</v>
      </c>
      <c r="BC242" s="45">
        <f>_xll.qlCalendarAdvance(calendar,BC241,"1D",,,trigger)</f>
        <v>42620</v>
      </c>
      <c r="BD242" s="49">
        <f>_xll.qlTenorBasisForwardRate($X$17,BC242,_xll.ohTrigger(trigger,$X$24))</f>
        <v>3.883329702841561E-4</v>
      </c>
      <c r="BE242" s="49">
        <f>_xll.qlIndexFixing(TenorBasisIndex6M,_xll.qlInterestRateIndexFixingDate(TenorBasisIndex6M,BC242,trigger),TRUE,_xll.ohTrigger(trigger,$X$24))</f>
        <v>3.3853403571829625E-4</v>
      </c>
      <c r="BF242" s="49">
        <f>_xll.qlIndexFixing($X$9,_xll.qlInterestRateIndexFixingDate($X$9,BC242,trigger),TRUE,trigger)</f>
        <v>3.3721785261766663E-4</v>
      </c>
      <c r="BG242" s="94">
        <f t="shared" si="21"/>
        <v>-1.3161831006296143E-2</v>
      </c>
    </row>
    <row r="243" spans="27:59" x14ac:dyDescent="0.2">
      <c r="AA243" s="1">
        <f t="shared" si="22"/>
        <v>240</v>
      </c>
      <c r="AB243" s="44" t="str">
        <f t="shared" si="23"/>
        <v>240M</v>
      </c>
      <c r="AC243" s="45">
        <f>_xll.qlInterestRateIndexFixingDate($X$9,AD243)</f>
        <v>49580</v>
      </c>
      <c r="AD243" s="45">
        <f>_xll.qlCalendarAdvance(calendar,$AD$3,AB243,,,trigger)</f>
        <v>49584</v>
      </c>
      <c r="AE243" s="45">
        <f>_xll.qlInterestRateIndexMaturity($X$9,AD243,)</f>
        <v>49767</v>
      </c>
      <c r="AF243" s="49">
        <f>_xll.qlTenorBasisValue(TenorBasis6M,AD243,_xll.ohTrigger(trigger,$X$24))</f>
        <v>6.3831726670117938E-4</v>
      </c>
      <c r="AG243" s="102">
        <f>_xll.qlTenorBasisForwardRate(TenorBasis6M,AD243,_xll.ohTrigger(trigger,$X$24))</f>
        <v>1.8085009964872497E-2</v>
      </c>
      <c r="AH243" s="102">
        <f>_xll.qlIndexFixing(TenorBasisIndex6M,$AC243,TRUE,_xll.ohTrigger(trigger,X264))</f>
        <v>1.7992068502635086E-2</v>
      </c>
      <c r="AI243" s="49">
        <f>_xll.qlIndexFixing($X$9,$AC243,TRUE,trigger)</f>
        <v>1.8062884614821615E-2</v>
      </c>
      <c r="AJ243" s="52">
        <f t="shared" si="20"/>
        <v>-0.70816112186528746</v>
      </c>
      <c r="BC243" s="45">
        <f>_xll.qlCalendarAdvance(calendar,BC242,"1D",,,trigger)</f>
        <v>42621</v>
      </c>
      <c r="BD243" s="49">
        <f>_xll.qlTenorBasisForwardRate($X$17,BC243,_xll.ohTrigger(trigger,$X$24))</f>
        <v>3.9058318732448086E-4</v>
      </c>
      <c r="BE243" s="49">
        <f>_xll.qlIndexFixing(TenorBasisIndex6M,_xll.qlInterestRateIndexFixingDate(TenorBasisIndex6M,BC243,trigger),TRUE,_xll.ohTrigger(trigger,$X$24))</f>
        <v>3.4028848226125871E-4</v>
      </c>
      <c r="BF243" s="49">
        <f>_xll.qlIndexFixing($X$9,_xll.qlInterestRateIndexFixingDate($X$9,BC243,trigger),TRUE,trigger)</f>
        <v>3.3871669498413049E-4</v>
      </c>
      <c r="BG243" s="94">
        <f t="shared" si="21"/>
        <v>-1.5717872771282164E-2</v>
      </c>
    </row>
    <row r="244" spans="27:59" x14ac:dyDescent="0.2">
      <c r="AA244" s="1">
        <f t="shared" si="22"/>
        <v>241</v>
      </c>
      <c r="AB244" s="44" t="str">
        <f t="shared" si="23"/>
        <v>241M</v>
      </c>
      <c r="AC244" s="45">
        <f>_xll.qlInterestRateIndexFixingDate($X$9,AD244)</f>
        <v>49613</v>
      </c>
      <c r="AD244" s="45">
        <f>_xll.qlCalendarAdvance(calendar,$AD$3,AB244,,,trigger)</f>
        <v>49615</v>
      </c>
      <c r="AE244" s="45">
        <f>_xll.qlInterestRateIndexMaturity($X$9,AD244,)</f>
        <v>49797</v>
      </c>
      <c r="AF244" s="49">
        <f>_xll.qlTenorBasisValue(TenorBasis6M,AD244,_xll.ohTrigger(trigger,$X$24))</f>
        <v>6.3271312458685149E-4</v>
      </c>
      <c r="AG244" s="102">
        <f>_xll.qlTenorBasisForwardRate(TenorBasis6M,AD244,_xll.ohTrigger(trigger,$X$24))</f>
        <v>1.801476643393253E-2</v>
      </c>
      <c r="AH244" s="102">
        <f>_xll.qlIndexFixing(TenorBasisIndex6M,$AC244,TRUE,_xll.ohTrigger(trigger,X265))</f>
        <v>1.782352729813674E-2</v>
      </c>
      <c r="AI244" s="49">
        <f>_xll.qlIndexFixing($X$9,$AC244,TRUE,trigger)</f>
        <v>1.7990128040488822E-2</v>
      </c>
      <c r="AJ244" s="52">
        <f t="shared" si="20"/>
        <v>-1.6660074235208198</v>
      </c>
      <c r="BC244" s="45">
        <f>_xll.qlCalendarAdvance(calendar,BC243,"1D",,,trigger)</f>
        <v>42622</v>
      </c>
      <c r="BD244" s="49">
        <f>_xll.qlTenorBasisForwardRate($X$17,BC244,_xll.ohTrigger(trigger,$X$24))</f>
        <v>3.9284929259520552E-4</v>
      </c>
      <c r="BE244" s="49">
        <f>_xll.qlIndexFixing(TenorBasisIndex6M,_xll.qlInterestRateIndexFixingDate(TenorBasisIndex6M,BC244,trigger),TRUE,_xll.ohTrigger(trigger,$X$24))</f>
        <v>3.4205881575078605E-4</v>
      </c>
      <c r="BF244" s="49">
        <f>_xll.qlIndexFixing($X$9,_xll.qlInterestRateIndexFixingDate($X$9,BC244,trigger),TRUE,trigger)</f>
        <v>3.4023775272135287E-4</v>
      </c>
      <c r="BG244" s="94">
        <f t="shared" si="21"/>
        <v>-1.8210630294331759E-2</v>
      </c>
    </row>
    <row r="245" spans="27:59" x14ac:dyDescent="0.2">
      <c r="AA245" s="1">
        <f t="shared" si="22"/>
        <v>242</v>
      </c>
      <c r="AB245" s="44" t="str">
        <f t="shared" si="23"/>
        <v>242M</v>
      </c>
      <c r="AC245" s="45">
        <f>_xll.qlInterestRateIndexFixingDate($X$9,AD245)</f>
        <v>49642</v>
      </c>
      <c r="AD245" s="45">
        <f>_xll.qlCalendarAdvance(calendar,$AD$3,AB245,,,trigger)</f>
        <v>49646</v>
      </c>
      <c r="AE245" s="45">
        <f>_xll.qlInterestRateIndexMaturity($X$9,AD245,)</f>
        <v>49829</v>
      </c>
      <c r="AF245" s="49">
        <f>_xll.qlTenorBasisValue(TenorBasis6M,AD245,_xll.ohTrigger(trigger,$X$24))</f>
        <v>6.2717277851953384E-4</v>
      </c>
      <c r="AG245" s="102">
        <f>_xll.qlTenorBasisForwardRate(TenorBasis6M,AD245,_xll.ohTrigger(trigger,$X$24))</f>
        <v>1.7943998306850093E-2</v>
      </c>
      <c r="AH245" s="102">
        <f>_xll.qlIndexFixing(TenorBasisIndex6M,$AC245,TRUE,_xll.ohTrigger(trigger,X266))</f>
        <v>1.7753676293275907E-2</v>
      </c>
      <c r="AI245" s="49">
        <f>_xll.qlIndexFixing($X$9,$AC245,TRUE,trigger)</f>
        <v>1.7916938136390729E-2</v>
      </c>
      <c r="AJ245" s="52">
        <f t="shared" si="20"/>
        <v>-1.6326184311482237</v>
      </c>
      <c r="BC245" s="45">
        <f>_xll.qlCalendarAdvance(calendar,BC244,"1D",,,trigger)</f>
        <v>42625</v>
      </c>
      <c r="BD245" s="49">
        <f>_xll.qlTenorBasisForwardRate($X$17,BC245,_xll.ohTrigger(trigger,$X$24))</f>
        <v>4.0108577178148006E-4</v>
      </c>
      <c r="BE245" s="49">
        <f>_xll.qlIndexFixing(TenorBasisIndex6M,_xll.qlInterestRateIndexFixingDate(TenorBasisIndex6M,BC245,trigger),TRUE,_xll.ohTrigger(trigger,$X$24))</f>
        <v>3.4861121182047498E-4</v>
      </c>
      <c r="BF245" s="49">
        <f>_xll.qlIndexFixing($X$9,_xll.qlInterestRateIndexFixingDate($X$9,BC245,trigger),TRUE,trigger)</f>
        <v>3.4552425249802677E-4</v>
      </c>
      <c r="BG245" s="94">
        <f t="shared" si="21"/>
        <v>-3.0869593224482114E-2</v>
      </c>
    </row>
    <row r="246" spans="27:59" x14ac:dyDescent="0.2">
      <c r="AA246" s="1">
        <f t="shared" si="22"/>
        <v>243</v>
      </c>
      <c r="AB246" s="44" t="str">
        <f t="shared" si="23"/>
        <v>243M</v>
      </c>
      <c r="AC246" s="45">
        <f>_xll.qlInterestRateIndexFixingDate($X$9,AD246)</f>
        <v>49671</v>
      </c>
      <c r="AD246" s="45">
        <f>_xll.qlCalendarAdvance(calendar,$AD$3,AB246,,,trigger)</f>
        <v>49676</v>
      </c>
      <c r="AE246" s="45">
        <f>_xll.qlInterestRateIndexMaturity($X$9,AD246,)</f>
        <v>49858</v>
      </c>
      <c r="AF246" s="49">
        <f>_xll.qlTenorBasisValue(TenorBasis6M,AD246,_xll.ohTrigger(trigger,$X$24))</f>
        <v>6.2187134661439753E-4</v>
      </c>
      <c r="AG246" s="102">
        <f>_xll.qlTenorBasisForwardRate(TenorBasis6M,AD246,_xll.ohTrigger(trigger,$X$24))</f>
        <v>1.7877606755872421E-2</v>
      </c>
      <c r="AH246" s="102">
        <f>_xll.qlIndexFixing(TenorBasisIndex6M,$AC246,TRUE,_xll.ohTrigger(trigger,X267))</f>
        <v>1.7784681739867789E-2</v>
      </c>
      <c r="AI246" s="49">
        <f>_xll.qlIndexFixing($X$9,$AC246,TRUE,trigger)</f>
        <v>1.7848433848180231E-2</v>
      </c>
      <c r="AJ246" s="52">
        <f t="shared" si="20"/>
        <v>-0.63752108312442601</v>
      </c>
      <c r="BC246" s="45">
        <f>_xll.qlCalendarAdvance(calendar,BC245,"1D",,,trigger)</f>
        <v>42626</v>
      </c>
      <c r="BD246" s="49">
        <f>_xll.qlTenorBasisForwardRate($X$17,BC246,_xll.ohTrigger(trigger,$X$24))</f>
        <v>4.0207265741583337E-4</v>
      </c>
      <c r="BE246" s="49">
        <f>_xll.qlIndexFixing(TenorBasisIndex6M,_xll.qlInterestRateIndexFixingDate(TenorBasisIndex6M,BC246,trigger),TRUE,_xll.ohTrigger(trigger,$X$24))</f>
        <v>3.4929908036051812E-4</v>
      </c>
      <c r="BF246" s="49">
        <f>_xll.qlIndexFixing($X$9,_xll.qlInterestRateIndexFixingDate($X$9,BC246,trigger),TRUE,trigger)</f>
        <v>3.4657663559012466E-4</v>
      </c>
      <c r="BG246" s="94">
        <f t="shared" si="21"/>
        <v>-2.7224447703934535E-2</v>
      </c>
    </row>
    <row r="247" spans="27:59" x14ac:dyDescent="0.2">
      <c r="AA247" s="1">
        <f t="shared" si="22"/>
        <v>244</v>
      </c>
      <c r="AB247" s="44" t="str">
        <f t="shared" si="23"/>
        <v>244M</v>
      </c>
      <c r="AC247" s="45">
        <f>_xll.qlInterestRateIndexFixingDate($X$9,AD247)</f>
        <v>49705</v>
      </c>
      <c r="AD247" s="45">
        <f>_xll.qlCalendarAdvance(calendar,$AD$3,AB247,,,trigger)</f>
        <v>49709</v>
      </c>
      <c r="AE247" s="45">
        <f>_xll.qlInterestRateIndexMaturity($X$9,AD247,)</f>
        <v>49891</v>
      </c>
      <c r="AF247" s="49">
        <f>_xll.qlTenorBasisValue(TenorBasis6M,AD247,_xll.ohTrigger(trigger,$X$24))</f>
        <v>6.1610751992216225E-4</v>
      </c>
      <c r="AG247" s="102">
        <f>_xll.qlTenorBasisForwardRate(TenorBasis6M,AD247,_xll.ohTrigger(trigger,$X$24))</f>
        <v>1.7804735566043259E-2</v>
      </c>
      <c r="AH247" s="102">
        <f>_xll.qlIndexFixing(TenorBasisIndex6M,$AC247,TRUE,_xll.ohTrigger(trigger,X268))</f>
        <v>1.7711814727194828E-2</v>
      </c>
      <c r="AI247" s="49">
        <f>_xll.qlIndexFixing($X$9,$AC247,TRUE,trigger)</f>
        <v>1.7773382251576375E-2</v>
      </c>
      <c r="AJ247" s="52">
        <f t="shared" si="20"/>
        <v>-0.6156752438154709</v>
      </c>
      <c r="BC247" s="45">
        <f>_xll.qlCalendarAdvance(calendar,BC246,"1D",,,trigger)</f>
        <v>42627</v>
      </c>
      <c r="BD247" s="49">
        <f>_xll.qlTenorBasisForwardRate($X$17,BC247,_xll.ohTrigger(trigger,$X$24))</f>
        <v>4.0441824990822457E-4</v>
      </c>
      <c r="BE247" s="49">
        <f>_xll.qlIndexFixing(TenorBasisIndex6M,_xll.qlInterestRateIndexFixingDate(TenorBasisIndex6M,BC247,trigger),TRUE,_xll.ohTrigger(trigger,$X$24))</f>
        <v>3.5114889446970031E-4</v>
      </c>
      <c r="BF247" s="49">
        <f>_xll.qlIndexFixing($X$9,_xll.qlInterestRateIndexFixingDate($X$9,BC247,trigger),TRUE,trigger)</f>
        <v>3.4823314389611923E-4</v>
      </c>
      <c r="BG247" s="94">
        <f t="shared" si="21"/>
        <v>-2.9157505735810794E-2</v>
      </c>
    </row>
    <row r="248" spans="27:59" x14ac:dyDescent="0.2">
      <c r="AA248" s="1">
        <f t="shared" si="22"/>
        <v>245</v>
      </c>
      <c r="AB248" s="44" t="str">
        <f t="shared" si="23"/>
        <v>245M</v>
      </c>
      <c r="AC248" s="45">
        <f>_xll.qlInterestRateIndexFixingDate($X$9,AD248)</f>
        <v>49733</v>
      </c>
      <c r="AD248" s="45">
        <f>_xll.qlCalendarAdvance(calendar,$AD$3,AB248,,,trigger)</f>
        <v>49737</v>
      </c>
      <c r="AE248" s="45">
        <f>_xll.qlInterestRateIndexMaturity($X$9,AD248,)</f>
        <v>49921</v>
      </c>
      <c r="AF248" s="49">
        <f>_xll.qlTenorBasisValue(TenorBasis6M,AD248,_xll.ohTrigger(trigger,$X$24))</f>
        <v>6.1127215548975795E-4</v>
      </c>
      <c r="AG248" s="102">
        <f>_xll.qlTenorBasisForwardRate(TenorBasis6M,AD248,_xll.ohTrigger(trigger,$X$24))</f>
        <v>1.7742365095195826E-2</v>
      </c>
      <c r="AH248" s="102">
        <f>_xll.qlIndexFixing(TenorBasisIndex6M,$AC248,TRUE,_xll.ohTrigger(trigger,X269))</f>
        <v>1.7649438795933375E-2</v>
      </c>
      <c r="AI248" s="49">
        <f>_xll.qlIndexFixing($X$9,$AC248,TRUE,trigger)</f>
        <v>1.7709256566332966E-2</v>
      </c>
      <c r="AJ248" s="52">
        <f t="shared" si="20"/>
        <v>-0.59817770399591552</v>
      </c>
      <c r="BC248" s="45">
        <f>_xll.qlCalendarAdvance(calendar,BC247,"1D",,,trigger)</f>
        <v>42628</v>
      </c>
      <c r="BD248" s="49">
        <f>_xll.qlTenorBasisForwardRate($X$17,BC248,_xll.ohTrigger(trigger,$X$24))</f>
        <v>4.067796675040534E-4</v>
      </c>
      <c r="BE248" s="49">
        <f>_xll.qlIndexFixing(TenorBasisIndex6M,_xll.qlInterestRateIndexFixingDate(TenorBasisIndex6M,BC248,trigger),TRUE,_xll.ohTrigger(trigger,$X$24))</f>
        <v>3.530145323264986E-4</v>
      </c>
      <c r="BF248" s="49">
        <f>_xll.qlIndexFixing($X$9,_xll.qlInterestRateIndexFixingDate($X$9,BC248,trigger),TRUE,trigger)</f>
        <v>3.4992161710355776E-4</v>
      </c>
      <c r="BG248" s="94">
        <f t="shared" si="21"/>
        <v>-3.0929152229408403E-2</v>
      </c>
    </row>
    <row r="249" spans="27:59" x14ac:dyDescent="0.2">
      <c r="AA249" s="1">
        <f t="shared" si="22"/>
        <v>246</v>
      </c>
      <c r="AB249" s="44" t="str">
        <f t="shared" si="23"/>
        <v>246M</v>
      </c>
      <c r="AC249" s="45">
        <f>_xll.qlInterestRateIndexFixingDate($X$9,AD249)</f>
        <v>49765</v>
      </c>
      <c r="AD249" s="45">
        <f>_xll.qlCalendarAdvance(calendar,$AD$3,AB249,,,trigger)</f>
        <v>49767</v>
      </c>
      <c r="AE249" s="45">
        <f>_xll.qlInterestRateIndexMaturity($X$9,AD249,)</f>
        <v>49950</v>
      </c>
      <c r="AF249" s="49">
        <f>_xll.qlTenorBasisValue(TenorBasis6M,AD249,_xll.ohTrigger(trigger,$X$24))</f>
        <v>6.0614708537132527E-4</v>
      </c>
      <c r="AG249" s="102">
        <f>_xll.qlTenorBasisForwardRate(TenorBasis6M,AD249,_xll.ohTrigger(trigger,$X$24))</f>
        <v>1.7678292461868372E-2</v>
      </c>
      <c r="AH249" s="102">
        <f>_xll.qlIndexFixing(TenorBasisIndex6M,$AC249,TRUE,_xll.ohTrigger(trigger,X270))</f>
        <v>1.7585374390001695E-2</v>
      </c>
      <c r="AI249" s="49">
        <f>_xll.qlIndexFixing($X$9,$AC249,TRUE,trigger)</f>
        <v>1.7643547973660339E-2</v>
      </c>
      <c r="AJ249" s="52">
        <f t="shared" si="20"/>
        <v>-0.5817358365864389</v>
      </c>
      <c r="BC249" s="45">
        <f>_xll.qlCalendarAdvance(calendar,BC248,"1D",,,trigger)</f>
        <v>42629</v>
      </c>
      <c r="BD249" s="49">
        <f>_xll.qlTenorBasisForwardRate($X$17,BC249,_xll.ohTrigger(trigger,$X$24))</f>
        <v>4.0915650551532403E-4</v>
      </c>
      <c r="BE249" s="49">
        <f>_xll.qlIndexFixing(TenorBasisIndex6M,_xll.qlInterestRateIndexFixingDate(TenorBasisIndex6M,BC249,trigger),TRUE,_xll.ohTrigger(trigger,$X$24))</f>
        <v>3.5489558924468368E-4</v>
      </c>
      <c r="BF249" s="49">
        <f>_xll.qlIndexFixing($X$9,_xll.qlInterestRateIndexFixingDate($X$9,BC249,trigger),TRUE,trigger)</f>
        <v>3.5164368015792234E-4</v>
      </c>
      <c r="BG249" s="94">
        <f t="shared" si="21"/>
        <v>-3.2519090867613405E-2</v>
      </c>
    </row>
    <row r="250" spans="27:59" x14ac:dyDescent="0.2">
      <c r="AA250" s="1">
        <f t="shared" si="22"/>
        <v>247</v>
      </c>
      <c r="AB250" s="44" t="str">
        <f t="shared" si="23"/>
        <v>247M</v>
      </c>
      <c r="AC250" s="45">
        <f>_xll.qlInterestRateIndexFixingDate($X$9,AD250)</f>
        <v>49794</v>
      </c>
      <c r="AD250" s="45">
        <f>_xll.qlCalendarAdvance(calendar,$AD$3,AB250,,,trigger)</f>
        <v>49797</v>
      </c>
      <c r="AE250" s="45">
        <f>_xll.qlInterestRateIndexMaturity($X$9,AD250,)</f>
        <v>49982</v>
      </c>
      <c r="AF250" s="49">
        <f>_xll.qlTenorBasisValue(TenorBasis6M,AD250,_xll.ohTrigger(trigger,$X$24))</f>
        <v>6.0107910330254384E-4</v>
      </c>
      <c r="AG250" s="102">
        <f>_xll.qlTenorBasisForwardRate(TenorBasis6M,AD250,_xll.ohTrigger(trigger,$X$24))</f>
        <v>1.7613120967062624E-2</v>
      </c>
      <c r="AH250" s="102">
        <f>_xll.qlIndexFixing(TenorBasisIndex6M,$AC250,TRUE,_xll.ohTrigger(trigger,X271))</f>
        <v>1.7579922921648537E-2</v>
      </c>
      <c r="AI250" s="49">
        <f>_xll.qlIndexFixing($X$9,$AC250,TRUE,trigger)</f>
        <v>1.7576827056077285E-2</v>
      </c>
      <c r="AJ250" s="52">
        <f t="shared" si="20"/>
        <v>3.0958655712516603E-2</v>
      </c>
      <c r="BC250" s="45">
        <f>_xll.qlCalendarAdvance(calendar,BC249,"1D",,,trigger)</f>
        <v>42632</v>
      </c>
      <c r="BD250" s="49">
        <f>_xll.qlTenorBasisForwardRate($X$17,BC250,_xll.ohTrigger(trigger,$X$24))</f>
        <v>4.1773791445152535E-4</v>
      </c>
      <c r="BE250" s="49">
        <f>_xll.qlIndexFixing(TenorBasisIndex6M,_xll.qlInterestRateIndexFixingDate(TenorBasisIndex6M,BC250,trigger),TRUE,_xll.ohTrigger(trigger,$X$24))</f>
        <v>3.6181194364504554E-4</v>
      </c>
      <c r="BF250" s="49">
        <f>_xll.qlIndexFixing($X$9,_xll.qlInterestRateIndexFixingDate($X$9,BC250,trigger),TRUE,trigger)</f>
        <v>3.5797546300901146E-4</v>
      </c>
      <c r="BG250" s="94">
        <f t="shared" si="21"/>
        <v>-3.8364806360340738E-2</v>
      </c>
    </row>
    <row r="251" spans="27:59" x14ac:dyDescent="0.2">
      <c r="AA251" s="1">
        <f t="shared" si="22"/>
        <v>248</v>
      </c>
      <c r="AB251" s="44" t="str">
        <f t="shared" si="23"/>
        <v>248M</v>
      </c>
      <c r="AC251" s="45">
        <f>_xll.qlInterestRateIndexFixingDate($X$9,AD251)</f>
        <v>49824</v>
      </c>
      <c r="AD251" s="45">
        <f>_xll.qlCalendarAdvance(calendar,$AD$3,AB251,,,trigger)</f>
        <v>49828</v>
      </c>
      <c r="AE251" s="45">
        <f>_xll.qlInterestRateIndexMaturity($X$9,AD251,)</f>
        <v>50011</v>
      </c>
      <c r="AF251" s="49">
        <f>_xll.qlTenorBasisValue(TenorBasis6M,AD251,_xll.ohTrigger(trigger,$X$24))</f>
        <v>5.9590161141953861E-4</v>
      </c>
      <c r="AG251" s="102">
        <f>_xll.qlTenorBasisForwardRate(TenorBasis6M,AD251,_xll.ohTrigger(trigger,$X$24))</f>
        <v>1.7549091821618526E-2</v>
      </c>
      <c r="AH251" s="102">
        <f>_xll.qlIndexFixing(TenorBasisIndex6M,$AC251,TRUE,_xll.ohTrigger(trigger,X272))</f>
        <v>1.7567182609290796E-2</v>
      </c>
      <c r="AI251" s="49">
        <f>_xll.qlIndexFixing($X$9,$AC251,TRUE,trigger)</f>
        <v>1.7511457783078586E-2</v>
      </c>
      <c r="AJ251" s="52">
        <f t="shared" si="20"/>
        <v>0.5572482621220981</v>
      </c>
      <c r="BC251" s="45">
        <f>_xll.qlCalendarAdvance(calendar,BC250,"1D",,,trigger)</f>
        <v>42633</v>
      </c>
      <c r="BD251" s="49">
        <f>_xll.qlTenorBasisForwardRate($X$17,BC251,_xll.ohTrigger(trigger,$X$24))</f>
        <v>4.1880833687069015E-4</v>
      </c>
      <c r="BE251" s="49">
        <f>_xll.qlIndexFixing(TenorBasisIndex6M,_xll.qlInterestRateIndexFixingDate(TenorBasisIndex6M,BC251,trigger),TRUE,_xll.ohTrigger(trigger,$X$24))</f>
        <v>3.625642827238135E-4</v>
      </c>
      <c r="BF251" s="49">
        <f>_xll.qlIndexFixing($X$9,_xll.qlInterestRateIndexFixingDate($X$9,BC251,trigger),TRUE,trigger)</f>
        <v>3.5890032999762281E-4</v>
      </c>
      <c r="BG251" s="94">
        <f t="shared" si="21"/>
        <v>-3.6639527261906862E-2</v>
      </c>
    </row>
    <row r="252" spans="27:59" x14ac:dyDescent="0.2">
      <c r="AA252" s="1">
        <f t="shared" si="22"/>
        <v>249</v>
      </c>
      <c r="AB252" s="44" t="str">
        <f t="shared" si="23"/>
        <v>249M</v>
      </c>
      <c r="AC252" s="45">
        <f>_xll.qlInterestRateIndexFixingDate($X$9,AD252)</f>
        <v>49856</v>
      </c>
      <c r="AD252" s="45">
        <f>_xll.qlCalendarAdvance(calendar,$AD$3,AB252,,,trigger)</f>
        <v>49858</v>
      </c>
      <c r="AE252" s="45">
        <f>_xll.qlInterestRateIndexMaturity($X$9,AD252,)</f>
        <v>50042</v>
      </c>
      <c r="AF252" s="49">
        <f>_xll.qlTenorBasisValue(TenorBasis6M,AD252,_xll.ohTrigger(trigger,$X$24))</f>
        <v>5.9094811012733021E-4</v>
      </c>
      <c r="AG252" s="102">
        <f>_xll.qlTenorBasisForwardRate(TenorBasis6M,AD252,_xll.ohTrigger(trigger,$X$24))</f>
        <v>1.7486119843345912E-2</v>
      </c>
      <c r="AH252" s="102">
        <f>_xll.qlIndexFixing(TenorBasisIndex6M,$AC252,TRUE,_xll.ohTrigger(trigger,X273))</f>
        <v>1.7559716626269088E-2</v>
      </c>
      <c r="AI252" s="49">
        <f>_xll.qlIndexFixing($X$9,$AC252,TRUE,trigger)</f>
        <v>1.7447291166820558E-2</v>
      </c>
      <c r="AJ252" s="52">
        <f t="shared" si="20"/>
        <v>1.1242545944853064</v>
      </c>
      <c r="BC252" s="45">
        <f>_xll.qlCalendarAdvance(calendar,BC251,"1D",,,trigger)</f>
        <v>42634</v>
      </c>
      <c r="BD252" s="49">
        <f>_xll.qlTenorBasisForwardRate($X$17,BC252,_xll.ohTrigger(trigger,$X$24))</f>
        <v>4.2125498329559607E-4</v>
      </c>
      <c r="BE252" s="49">
        <f>_xll.qlIndexFixing(TenorBasisIndex6M,_xll.qlInterestRateIndexFixingDate(TenorBasisIndex6M,BC252,trigger),TRUE,_xll.ohTrigger(trigger,$X$24))</f>
        <v>3.6451514131804005E-4</v>
      </c>
      <c r="BF252" s="49">
        <f>_xll.qlIndexFixing($X$9,_xll.qlInterestRateIndexFixingDate($X$9,BC252,trigger),TRUE,trigger)</f>
        <v>3.6081471672367178E-4</v>
      </c>
      <c r="BG252" s="94">
        <f t="shared" si="21"/>
        <v>-3.700424594368272E-2</v>
      </c>
    </row>
    <row r="253" spans="27:59" x14ac:dyDescent="0.2">
      <c r="AA253" s="1">
        <f t="shared" si="22"/>
        <v>250</v>
      </c>
      <c r="AB253" s="44" t="str">
        <f t="shared" si="23"/>
        <v>250M</v>
      </c>
      <c r="AC253" s="45">
        <f>_xll.qlInterestRateIndexFixingDate($X$9,AD253)</f>
        <v>49887</v>
      </c>
      <c r="AD253" s="45">
        <f>_xll.qlCalendarAdvance(calendar,$AD$3,AB253,,,trigger)</f>
        <v>49891</v>
      </c>
      <c r="AE253" s="45">
        <f>_xll.qlInterestRateIndexMaturity($X$9,AD253,)</f>
        <v>50075</v>
      </c>
      <c r="AF253" s="49">
        <f>_xll.qlTenorBasisValue(TenorBasis6M,AD253,_xll.ohTrigger(trigger,$X$24))</f>
        <v>5.8556336485484826E-4</v>
      </c>
      <c r="AG253" s="102">
        <f>_xll.qlTenorBasisForwardRate(TenorBasis6M,AD253,_xll.ohTrigger(trigger,$X$24))</f>
        <v>1.7418404793326504E-2</v>
      </c>
      <c r="AH253" s="102">
        <f>_xll.qlIndexFixing(TenorBasisIndex6M,$AC253,TRUE,_xll.ohTrigger(trigger,X274))</f>
        <v>1.7551728470233747E-2</v>
      </c>
      <c r="AI253" s="49">
        <f>_xll.qlIndexFixing($X$9,$AC253,TRUE,trigger)</f>
        <v>1.7378470553062766E-2</v>
      </c>
      <c r="AJ253" s="52">
        <f t="shared" si="20"/>
        <v>1.7325791717098111</v>
      </c>
      <c r="BC253" s="45">
        <f>_xll.qlCalendarAdvance(calendar,BC252,"1D",,,trigger)</f>
        <v>42635</v>
      </c>
      <c r="BD253" s="49">
        <f>_xll.qlTenorBasisForwardRate($X$17,BC253,_xll.ohTrigger(trigger,$X$24))</f>
        <v>4.2371413264781428E-4</v>
      </c>
      <c r="BE253" s="49">
        <f>_xll.qlIndexFixing(TenorBasisIndex6M,_xll.qlInterestRateIndexFixingDate(TenorBasisIndex6M,BC253,trigger),TRUE,_xll.ohTrigger(trigger,$X$24))</f>
        <v>3.6647850150363088E-4</v>
      </c>
      <c r="BF253" s="49">
        <f>_xll.qlIndexFixing($X$9,_xll.qlInterestRateIndexFixingDate($X$9,BC253,trigger),TRUE,trigger)</f>
        <v>3.6277244312896953E-4</v>
      </c>
      <c r="BG253" s="94">
        <f t="shared" si="21"/>
        <v>-3.706058374661355E-2</v>
      </c>
    </row>
    <row r="254" spans="27:59" x14ac:dyDescent="0.2">
      <c r="AA254" s="1">
        <f t="shared" si="22"/>
        <v>251</v>
      </c>
      <c r="AB254" s="44" t="str">
        <f t="shared" si="23"/>
        <v>251M</v>
      </c>
      <c r="AC254" s="45">
        <f>_xll.qlInterestRateIndexFixingDate($X$9,AD254)</f>
        <v>49916</v>
      </c>
      <c r="AD254" s="45">
        <f>_xll.qlCalendarAdvance(calendar,$AD$3,AB254,,,trigger)</f>
        <v>49920</v>
      </c>
      <c r="AE254" s="45">
        <f>_xll.qlInterestRateIndexMaturity($X$9,AD254,)</f>
        <v>50101</v>
      </c>
      <c r="AF254" s="49">
        <f>_xll.qlTenorBasisValue(TenorBasis6M,AD254,_xll.ohTrigger(trigger,$X$24))</f>
        <v>5.8088623423126575E-4</v>
      </c>
      <c r="AG254" s="102">
        <f>_xll.qlTenorBasisForwardRate(TenorBasis6M,AD254,_xll.ohTrigger(trigger,$X$24))</f>
        <v>1.736139380720186E-2</v>
      </c>
      <c r="AH254" s="102">
        <f>_xll.qlIndexFixing(TenorBasisIndex6M,$AC254,TRUE,_xll.ohTrigger(trigger,X275))</f>
        <v>1.7546276915796896E-2</v>
      </c>
      <c r="AI254" s="49">
        <f>_xll.qlIndexFixing($X$9,$AC254,TRUE,trigger)</f>
        <v>1.7320685597872892E-2</v>
      </c>
      <c r="AJ254" s="52">
        <f t="shared" si="20"/>
        <v>2.2559131792400375</v>
      </c>
      <c r="BC254" s="45">
        <f>_xll.qlCalendarAdvance(calendar,BC253,"1D",,,trigger)</f>
        <v>42636</v>
      </c>
      <c r="BD254" s="49">
        <f>_xll.qlTenorBasisForwardRate($X$17,BC254,_xll.ohTrigger(trigger,$X$24))</f>
        <v>4.2618529866570609E-4</v>
      </c>
      <c r="BE254" s="49">
        <f>_xll.qlIndexFixing(TenorBasisIndex6M,_xll.qlInterestRateIndexFixingDate(TenorBasisIndex6M,BC254,trigger),TRUE,_xll.ohTrigger(trigger,$X$24))</f>
        <v>3.6845387702336374E-4</v>
      </c>
      <c r="BF254" s="49">
        <f>_xll.qlIndexFixing($X$9,_xll.qlInterestRateIndexFixingDate($X$9,BC254,trigger),TRUE,trigger)</f>
        <v>3.6477513421552738E-4</v>
      </c>
      <c r="BG254" s="94">
        <f t="shared" si="21"/>
        <v>-3.6787428078363597E-2</v>
      </c>
    </row>
    <row r="255" spans="27:59" x14ac:dyDescent="0.2">
      <c r="AA255" s="1">
        <f t="shared" si="22"/>
        <v>252</v>
      </c>
      <c r="AB255" s="44" t="str">
        <f t="shared" si="23"/>
        <v>252M</v>
      </c>
      <c r="AC255" s="45">
        <f>_xll.qlInterestRateIndexFixingDate($X$9,AD255)</f>
        <v>49948</v>
      </c>
      <c r="AD255" s="45">
        <f>_xll.qlCalendarAdvance(calendar,$AD$3,AB255,,,trigger)</f>
        <v>49950</v>
      </c>
      <c r="AE255" s="45">
        <f>_xll.qlInterestRateIndexMaturity($X$9,AD255,)</f>
        <v>50132</v>
      </c>
      <c r="AF255" s="49">
        <f>_xll.qlTenorBasisValue(TenorBasis6M,AD255,_xll.ohTrigger(trigger,$X$24))</f>
        <v>5.7610137347369758E-4</v>
      </c>
      <c r="AG255" s="102">
        <f>_xll.qlTenorBasisForwardRate(TenorBasis6M,AD255,_xll.ohTrigger(trigger,$X$24))</f>
        <v>1.7300785188019679E-2</v>
      </c>
      <c r="AH255" s="102">
        <f>_xll.qlIndexFixing(TenorBasisIndex6M,$AC255,TRUE,_xll.ohTrigger(trigger,X276))</f>
        <v>1.7540866819860914E-2</v>
      </c>
      <c r="AI255" s="49">
        <f>_xll.qlIndexFixing($X$9,$AC255,TRUE,trigger)</f>
        <v>1.725938169201657E-2</v>
      </c>
      <c r="AJ255" s="52">
        <f t="shared" si="20"/>
        <v>2.8148512784434421</v>
      </c>
      <c r="BC255" s="45">
        <f>_xll.qlCalendarAdvance(calendar,BC254,"1D",,,trigger)</f>
        <v>42639</v>
      </c>
      <c r="BD255" s="49">
        <f>_xll.qlTenorBasisForwardRate($X$17,BC255,_xll.ohTrigger(trigger,$X$24))</f>
        <v>4.3504072674875957E-4</v>
      </c>
      <c r="BE255" s="49">
        <f>_xll.qlIndexFixing(TenorBasisIndex6M,_xll.qlInterestRateIndexFixingDate(TenorBasisIndex6M,BC255,trigger),TRUE,_xll.ohTrigger(trigger,$X$24))</f>
        <v>3.7566327929273958E-4</v>
      </c>
      <c r="BF255" s="49">
        <f>_xll.qlIndexFixing($X$9,_xll.qlInterestRateIndexFixingDate($X$9,BC255,trigger),TRUE,trigger)</f>
        <v>3.726159367078741E-4</v>
      </c>
      <c r="BG255" s="94">
        <f t="shared" si="21"/>
        <v>-3.0473425848654777E-2</v>
      </c>
    </row>
    <row r="256" spans="27:59" x14ac:dyDescent="0.2">
      <c r="AA256" s="1">
        <f t="shared" si="22"/>
        <v>253</v>
      </c>
      <c r="AB256" s="44" t="str">
        <f t="shared" si="23"/>
        <v>253M</v>
      </c>
      <c r="AC256" s="45">
        <f>_xll.qlInterestRateIndexFixingDate($X$9,AD256)</f>
        <v>49978</v>
      </c>
      <c r="AD256" s="45">
        <f>_xll.qlCalendarAdvance(calendar,$AD$3,AB256,,,trigger)</f>
        <v>49982</v>
      </c>
      <c r="AE256" s="45">
        <f>_xll.qlInterestRateIndexMaturity($X$9,AD256,)</f>
        <v>50164</v>
      </c>
      <c r="AF256" s="49">
        <f>_xll.qlTenorBasisValue(TenorBasis6M,AD256,_xll.ohTrigger(trigger,$X$24))</f>
        <v>5.7105698079397849E-4</v>
      </c>
      <c r="AG256" s="102">
        <f>_xll.qlTenorBasisForwardRate(TenorBasis6M,AD256,_xll.ohTrigger(trigger,$X$24))</f>
        <v>1.7237595670753073E-2</v>
      </c>
      <c r="AH256" s="102">
        <f>_xll.qlIndexFixing(TenorBasisIndex6M,$AC256,TRUE,_xll.ohTrigger(trigger,X277))</f>
        <v>1.7573811219702459E-2</v>
      </c>
      <c r="AI256" s="49">
        <f>_xll.qlIndexFixing($X$9,$AC256,TRUE,trigger)</f>
        <v>1.7195642924067667E-2</v>
      </c>
      <c r="AJ256" s="52">
        <f t="shared" si="20"/>
        <v>3.7816829563479262</v>
      </c>
      <c r="BC256" s="45">
        <f>_xll.qlCalendarAdvance(calendar,BC255,"1D",,,trigger)</f>
        <v>42640</v>
      </c>
      <c r="BD256" s="49">
        <f>_xll.qlTenorBasisForwardRate($X$17,BC256,_xll.ohTrigger(trigger,$X$24))</f>
        <v>4.361804040852738E-4</v>
      </c>
      <c r="BE256" s="49">
        <f>_xll.qlIndexFixing(TenorBasisIndex6M,_xll.qlInterestRateIndexFixingDate(TenorBasisIndex6M,BC256,trigger),TRUE,_xll.ohTrigger(trigger,$X$24))</f>
        <v>3.764658072431807E-4</v>
      </c>
      <c r="BF256" s="49">
        <f>_xll.qlIndexFixing($X$9,_xll.qlInterestRateIndexFixingDate($X$9,BC256,trigger),TRUE,trigger)</f>
        <v>3.7326804576568861E-4</v>
      </c>
      <c r="BG256" s="94">
        <f t="shared" si="21"/>
        <v>-3.1977614774920948E-2</v>
      </c>
    </row>
    <row r="257" spans="27:59" x14ac:dyDescent="0.2">
      <c r="AA257" s="1">
        <f t="shared" si="22"/>
        <v>254</v>
      </c>
      <c r="AB257" s="44" t="str">
        <f t="shared" si="23"/>
        <v>254M</v>
      </c>
      <c r="AC257" s="45">
        <f>_xll.qlInterestRateIndexFixingDate($X$9,AD257)</f>
        <v>50007</v>
      </c>
      <c r="AD257" s="45">
        <f>_xll.qlCalendarAdvance(calendar,$AD$3,AB257,,,trigger)</f>
        <v>50011</v>
      </c>
      <c r="AE257" s="45">
        <f>_xll.qlInterestRateIndexMaturity($X$9,AD257,)</f>
        <v>50193</v>
      </c>
      <c r="AF257" s="49">
        <f>_xll.qlTenorBasisValue(TenorBasis6M,AD257,_xll.ohTrigger(trigger,$X$24))</f>
        <v>5.6653801315998862E-4</v>
      </c>
      <c r="AG257" s="102">
        <f>_xll.qlTenorBasisForwardRate(TenorBasis6M,AD257,_xll.ohTrigger(trigger,$X$24))</f>
        <v>1.7181082575203045E-2</v>
      </c>
      <c r="AH257" s="102">
        <f>_xll.qlIndexFixing(TenorBasisIndex6M,$AC257,TRUE,_xll.ohTrigger(trigger,X278))</f>
        <v>1.7421159485929351E-2</v>
      </c>
      <c r="AI257" s="49">
        <f>_xll.qlIndexFixing($X$9,$AC257,TRUE,trigger)</f>
        <v>1.7138792691951062E-2</v>
      </c>
      <c r="AJ257" s="52">
        <f t="shared" si="20"/>
        <v>2.8236679397828852</v>
      </c>
      <c r="BC257" s="45">
        <f>_xll.qlCalendarAdvance(calendar,BC256,"1D",,,trigger)</f>
        <v>42641</v>
      </c>
      <c r="BD257" s="49">
        <f>_xll.qlTenorBasisForwardRate($X$17,BC257,_xll.ohTrigger(trigger,$X$24))</f>
        <v>4.3870435941641779E-4</v>
      </c>
      <c r="BE257" s="49">
        <f>_xll.qlIndexFixing(TenorBasisIndex6M,_xll.qlInterestRateIndexFixingDate(TenorBasisIndex6M,BC257,trigger),TRUE,_xll.ohTrigger(trigger,$X$24))</f>
        <v>3.7849396550506846E-4</v>
      </c>
      <c r="BF257" s="49">
        <f>_xll.qlIndexFixing($X$9,_xll.qlInterestRateIndexFixingDate($X$9,BC257,trigger),TRUE,trigger)</f>
        <v>3.7551993564202674E-4</v>
      </c>
      <c r="BG257" s="94">
        <f t="shared" si="21"/>
        <v>-2.9740298630417158E-2</v>
      </c>
    </row>
    <row r="258" spans="27:59" x14ac:dyDescent="0.2">
      <c r="AA258" s="1">
        <f t="shared" si="22"/>
        <v>255</v>
      </c>
      <c r="AB258" s="44" t="str">
        <f t="shared" si="23"/>
        <v>255M</v>
      </c>
      <c r="AC258" s="45">
        <f>_xll.qlInterestRateIndexFixingDate($X$9,AD258)</f>
        <v>50039</v>
      </c>
      <c r="AD258" s="45">
        <f>_xll.qlCalendarAdvance(calendar,$AD$3,AB258,,,trigger)</f>
        <v>50042</v>
      </c>
      <c r="AE258" s="45">
        <f>_xll.qlInterestRateIndexMaturity($X$9,AD258,)</f>
        <v>50223</v>
      </c>
      <c r="AF258" s="49">
        <f>_xll.qlTenorBasisValue(TenorBasis6M,AD258,_xll.ohTrigger(trigger,$X$24))</f>
        <v>5.6176207594721417E-4</v>
      </c>
      <c r="AG258" s="102">
        <f>_xll.qlTenorBasisForwardRate(TenorBasis6M,AD258,_xll.ohTrigger(trigger,$X$24))</f>
        <v>1.7121998836827836E-2</v>
      </c>
      <c r="AH258" s="102">
        <f>_xll.qlIndexFixing(TenorBasisIndex6M,$AC258,TRUE,_xll.ohTrigger(trigger,X279))</f>
        <v>1.7362062079629755E-2</v>
      </c>
      <c r="AI258" s="49">
        <f>_xll.qlIndexFixing($X$9,$AC258,TRUE,trigger)</f>
        <v>1.7079518898949361E-2</v>
      </c>
      <c r="AJ258" s="52">
        <f t="shared" si="20"/>
        <v>2.8254318068039392</v>
      </c>
      <c r="BC258" s="45">
        <f>_xll.qlCalendarAdvance(calendar,BC257,"1D",,,trigger)</f>
        <v>42642</v>
      </c>
      <c r="BD258" s="49">
        <f>_xll.qlTenorBasisForwardRate($X$17,BC258,_xll.ohTrigger(trigger,$X$24))</f>
        <v>4.4123741378201579E-4</v>
      </c>
      <c r="BE258" s="49">
        <f>_xll.qlIndexFixing(TenorBasisIndex6M,_xll.qlInterestRateIndexFixingDate(TenorBasisIndex6M,BC258,trigger),TRUE,_xll.ohTrigger(trigger,$X$24))</f>
        <v>3.805312215087427E-4</v>
      </c>
      <c r="BF258" s="49">
        <f>_xll.qlIndexFixing($X$9,_xll.qlInterestRateIndexFixingDate($X$9,BC258,trigger),TRUE,trigger)</f>
        <v>3.7782654042632836E-4</v>
      </c>
      <c r="BG258" s="94">
        <f t="shared" si="21"/>
        <v>-2.7046810824143366E-2</v>
      </c>
    </row>
    <row r="259" spans="27:59" x14ac:dyDescent="0.2">
      <c r="AA259" s="1">
        <f t="shared" si="22"/>
        <v>256</v>
      </c>
      <c r="AB259" s="44" t="str">
        <f t="shared" si="23"/>
        <v>256M</v>
      </c>
      <c r="AC259" s="45">
        <f>_xll.qlInterestRateIndexFixingDate($X$9,AD259)</f>
        <v>50069</v>
      </c>
      <c r="AD259" s="45">
        <f>_xll.qlCalendarAdvance(calendar,$AD$3,AB259,,,trigger)</f>
        <v>50073</v>
      </c>
      <c r="AE259" s="45">
        <f>_xll.qlInterestRateIndexMaturity($X$9,AD259,)</f>
        <v>50255</v>
      </c>
      <c r="AF259" s="49">
        <f>_xll.qlTenorBasisValue(TenorBasis6M,AD259,_xll.ohTrigger(trigger,$X$24))</f>
        <v>5.5704210464316761E-4</v>
      </c>
      <c r="AG259" s="102">
        <f>_xll.qlTenorBasisForwardRate(TenorBasis6M,AD259,_xll.ohTrigger(trigger,$X$24))</f>
        <v>1.7062658744175004E-2</v>
      </c>
      <c r="AH259" s="102">
        <f>_xll.qlIndexFixing(TenorBasisIndex6M,$AC259,TRUE,_xll.ohTrigger(trigger,X280))</f>
        <v>1.7302731246010478E-2</v>
      </c>
      <c r="AI259" s="49">
        <f>_xll.qlIndexFixing($X$9,$AC259,TRUE,trigger)</f>
        <v>1.7020162447434085E-2</v>
      </c>
      <c r="AJ259" s="52">
        <f t="shared" si="20"/>
        <v>2.825687985763929</v>
      </c>
      <c r="BC259" s="45">
        <f>_xll.qlCalendarAdvance(calendar,BC258,"1D",,,trigger)</f>
        <v>42643</v>
      </c>
      <c r="BD259" s="49">
        <f>_xll.qlTenorBasisForwardRate($X$17,BC259,_xll.ohTrigger(trigger,$X$24))</f>
        <v>4.4515664395771164E-4</v>
      </c>
      <c r="BE259" s="49">
        <f>_xll.qlIndexFixing(TenorBasisIndex6M,_xll.qlInterestRateIndexFixingDate(TenorBasisIndex6M,BC259,trigger),TRUE,_xll.ohTrigger(trigger,$X$24))</f>
        <v>3.838068952492642E-4</v>
      </c>
      <c r="BF259" s="49">
        <f>_xll.qlIndexFixing($X$9,_xll.qlInterestRateIndexFixingDate($X$9,BC259,trigger),TRUE,trigger)</f>
        <v>3.8217818158554678E-4</v>
      </c>
      <c r="BG259" s="94">
        <f t="shared" si="21"/>
        <v>-1.6287136637174151E-2</v>
      </c>
    </row>
    <row r="260" spans="27:59" x14ac:dyDescent="0.2">
      <c r="AA260" s="1">
        <f t="shared" si="22"/>
        <v>257</v>
      </c>
      <c r="AB260" s="44" t="str">
        <f t="shared" si="23"/>
        <v>257M</v>
      </c>
      <c r="AC260" s="45">
        <f>_xll.qlInterestRateIndexFixingDate($X$9,AD260)</f>
        <v>50097</v>
      </c>
      <c r="AD260" s="45">
        <f>_xll.qlCalendarAdvance(calendar,$AD$3,AB260,,,trigger)</f>
        <v>50101</v>
      </c>
      <c r="AE260" s="45">
        <f>_xll.qlInterestRateIndexMaturity($X$9,AD260,)</f>
        <v>50285</v>
      </c>
      <c r="AF260" s="49">
        <f>_xll.qlTenorBasisValue(TenorBasis6M,AD260,_xll.ohTrigger(trigger,$X$24))</f>
        <v>5.5282655170738992E-4</v>
      </c>
      <c r="AG260" s="102">
        <f>_xll.qlTenorBasisForwardRate(TenorBasis6M,AD260,_xll.ohTrigger(trigger,$X$24))</f>
        <v>1.7009214275666103E-2</v>
      </c>
      <c r="AH260" s="102">
        <f>_xll.qlIndexFixing(TenorBasisIndex6M,$AC260,TRUE,_xll.ohTrigger(trigger,X281))</f>
        <v>1.7249307600446278E-2</v>
      </c>
      <c r="AI260" s="49">
        <f>_xll.qlIndexFixing($X$9,$AC260,TRUE,trigger)</f>
        <v>1.6966864587831278E-2</v>
      </c>
      <c r="AJ260" s="52">
        <f t="shared" ref="AJ260:AJ323" si="24">(AH260-AI260)*10000</f>
        <v>2.8244301261499958</v>
      </c>
      <c r="BC260" s="45">
        <f>_xll.qlCalendarAdvance(calendar,BC259,"1D",,,trigger)</f>
        <v>42646</v>
      </c>
      <c r="BD260" s="49">
        <f>_xll.qlTenorBasisForwardRate($X$17,BC260,_xll.ohTrigger(trigger,$X$24))</f>
        <v>4.5282898805006582E-4</v>
      </c>
      <c r="BE260" s="49">
        <f>_xll.qlIndexFixing(TenorBasisIndex6M,_xll.qlInterestRateIndexFixingDate(TenorBasisIndex6M,BC260,trigger),TRUE,_xll.ohTrigger(trigger,$X$24))</f>
        <v>3.8999999998687524E-4</v>
      </c>
      <c r="BF260" s="49">
        <f>_xll.qlIndexFixing($X$9,_xll.qlInterestRateIndexFixingDate($X$9,BC260,trigger),TRUE,trigger)</f>
        <v>3.8999999937505692E-4</v>
      </c>
      <c r="BG260" s="94">
        <f t="shared" ref="BG260:BG323" si="25">(BF260-BE260)*10000</f>
        <v>-6.1181832169965311E-9</v>
      </c>
    </row>
    <row r="261" spans="27:59" x14ac:dyDescent="0.2">
      <c r="AA261" s="1">
        <f t="shared" si="22"/>
        <v>258</v>
      </c>
      <c r="AB261" s="44" t="str">
        <f t="shared" si="23"/>
        <v>258M</v>
      </c>
      <c r="AC261" s="45">
        <f>_xll.qlInterestRateIndexFixingDate($X$9,AD261)</f>
        <v>50130</v>
      </c>
      <c r="AD261" s="45">
        <f>_xll.qlCalendarAdvance(calendar,$AD$3,AB261,,,trigger)</f>
        <v>50132</v>
      </c>
      <c r="AE261" s="45">
        <f>_xll.qlInterestRateIndexMaturity($X$9,AD261,)</f>
        <v>50315</v>
      </c>
      <c r="AF261" s="49">
        <f>_xll.qlTenorBasisValue(TenorBasis6M,AD261,_xll.ohTrigger(trigger,$X$24))</f>
        <v>5.4821158110293015E-4</v>
      </c>
      <c r="AG261" s="102">
        <f>_xll.qlTenorBasisForwardRate(TenorBasis6M,AD261,_xll.ohTrigger(trigger,$X$24))</f>
        <v>1.6952488847362068E-2</v>
      </c>
      <c r="AH261" s="102">
        <f>_xll.qlIndexFixing(TenorBasisIndex6M,$AC261,TRUE,_xll.ohTrigger(trigger,X282))</f>
        <v>1.7192568824568478E-2</v>
      </c>
      <c r="AI261" s="49">
        <f>_xll.qlIndexFixing($X$9,$AC261,TRUE,trigger)</f>
        <v>1.6910457597030942E-2</v>
      </c>
      <c r="AJ261" s="52">
        <f t="shared" si="24"/>
        <v>2.8211122753753552</v>
      </c>
      <c r="BC261" s="45">
        <f>_xll.qlCalendarAdvance(calendar,BC260,"1D",,,trigger)</f>
        <v>42647</v>
      </c>
      <c r="BD261" s="49">
        <f>_xll.qlTenorBasisForwardRate($X$17,BC261,_xll.ohTrigger(trigger,$X$24))</f>
        <v>4.5540015567700569E-4</v>
      </c>
      <c r="BE261" s="49">
        <f>_xll.qlIndexFixing(TenorBasisIndex6M,_xll.qlInterestRateIndexFixingDate(TenorBasisIndex6M,BC261,trigger),TRUE,_xll.ohTrigger(trigger,$X$24))</f>
        <v>3.9303861785013614E-4</v>
      </c>
      <c r="BF261" s="49">
        <f>_xll.qlIndexFixing($X$9,_xll.qlInterestRateIndexFixingDate($X$9,BC261,trigger),TRUE,trigger)</f>
        <v>3.9273870994766777E-4</v>
      </c>
      <c r="BG261" s="94">
        <f t="shared" si="25"/>
        <v>-2.9990790246836639E-3</v>
      </c>
    </row>
    <row r="262" spans="27:59" x14ac:dyDescent="0.2">
      <c r="AA262" s="1">
        <f t="shared" ref="AA262:AA325" si="26">AA261+1</f>
        <v>259</v>
      </c>
      <c r="AB262" s="44" t="str">
        <f t="shared" ref="AB262:AB325" si="27">AA262&amp;"M"</f>
        <v>259M</v>
      </c>
      <c r="AC262" s="45">
        <f>_xll.qlInterestRateIndexFixingDate($X$9,AD262)</f>
        <v>50159</v>
      </c>
      <c r="AD262" s="45">
        <f>_xll.qlCalendarAdvance(calendar,$AD$3,AB262,,,trigger)</f>
        <v>50164</v>
      </c>
      <c r="AE262" s="45">
        <f>_xll.qlInterestRateIndexMaturity($X$9,AD262,)</f>
        <v>50348</v>
      </c>
      <c r="AF262" s="49">
        <f>_xll.qlTenorBasisValue(TenorBasis6M,AD262,_xll.ohTrigger(trigger,$X$24))</f>
        <v>5.4350477332011844E-4</v>
      </c>
      <c r="AG262" s="102">
        <f>_xll.qlTenorBasisForwardRate(TenorBasis6M,AD262,_xll.ohTrigger(trigger,$X$24))</f>
        <v>1.6893760285957959E-2</v>
      </c>
      <c r="AH262" s="102">
        <f>_xll.qlIndexFixing(TenorBasisIndex6M,$AC262,TRUE,_xll.ohTrigger(trigger,X283))</f>
        <v>1.7044106728970609E-2</v>
      </c>
      <c r="AI262" s="49">
        <f>_xll.qlIndexFixing($X$9,$AC262,TRUE,trigger)</f>
        <v>1.6852258814417292E-2</v>
      </c>
      <c r="AJ262" s="52">
        <f t="shared" si="24"/>
        <v>1.9184791455331696</v>
      </c>
      <c r="BC262" s="45">
        <f>_xll.qlCalendarAdvance(calendar,BC261,"1D",,,trigger)</f>
        <v>42648</v>
      </c>
      <c r="BD262" s="49">
        <f>_xll.qlTenorBasisForwardRate($X$17,BC262,_xll.ohTrigger(trigger,$X$24))</f>
        <v>4.5797754769505796E-4</v>
      </c>
      <c r="BE262" s="49">
        <f>_xll.qlIndexFixing(TenorBasisIndex6M,_xll.qlInterestRateIndexFixingDate(TenorBasisIndex6M,BC262,trigger),TRUE,_xll.ohTrigger(trigger,$X$24))</f>
        <v>3.9608346161011833E-4</v>
      </c>
      <c r="BF262" s="49">
        <f>_xll.qlIndexFixing($X$9,_xll.qlInterestRateIndexFixingDate($X$9,BC262,trigger),TRUE,trigger)</f>
        <v>3.9554024034522489E-4</v>
      </c>
      <c r="BG262" s="94">
        <f t="shared" si="25"/>
        <v>-5.4322126489343616E-3</v>
      </c>
    </row>
    <row r="263" spans="27:59" x14ac:dyDescent="0.2">
      <c r="AA263" s="1">
        <f t="shared" si="26"/>
        <v>260</v>
      </c>
      <c r="AB263" s="44" t="str">
        <f t="shared" si="27"/>
        <v>260M</v>
      </c>
      <c r="AC263" s="45">
        <f>_xll.qlInterestRateIndexFixingDate($X$9,AD263)</f>
        <v>50189</v>
      </c>
      <c r="AD263" s="45">
        <f>_xll.qlCalendarAdvance(calendar,$AD$3,AB263,,,trigger)</f>
        <v>50193</v>
      </c>
      <c r="AE263" s="45">
        <f>_xll.qlInterestRateIndexMaturity($X$9,AD263,)</f>
        <v>50376</v>
      </c>
      <c r="AF263" s="49">
        <f>_xll.qlTenorBasisValue(TenorBasis6M,AD263,_xll.ohTrigger(trigger,$X$24))</f>
        <v>5.3928878172292659E-4</v>
      </c>
      <c r="AG263" s="102">
        <f>_xll.qlTenorBasisForwardRate(TenorBasis6M,AD263,_xll.ohTrigger(trigger,$X$24))</f>
        <v>1.6842229936888591E-2</v>
      </c>
      <c r="AH263" s="102">
        <f>_xll.qlIndexFixing(TenorBasisIndex6M,$AC263,TRUE,_xll.ohTrigger(trigger,X284))</f>
        <v>1.6915527037355951E-2</v>
      </c>
      <c r="AI263" s="49">
        <f>_xll.qlIndexFixing($X$9,$AC263,TRUE,trigger)</f>
        <v>1.6801352052329754E-2</v>
      </c>
      <c r="AJ263" s="52">
        <f t="shared" si="24"/>
        <v>1.1417498502619763</v>
      </c>
      <c r="BC263" s="45">
        <f>_xll.qlCalendarAdvance(calendar,BC262,"1D",,,trigger)</f>
        <v>42649</v>
      </c>
      <c r="BD263" s="49">
        <f>_xll.qlTenorBasisForwardRate($X$17,BC263,_xll.ohTrigger(trigger,$X$24))</f>
        <v>4.6056086661910921E-4</v>
      </c>
      <c r="BE263" s="49">
        <f>_xll.qlIndexFixing(TenorBasisIndex6M,_xll.qlInterestRateIndexFixingDate(TenorBasisIndex6M,BC263,trigger),TRUE,_xll.ohTrigger(trigger,$X$24))</f>
        <v>3.9913423379400617E-4</v>
      </c>
      <c r="BF263" s="49">
        <f>_xll.qlIndexFixing($X$9,_xll.qlInterestRateIndexFixingDate($X$9,BC263,trigger),TRUE,trigger)</f>
        <v>3.9840010545347037E-4</v>
      </c>
      <c r="BG263" s="94">
        <f t="shared" si="25"/>
        <v>-7.341283405358002E-3</v>
      </c>
    </row>
    <row r="264" spans="27:59" x14ac:dyDescent="0.2">
      <c r="AA264" s="1">
        <f t="shared" si="26"/>
        <v>261</v>
      </c>
      <c r="AB264" s="44" t="str">
        <f t="shared" si="27"/>
        <v>261M</v>
      </c>
      <c r="AC264" s="45">
        <f>_xll.qlInterestRateIndexFixingDate($X$9,AD264)</f>
        <v>50221</v>
      </c>
      <c r="AD264" s="45">
        <f>_xll.qlCalendarAdvance(calendar,$AD$3,AB264,,,trigger)</f>
        <v>50223</v>
      </c>
      <c r="AE264" s="45">
        <f>_xll.qlInterestRateIndexMaturity($X$9,AD264,)</f>
        <v>50409</v>
      </c>
      <c r="AF264" s="49">
        <f>_xll.qlTenorBasisValue(TenorBasis6M,AD264,_xll.ohTrigger(trigger,$X$24))</f>
        <v>5.3497650764498111E-4</v>
      </c>
      <c r="AG264" s="102">
        <f>_xll.qlTenorBasisForwardRate(TenorBasis6M,AD264,_xll.ohTrigger(trigger,$X$24))</f>
        <v>1.6787736012201408E-2</v>
      </c>
      <c r="AH264" s="102">
        <f>_xll.qlIndexFixing(TenorBasisIndex6M,$AC264,TRUE,_xll.ohTrigger(trigger,X285))</f>
        <v>1.6774962811891045E-2</v>
      </c>
      <c r="AI264" s="49">
        <f>_xll.qlIndexFixing($X$9,$AC264,TRUE,trigger)</f>
        <v>1.6747726548224703E-2</v>
      </c>
      <c r="AJ264" s="52">
        <f t="shared" si="24"/>
        <v>0.27236263666342159</v>
      </c>
      <c r="BC264" s="45">
        <f>_xll.qlCalendarAdvance(calendar,BC263,"1D",,,trigger)</f>
        <v>42650</v>
      </c>
      <c r="BD264" s="49">
        <f>_xll.qlTenorBasisForwardRate($X$17,BC264,_xll.ohTrigger(trigger,$X$24))</f>
        <v>4.6314981495833616E-4</v>
      </c>
      <c r="BE264" s="49">
        <f>_xll.qlIndexFixing(TenorBasisIndex6M,_xll.qlInterestRateIndexFixingDate(TenorBasisIndex6M,BC264,trigger),TRUE,_xll.ohTrigger(trigger,$X$24))</f>
        <v>4.0219063692590955E-4</v>
      </c>
      <c r="BF264" s="49">
        <f>_xll.qlIndexFixing($X$9,_xll.qlInterestRateIndexFixingDate($X$9,BC264,trigger),TRUE,trigger)</f>
        <v>4.013138201375033E-4</v>
      </c>
      <c r="BG264" s="94">
        <f t="shared" si="25"/>
        <v>-8.7681678840624815E-3</v>
      </c>
    </row>
    <row r="265" spans="27:59" x14ac:dyDescent="0.2">
      <c r="AA265" s="1">
        <f t="shared" si="26"/>
        <v>262</v>
      </c>
      <c r="AB265" s="44" t="str">
        <f t="shared" si="27"/>
        <v>262M</v>
      </c>
      <c r="AC265" s="45">
        <f>_xll.qlInterestRateIndexFixingDate($X$9,AD265)</f>
        <v>50251</v>
      </c>
      <c r="AD265" s="45">
        <f>_xll.qlCalendarAdvance(calendar,$AD$3,AB265,,,trigger)</f>
        <v>50255</v>
      </c>
      <c r="AE265" s="45">
        <f>_xll.qlInterestRateIndexMaturity($X$9,AD265,)</f>
        <v>50439</v>
      </c>
      <c r="AF265" s="49">
        <f>_xll.qlTenorBasisValue(TenorBasis6M,AD265,_xll.ohTrigger(trigger,$X$24))</f>
        <v>5.3043124126397456E-4</v>
      </c>
      <c r="AG265" s="102">
        <f>_xll.qlTenorBasisForwardRate(TenorBasis6M,AD265,_xll.ohTrigger(trigger,$X$24))</f>
        <v>1.6732926630300491E-2</v>
      </c>
      <c r="AH265" s="102">
        <f>_xll.qlIndexFixing(TenorBasisIndex6M,$AC265,TRUE,_xll.ohTrigger(trigger,X286))</f>
        <v>1.6635844751733023E-2</v>
      </c>
      <c r="AI265" s="49">
        <f>_xll.qlIndexFixing($X$9,$AC265,TRUE,trigger)</f>
        <v>1.6693946986663283E-2</v>
      </c>
      <c r="AJ265" s="52">
        <f t="shared" si="24"/>
        <v>-0.58102234930260122</v>
      </c>
      <c r="BC265" s="45">
        <f>_xll.qlCalendarAdvance(calendar,BC264,"1D",,,trigger)</f>
        <v>42653</v>
      </c>
      <c r="BD265" s="49">
        <f>_xll.qlTenorBasisForwardRate($X$17,BC265,_xll.ohTrigger(trigger,$X$24))</f>
        <v>4.7094746155137339E-4</v>
      </c>
      <c r="BE265" s="49">
        <f>_xll.qlIndexFixing(TenorBasisIndex6M,_xll.qlInterestRateIndexFixingDate(TenorBasisIndex6M,BC265,trigger),TRUE,_xll.ohTrigger(trigger,$X$24))</f>
        <v>4.1139065722182446E-4</v>
      </c>
      <c r="BF265" s="49">
        <f>_xll.qlIndexFixing($X$9,_xll.qlInterestRateIndexFixingDate($X$9,BC265,trigger),TRUE,trigger)</f>
        <v>4.1033320997074308E-4</v>
      </c>
      <c r="BG265" s="94">
        <f t="shared" si="25"/>
        <v>-1.0574472510813853E-2</v>
      </c>
    </row>
    <row r="266" spans="27:59" x14ac:dyDescent="0.2">
      <c r="AA266" s="1">
        <f t="shared" si="26"/>
        <v>263</v>
      </c>
      <c r="AB266" s="44" t="str">
        <f t="shared" si="27"/>
        <v>263M</v>
      </c>
      <c r="AC266" s="45">
        <f>_xll.qlInterestRateIndexFixingDate($X$9,AD266)</f>
        <v>50283</v>
      </c>
      <c r="AD266" s="45">
        <f>_xll.qlCalendarAdvance(calendar,$AD$3,AB266,,,trigger)</f>
        <v>50285</v>
      </c>
      <c r="AE266" s="45">
        <f>_xll.qlInterestRateIndexMaturity($X$9,AD266,)</f>
        <v>50466</v>
      </c>
      <c r="AF266" s="49">
        <f>_xll.qlTenorBasisValue(TenorBasis6M,AD266,_xll.ohTrigger(trigger,$X$24))</f>
        <v>5.262206321423814E-4</v>
      </c>
      <c r="AG266" s="102">
        <f>_xll.qlTenorBasisForwardRate(TenorBasis6M,AD266,_xll.ohTrigger(trigger,$X$24))</f>
        <v>1.6682800542109036E-2</v>
      </c>
      <c r="AH266" s="102">
        <f>_xll.qlIndexFixing(TenorBasisIndex6M,$AC266,TRUE,_xll.ohTrigger(trigger,X287))</f>
        <v>1.650554039613359E-2</v>
      </c>
      <c r="AI266" s="49">
        <f>_xll.qlIndexFixing($X$9,$AC266,TRUE,trigger)</f>
        <v>1.6644924323588117E-2</v>
      </c>
      <c r="AJ266" s="52">
        <f t="shared" si="24"/>
        <v>-1.3938392745452624</v>
      </c>
      <c r="BC266" s="45">
        <f>_xll.qlCalendarAdvance(calendar,BC265,"1D",,,trigger)</f>
        <v>42654</v>
      </c>
      <c r="BD266" s="49">
        <f>_xll.qlTenorBasisForwardRate($X$17,BC266,_xll.ohTrigger(trigger,$X$24))</f>
        <v>4.7355595261715829E-4</v>
      </c>
      <c r="BE266" s="49">
        <f>_xll.qlIndexFixing(TenorBasisIndex6M,_xll.qlInterestRateIndexFixingDate(TenorBasisIndex6M,BC266,trigger),TRUE,_xll.ohTrigger(trigger,$X$24))</f>
        <v>4.1446660933813713E-4</v>
      </c>
      <c r="BF266" s="49">
        <f>_xll.qlIndexFixing($X$9,_xll.qlInterestRateIndexFixingDate($X$9,BC266,trigger),TRUE,trigger)</f>
        <v>4.1341747116312031E-4</v>
      </c>
      <c r="BG266" s="94">
        <f t="shared" si="25"/>
        <v>-1.0491381750168212E-2</v>
      </c>
    </row>
    <row r="267" spans="27:59" x14ac:dyDescent="0.2">
      <c r="AA267" s="1">
        <f t="shared" si="26"/>
        <v>264</v>
      </c>
      <c r="AB267" s="44" t="str">
        <f t="shared" si="27"/>
        <v>264M</v>
      </c>
      <c r="AC267" s="45">
        <f>_xll.qlInterestRateIndexFixingDate($X$9,AD267)</f>
        <v>50313</v>
      </c>
      <c r="AD267" s="45">
        <f>_xll.qlCalendarAdvance(calendar,$AD$3,AB267,,,trigger)</f>
        <v>50315</v>
      </c>
      <c r="AE267" s="45">
        <f>_xll.qlInterestRateIndexMaturity($X$9,AD267,)</f>
        <v>50497</v>
      </c>
      <c r="AF267" s="49">
        <f>_xll.qlTenorBasisValue(TenorBasis6M,AD267,_xll.ohTrigger(trigger,$X$24))</f>
        <v>5.22058480174385E-4</v>
      </c>
      <c r="AG267" s="102">
        <f>_xll.qlTenorBasisForwardRate(TenorBasis6M,AD267,_xll.ohTrigger(trigger,$X$24))</f>
        <v>1.6631598499342631E-2</v>
      </c>
      <c r="AH267" s="102">
        <f>_xll.qlIndexFixing(TenorBasisIndex6M,$AC267,TRUE,_xll.ohTrigger(trigger,X288))</f>
        <v>1.6371439625969677E-2</v>
      </c>
      <c r="AI267" s="49">
        <f>_xll.qlIndexFixing($X$9,$AC267,TRUE,trigger)</f>
        <v>1.6595075823673353E-2</v>
      </c>
      <c r="AJ267" s="52">
        <f t="shared" si="24"/>
        <v>-2.2363619770367564</v>
      </c>
      <c r="BC267" s="45">
        <f>_xll.qlCalendarAdvance(calendar,BC266,"1D",,,trigger)</f>
        <v>42655</v>
      </c>
      <c r="BD267" s="49">
        <f>_xll.qlTenorBasisForwardRate($X$17,BC267,_xll.ohTrigger(trigger,$X$24))</f>
        <v>4.7616858561721131E-4</v>
      </c>
      <c r="BE267" s="49">
        <f>_xll.qlIndexFixing(TenorBasisIndex6M,_xll.qlInterestRateIndexFixingDate(TenorBasisIndex6M,BC267,trigger),TRUE,_xll.ohTrigger(trigger,$X$24))</f>
        <v>4.1754670498304696E-4</v>
      </c>
      <c r="BF267" s="49">
        <f>_xll.qlIndexFixing($X$9,_xll.qlInterestRateIndexFixingDate($X$9,BC267,trigger),TRUE,trigger)</f>
        <v>4.1653315591200164E-4</v>
      </c>
      <c r="BG267" s="94">
        <f t="shared" si="25"/>
        <v>-1.0135490710453159E-2</v>
      </c>
    </row>
    <row r="268" spans="27:59" x14ac:dyDescent="0.2">
      <c r="AA268" s="1">
        <f t="shared" si="26"/>
        <v>265</v>
      </c>
      <c r="AB268" s="44" t="str">
        <f t="shared" si="27"/>
        <v>265M</v>
      </c>
      <c r="AC268" s="45">
        <f>_xll.qlInterestRateIndexFixingDate($X$9,AD268)</f>
        <v>50342</v>
      </c>
      <c r="AD268" s="45">
        <f>_xll.qlCalendarAdvance(calendar,$AD$3,AB268,,,trigger)</f>
        <v>50346</v>
      </c>
      <c r="AE268" s="45">
        <f>_xll.qlInterestRateIndexMaturity($X$9,AD268,)</f>
        <v>50528</v>
      </c>
      <c r="AF268" s="49">
        <f>_xll.qlTenorBasisValue(TenorBasis6M,AD268,_xll.ohTrigger(trigger,$X$24))</f>
        <v>5.1780799127530371E-4</v>
      </c>
      <c r="AG268" s="102">
        <f>_xll.qlTenorBasisForwardRate(TenorBasis6M,AD268,_xll.ohTrigger(trigger,$X$24))</f>
        <v>1.6579956719813931E-2</v>
      </c>
      <c r="AH268" s="102">
        <f>_xll.qlIndexFixing(TenorBasisIndex6M,$AC268,TRUE,_xll.ohTrigger(trigger,X289))</f>
        <v>1.6319810361332957E-2</v>
      </c>
      <c r="AI268" s="49">
        <f>_xll.qlIndexFixing($X$9,$AC268,TRUE,trigger)</f>
        <v>1.6544987379728329E-2</v>
      </c>
      <c r="AJ268" s="52">
        <f t="shared" si="24"/>
        <v>-2.2517701839537203</v>
      </c>
      <c r="BC268" s="45">
        <f>_xll.qlCalendarAdvance(calendar,BC267,"1D",,,trigger)</f>
        <v>42656</v>
      </c>
      <c r="BD268" s="49">
        <f>_xll.qlTenorBasisForwardRate($X$17,BC268,_xll.ohTrigger(trigger,$X$24))</f>
        <v>4.7878506304401924E-4</v>
      </c>
      <c r="BE268" s="49">
        <f>_xll.qlIndexFixing(TenorBasisIndex6M,_xll.qlInterestRateIndexFixingDate(TenorBasisIndex6M,BC268,trigger),TRUE,_xll.ohTrigger(trigger,$X$24))</f>
        <v>4.2063064666265627E-4</v>
      </c>
      <c r="BF268" s="49">
        <f>_xll.qlIndexFixing($X$9,_xll.qlInterestRateIndexFixingDate($X$9,BC268,trigger),TRUE,trigger)</f>
        <v>4.1967577893622964E-4</v>
      </c>
      <c r="BG268" s="94">
        <f t="shared" si="25"/>
        <v>-9.548677264266326E-3</v>
      </c>
    </row>
    <row r="269" spans="27:59" x14ac:dyDescent="0.2">
      <c r="AA269" s="1">
        <f t="shared" si="26"/>
        <v>266</v>
      </c>
      <c r="AB269" s="44" t="str">
        <f t="shared" si="27"/>
        <v>266M</v>
      </c>
      <c r="AC269" s="45">
        <f>_xll.qlInterestRateIndexFixingDate($X$9,AD269)</f>
        <v>50374</v>
      </c>
      <c r="AD269" s="45">
        <f>_xll.qlCalendarAdvance(calendar,$AD$3,AB269,,,trigger)</f>
        <v>50376</v>
      </c>
      <c r="AE269" s="45">
        <f>_xll.qlInterestRateIndexMaturity($X$9,AD269,)</f>
        <v>50558</v>
      </c>
      <c r="AF269" s="49">
        <f>_xll.qlTenorBasisValue(TenorBasis6M,AD269,_xll.ohTrigger(trigger,$X$24))</f>
        <v>5.1374290435521872E-4</v>
      </c>
      <c r="AG269" s="102">
        <f>_xll.qlTenorBasisForwardRate(TenorBasis6M,AD269,_xll.ohTrigger(trigger,$X$24))</f>
        <v>1.6530752380574398E-2</v>
      </c>
      <c r="AH269" s="102">
        <f>_xll.qlIndexFixing(TenorBasisIndex6M,$AC269,TRUE,_xll.ohTrigger(trigger,X290))</f>
        <v>1.6270618032118926E-2</v>
      </c>
      <c r="AI269" s="49">
        <f>_xll.qlIndexFixing($X$9,$AC269,TRUE,trigger)</f>
        <v>1.6497458277232407E-2</v>
      </c>
      <c r="AJ269" s="52">
        <f t="shared" si="24"/>
        <v>-2.268402451134806</v>
      </c>
      <c r="BC269" s="45">
        <f>_xll.qlCalendarAdvance(calendar,BC268,"1D",,,trigger)</f>
        <v>42657</v>
      </c>
      <c r="BD269" s="49">
        <f>_xll.qlTenorBasisForwardRate($X$17,BC269,_xll.ohTrigger(trigger,$X$24))</f>
        <v>4.8692076611465198E-4</v>
      </c>
      <c r="BE269" s="49">
        <f>_xll.qlIndexFixing(TenorBasisIndex6M,_xll.qlInterestRateIndexFixingDate(TenorBasisIndex6M,BC269,trigger),TRUE,_xll.ohTrigger(trigger,$X$24))</f>
        <v>4.3448963782231133E-4</v>
      </c>
      <c r="BF269" s="49">
        <f>_xll.qlIndexFixing($X$9,_xll.qlInterestRateIndexFixingDate($X$9,BC269,trigger),TRUE,trigger)</f>
        <v>4.3536462330508933E-4</v>
      </c>
      <c r="BG269" s="94">
        <f t="shared" si="25"/>
        <v>8.7498548277800195E-3</v>
      </c>
    </row>
    <row r="270" spans="27:59" x14ac:dyDescent="0.2">
      <c r="AA270" s="1">
        <f t="shared" si="26"/>
        <v>267</v>
      </c>
      <c r="AB270" s="44" t="str">
        <f t="shared" si="27"/>
        <v>267M</v>
      </c>
      <c r="AC270" s="45">
        <f>_xll.qlInterestRateIndexFixingDate($X$9,AD270)</f>
        <v>50404</v>
      </c>
      <c r="AD270" s="45">
        <f>_xll.qlCalendarAdvance(calendar,$AD$3,AB270,,,trigger)</f>
        <v>50409</v>
      </c>
      <c r="AE270" s="45">
        <f>_xll.qlInterestRateIndexMaturity($X$9,AD270,)</f>
        <v>50591</v>
      </c>
      <c r="AF270" s="49">
        <f>_xll.qlTenorBasisValue(TenorBasis6M,AD270,_xll.ohTrigger(trigger,$X$24))</f>
        <v>5.0932560178443232E-4</v>
      </c>
      <c r="AG270" s="102">
        <f>_xll.qlTenorBasisForwardRate(TenorBasis6M,AD270,_xll.ohTrigger(trigger,$X$24))</f>
        <v>1.6477503537030647E-2</v>
      </c>
      <c r="AH270" s="102">
        <f>_xll.qlIndexFixing(TenorBasisIndex6M,$AC270,TRUE,_xll.ohTrigger(trigger,X291))</f>
        <v>1.6217382284769197E-2</v>
      </c>
      <c r="AI270" s="49">
        <f>_xll.qlIndexFixing($X$9,$AC270,TRUE,trigger)</f>
        <v>1.6446248159194876E-2</v>
      </c>
      <c r="AJ270" s="52">
        <f t="shared" si="24"/>
        <v>-2.2886587442567938</v>
      </c>
      <c r="BC270" s="45">
        <f>_xll.qlCalendarAdvance(calendar,BC269,"1D",,,trigger)</f>
        <v>42660</v>
      </c>
      <c r="BD270" s="49">
        <f>_xll.qlTenorBasisForwardRate($X$17,BC270,_xll.ohTrigger(trigger,$X$24))</f>
        <v>4.9066436935507065E-4</v>
      </c>
      <c r="BE270" s="49">
        <f>_xll.qlIndexFixing(TenorBasisIndex6M,_xll.qlInterestRateIndexFixingDate(TenorBasisIndex6M,BC270,trigger),TRUE,_xll.ohTrigger(trigger,$X$24))</f>
        <v>4.3570765939979992E-4</v>
      </c>
      <c r="BF270" s="49">
        <f>_xll.qlIndexFixing($X$9,_xll.qlInterestRateIndexFixingDate($X$9,BC270,trigger),TRUE,trigger)</f>
        <v>4.3554728013801635E-4</v>
      </c>
      <c r="BG270" s="94">
        <f t="shared" si="25"/>
        <v>-1.6037926178357094E-3</v>
      </c>
    </row>
    <row r="271" spans="27:59" x14ac:dyDescent="0.2">
      <c r="AA271" s="1">
        <f t="shared" si="26"/>
        <v>268</v>
      </c>
      <c r="AB271" s="44" t="str">
        <f t="shared" si="27"/>
        <v>268M</v>
      </c>
      <c r="AC271" s="45">
        <f>_xll.qlInterestRateIndexFixingDate($X$9,AD271)</f>
        <v>50434</v>
      </c>
      <c r="AD271" s="45">
        <f>_xll.qlCalendarAdvance(calendar,$AD$3,AB271,,,trigger)</f>
        <v>50438</v>
      </c>
      <c r="AE271" s="45">
        <f>_xll.qlInterestRateIndexMaturity($X$9,AD271,)</f>
        <v>50619</v>
      </c>
      <c r="AF271" s="49">
        <f>_xll.qlTenorBasisValue(TenorBasis6M,AD271,_xll.ohTrigger(trigger,$X$24))</f>
        <v>5.0549020776404418E-4</v>
      </c>
      <c r="AG271" s="102">
        <f>_xll.qlTenorBasisForwardRate(TenorBasis6M,AD271,_xll.ohTrigger(trigger,$X$24))</f>
        <v>1.6431867163451817E-2</v>
      </c>
      <c r="AH271" s="102">
        <f>_xll.qlIndexFixing(TenorBasisIndex6M,$AC271,TRUE,_xll.ohTrigger(trigger,X292))</f>
        <v>1.6171768856706108E-2</v>
      </c>
      <c r="AI271" s="49">
        <f>_xll.qlIndexFixing($X$9,$AC271,TRUE,trigger)</f>
        <v>1.6402536630135679E-2</v>
      </c>
      <c r="AJ271" s="52">
        <f t="shared" si="24"/>
        <v>-2.3076777342957016</v>
      </c>
      <c r="BC271" s="45">
        <f>_xll.qlCalendarAdvance(calendar,BC270,"1D",,,trigger)</f>
        <v>42661</v>
      </c>
      <c r="BD271" s="49">
        <f>_xll.qlTenorBasisForwardRate($X$17,BC271,_xll.ohTrigger(trigger,$X$24))</f>
        <v>4.9191470373033885E-4</v>
      </c>
      <c r="BE271" s="49">
        <f>_xll.qlIndexFixing(TenorBasisIndex6M,_xll.qlInterestRateIndexFixingDate(TenorBasisIndex6M,BC271,trigger),TRUE,_xll.ohTrigger(trigger,$X$24))</f>
        <v>4.3754321601380085E-4</v>
      </c>
      <c r="BF271" s="49">
        <f>_xll.qlIndexFixing($X$9,_xll.qlInterestRateIndexFixingDate($X$9,BC271,trigger),TRUE,trigger)</f>
        <v>4.3563598143122765E-4</v>
      </c>
      <c r="BG271" s="94">
        <f t="shared" si="25"/>
        <v>-1.9072345825731953E-2</v>
      </c>
    </row>
    <row r="272" spans="27:59" x14ac:dyDescent="0.2">
      <c r="AA272" s="1">
        <f t="shared" si="26"/>
        <v>269</v>
      </c>
      <c r="AB272" s="44" t="str">
        <f t="shared" si="27"/>
        <v>269M</v>
      </c>
      <c r="AC272" s="45">
        <f>_xll.qlInterestRateIndexFixingDate($X$9,AD272)</f>
        <v>50462</v>
      </c>
      <c r="AD272" s="45">
        <f>_xll.qlCalendarAdvance(calendar,$AD$3,AB272,,,trigger)</f>
        <v>50466</v>
      </c>
      <c r="AE272" s="45">
        <f>_xll.qlInterestRateIndexMaturity($X$9,AD272,)</f>
        <v>50650</v>
      </c>
      <c r="AF272" s="49">
        <f>_xll.qlTenorBasisValue(TenorBasis6M,AD272,_xll.ohTrigger(trigger,$X$24))</f>
        <v>5.0182791357950029E-4</v>
      </c>
      <c r="AG272" s="102">
        <f>_xll.qlTenorBasisForwardRate(TenorBasis6M,AD272,_xll.ohTrigger(trigger,$X$24))</f>
        <v>1.6386905789054607E-2</v>
      </c>
      <c r="AH272" s="102">
        <f>_xll.qlIndexFixing(TenorBasisIndex6M,$AC272,TRUE,_xll.ohTrigger(trigger,X293))</f>
        <v>1.6126783864755547E-2</v>
      </c>
      <c r="AI272" s="49">
        <f>_xll.qlIndexFixing($X$9,$AC272,TRUE,trigger)</f>
        <v>1.6359736255486427E-2</v>
      </c>
      <c r="AJ272" s="52">
        <f t="shared" si="24"/>
        <v>-2.3295239073087974</v>
      </c>
      <c r="BC272" s="45">
        <f>_xll.qlCalendarAdvance(calendar,BC271,"1D",,,trigger)</f>
        <v>42662</v>
      </c>
      <c r="BD272" s="49">
        <f>_xll.qlTenorBasisForwardRate($X$17,BC272,_xll.ohTrigger(trigger,$X$24))</f>
        <v>4.945479999650317E-4</v>
      </c>
      <c r="BE272" s="49">
        <f>_xll.qlIndexFixing(TenorBasisIndex6M,_xll.qlInterestRateIndexFixingDate(TenorBasisIndex6M,BC272,trigger),TRUE,_xll.ohTrigger(trigger,$X$24))</f>
        <v>4.3919840345629183E-4</v>
      </c>
      <c r="BF272" s="49">
        <f>_xll.qlIndexFixing($X$9,_xll.qlInterestRateIndexFixingDate($X$9,BC272,trigger),TRUE,trigger)</f>
        <v>4.3884604165545573E-4</v>
      </c>
      <c r="BG272" s="94">
        <f t="shared" si="25"/>
        <v>-3.5236180083610255E-3</v>
      </c>
    </row>
    <row r="273" spans="27:59" x14ac:dyDescent="0.2">
      <c r="AA273" s="1">
        <f t="shared" si="26"/>
        <v>270</v>
      </c>
      <c r="AB273" s="44" t="str">
        <f t="shared" si="27"/>
        <v>270M</v>
      </c>
      <c r="AC273" s="45">
        <f>_xll.qlInterestRateIndexFixingDate($X$9,AD273)</f>
        <v>50495</v>
      </c>
      <c r="AD273" s="45">
        <f>_xll.qlCalendarAdvance(calendar,$AD$3,AB273,,,trigger)</f>
        <v>50497</v>
      </c>
      <c r="AE273" s="45">
        <f>_xll.qlInterestRateIndexMaturity($X$9,AD273,)</f>
        <v>50682</v>
      </c>
      <c r="AF273" s="49">
        <f>_xll.qlTenorBasisValue(TenorBasis6M,AD273,_xll.ohTrigger(trigger,$X$24))</f>
        <v>4.9781958053909774E-4</v>
      </c>
      <c r="AG273" s="102">
        <f>_xll.qlTenorBasisForwardRate(TenorBasis6M,AD273,_xll.ohTrigger(trigger,$X$24))</f>
        <v>1.6338847820463031E-2</v>
      </c>
      <c r="AH273" s="102">
        <f>_xll.qlIndexFixing(TenorBasisIndex6M,$AC273,TRUE,_xll.ohTrigger(trigger,X294))</f>
        <v>1.6078726489260457E-2</v>
      </c>
      <c r="AI273" s="49">
        <f>_xll.qlIndexFixing($X$9,$AC273,TRUE,trigger)</f>
        <v>1.6314165233273767E-2</v>
      </c>
      <c r="AJ273" s="52">
        <f t="shared" si="24"/>
        <v>-2.3543874401331029</v>
      </c>
      <c r="BC273" s="45">
        <f>_xll.qlCalendarAdvance(calendar,BC272,"1D",,,trigger)</f>
        <v>42663</v>
      </c>
      <c r="BD273" s="49">
        <f>_xll.qlTenorBasisForwardRate($X$17,BC273,_xll.ohTrigger(trigger,$X$24))</f>
        <v>4.9718305801547274E-4</v>
      </c>
      <c r="BE273" s="49">
        <f>_xll.qlIndexFixing(TenorBasisIndex6M,_xll.qlInterestRateIndexFixingDate(TenorBasisIndex6M,BC273,trigger),TRUE,_xll.ohTrigger(trigger,$X$24))</f>
        <v>4.437731087956711E-4</v>
      </c>
      <c r="BF273" s="49">
        <f>_xll.qlIndexFixing($X$9,_xll.qlInterestRateIndexFixingDate($X$9,BC273,trigger),TRUE,trigger)</f>
        <v>4.4205164240381829E-4</v>
      </c>
      <c r="BG273" s="94">
        <f t="shared" si="25"/>
        <v>-1.7214663918528106E-2</v>
      </c>
    </row>
    <row r="274" spans="27:59" x14ac:dyDescent="0.2">
      <c r="AA274" s="1">
        <f t="shared" si="26"/>
        <v>271</v>
      </c>
      <c r="AB274" s="44" t="str">
        <f t="shared" si="27"/>
        <v>271M</v>
      </c>
      <c r="AC274" s="45">
        <f>_xll.qlInterestRateIndexFixingDate($X$9,AD274)</f>
        <v>50524</v>
      </c>
      <c r="AD274" s="45">
        <f>_xll.qlCalendarAdvance(calendar,$AD$3,AB274,,,trigger)</f>
        <v>50528</v>
      </c>
      <c r="AE274" s="45">
        <f>_xll.qlInterestRateIndexMaturity($X$9,AD274,)</f>
        <v>50712</v>
      </c>
      <c r="AF274" s="49">
        <f>_xll.qlTenorBasisValue(TenorBasis6M,AD274,_xll.ohTrigger(trigger,$X$24))</f>
        <v>4.9385946502549893E-4</v>
      </c>
      <c r="AG274" s="102">
        <f>_xll.qlTenorBasisForwardRate(TenorBasis6M,AD274,_xll.ohTrigger(trigger,$X$24))</f>
        <v>1.6292356994506634E-2</v>
      </c>
      <c r="AH274" s="102">
        <f>_xll.qlIndexFixing(TenorBasisIndex6M,$AC274,TRUE,_xll.ohTrigger(trigger,X295))</f>
        <v>1.6092784576340047E-2</v>
      </c>
      <c r="AI274" s="49">
        <f>_xll.qlIndexFixing($X$9,$AC274,TRUE,trigger)</f>
        <v>1.6270258999153929E-2</v>
      </c>
      <c r="AJ274" s="52">
        <f t="shared" si="24"/>
        <v>-1.774744228138815</v>
      </c>
      <c r="BC274" s="45">
        <f>_xll.qlCalendarAdvance(calendar,BC273,"1D",,,trigger)</f>
        <v>42664</v>
      </c>
      <c r="BD274" s="49">
        <f>_xll.qlTenorBasisForwardRate($X$17,BC274,_xll.ohTrigger(trigger,$X$24))</f>
        <v>4.9981958035394522E-4</v>
      </c>
      <c r="BE274" s="49">
        <f>_xll.qlIndexFixing(TenorBasisIndex6M,_xll.qlInterestRateIndexFixingDate(TenorBasisIndex6M,BC274,trigger),TRUE,_xll.ohTrigger(trigger,$X$24))</f>
        <v>4.4540493714064866E-4</v>
      </c>
      <c r="BF274" s="49">
        <f>_xll.qlIndexFixing($X$9,_xll.qlInterestRateIndexFixingDate($X$9,BC274,trigger),TRUE,trigger)</f>
        <v>4.4524829816720835E-4</v>
      </c>
      <c r="BG274" s="94">
        <f t="shared" si="25"/>
        <v>-1.5663897344031074E-3</v>
      </c>
    </row>
    <row r="275" spans="27:59" x14ac:dyDescent="0.2">
      <c r="AA275" s="1">
        <f t="shared" si="26"/>
        <v>272</v>
      </c>
      <c r="AB275" s="44" t="str">
        <f t="shared" si="27"/>
        <v>272M</v>
      </c>
      <c r="AC275" s="45">
        <f>_xll.qlInterestRateIndexFixingDate($X$9,AD275)</f>
        <v>50556</v>
      </c>
      <c r="AD275" s="45">
        <f>_xll.qlCalendarAdvance(calendar,$AD$3,AB275,,,trigger)</f>
        <v>50558</v>
      </c>
      <c r="AE275" s="45">
        <f>_xll.qlInterestRateIndexMaturity($X$9,AD275,)</f>
        <v>50741</v>
      </c>
      <c r="AF275" s="49">
        <f>_xll.qlTenorBasisValue(TenorBasis6M,AD275,_xll.ohTrigger(trigger,$X$24))</f>
        <v>4.9007253183757174E-4</v>
      </c>
      <c r="AG275" s="102">
        <f>_xll.qlTenorBasisForwardRate(TenorBasis6M,AD275,_xll.ohTrigger(trigger,$X$24))</f>
        <v>1.6248125338846679E-2</v>
      </c>
      <c r="AH275" s="102">
        <f>_xll.qlIndexFixing(TenorBasisIndex6M,$AC275,TRUE,_xll.ohTrigger(trigger,X296))</f>
        <v>1.610772733178252E-2</v>
      </c>
      <c r="AI275" s="49">
        <f>_xll.qlIndexFixing($X$9,$AC275,TRUE,trigger)</f>
        <v>1.6228695982069233E-2</v>
      </c>
      <c r="AJ275" s="52">
        <f t="shared" si="24"/>
        <v>-1.2096865028671244</v>
      </c>
      <c r="BC275" s="45">
        <f>_xll.qlCalendarAdvance(calendar,BC274,"1D",,,trigger)</f>
        <v>42667</v>
      </c>
      <c r="BD275" s="49">
        <f>_xll.qlTenorBasisForwardRate($X$17,BC275,_xll.ohTrigger(trigger,$X$24))</f>
        <v>5.0773495778480842E-4</v>
      </c>
      <c r="BE275" s="49">
        <f>_xll.qlIndexFixing(TenorBasisIndex6M,_xll.qlInterestRateIndexFixingDate(TenorBasisIndex6M,BC275,trigger),TRUE,_xll.ohTrigger(trigger,$X$24))</f>
        <v>4.5472275727985017E-4</v>
      </c>
      <c r="BF275" s="49">
        <f>_xll.qlIndexFixing($X$9,_xll.qlInterestRateIndexFixingDate($X$9,BC275,trigger),TRUE,trigger)</f>
        <v>4.5473974003087979E-4</v>
      </c>
      <c r="BG275" s="94">
        <f t="shared" si="25"/>
        <v>1.6982751029623929E-4</v>
      </c>
    </row>
    <row r="276" spans="27:59" x14ac:dyDescent="0.2">
      <c r="AA276" s="1">
        <f t="shared" si="26"/>
        <v>273</v>
      </c>
      <c r="AB276" s="44" t="str">
        <f t="shared" si="27"/>
        <v>273M</v>
      </c>
      <c r="AC276" s="45">
        <f>_xll.qlInterestRateIndexFixingDate($X$9,AD276)</f>
        <v>50586</v>
      </c>
      <c r="AD276" s="45">
        <f>_xll.qlCalendarAdvance(calendar,$AD$3,AB276,,,trigger)</f>
        <v>50588</v>
      </c>
      <c r="AE276" s="45">
        <f>_xll.qlInterestRateIndexMaturity($X$9,AD276,)</f>
        <v>50773</v>
      </c>
      <c r="AF276" s="49">
        <f>_xll.qlTenorBasisValue(TenorBasis6M,AD276,_xll.ohTrigger(trigger,$X$24))</f>
        <v>4.8632983354355647E-4</v>
      </c>
      <c r="AG276" s="102">
        <f>_xll.qlTenorBasisForwardRate(TenorBasis6M,AD276,_xll.ohTrigger(trigger,$X$24))</f>
        <v>1.6203584409551278E-2</v>
      </c>
      <c r="AH276" s="102">
        <f>_xll.qlIndexFixing(TenorBasisIndex6M,$AC276,TRUE,_xll.ohTrigger(trigger,X297))</f>
        <v>1.6126102754668494E-2</v>
      </c>
      <c r="AI276" s="49">
        <f>_xll.qlIndexFixing($X$9,$AC276,TRUE,trigger)</f>
        <v>1.618714545684322E-2</v>
      </c>
      <c r="AJ276" s="52">
        <f t="shared" si="24"/>
        <v>-0.6104270217472535</v>
      </c>
      <c r="BC276" s="45">
        <f>_xll.qlCalendarAdvance(calendar,BC275,"1D",,,trigger)</f>
        <v>42668</v>
      </c>
      <c r="BD276" s="49">
        <f>_xll.qlTenorBasisForwardRate($X$17,BC276,_xll.ohTrigger(trigger,$X$24))</f>
        <v>5.1037436194904795E-4</v>
      </c>
      <c r="BE276" s="49">
        <f>_xll.qlIndexFixing(TenorBasisIndex6M,_xll.qlInterestRateIndexFixingDate(TenorBasisIndex6M,BC276,trigger),TRUE,_xll.ohTrigger(trigger,$X$24))</f>
        <v>4.5782964578543732E-4</v>
      </c>
      <c r="BF276" s="49">
        <f>_xll.qlIndexFixing($X$9,_xll.qlInterestRateIndexFixingDate($X$9,BC276,trigger),TRUE,trigger)</f>
        <v>4.5785576019541244E-4</v>
      </c>
      <c r="BG276" s="94">
        <f t="shared" si="25"/>
        <v>2.6114409975121818E-4</v>
      </c>
    </row>
    <row r="277" spans="27:59" x14ac:dyDescent="0.2">
      <c r="AA277" s="1">
        <f t="shared" si="26"/>
        <v>274</v>
      </c>
      <c r="AB277" s="44" t="str">
        <f t="shared" si="27"/>
        <v>274M</v>
      </c>
      <c r="AC277" s="45">
        <f>_xll.qlInterestRateIndexFixingDate($X$9,AD277)</f>
        <v>50615</v>
      </c>
      <c r="AD277" s="45">
        <f>_xll.qlCalendarAdvance(calendar,$AD$3,AB277,,,trigger)</f>
        <v>50619</v>
      </c>
      <c r="AE277" s="45">
        <f>_xll.qlInterestRateIndexMaturity($X$9,AD277,)</f>
        <v>50803</v>
      </c>
      <c r="AF277" s="49">
        <f>_xll.qlTenorBasisValue(TenorBasis6M,AD277,_xll.ohTrigger(trigger,$X$24))</f>
        <v>4.8250837315615586E-4</v>
      </c>
      <c r="AG277" s="102">
        <f>_xll.qlTenorBasisForwardRate(TenorBasis6M,AD277,_xll.ohTrigger(trigger,$X$24))</f>
        <v>1.6159429149433659E-2</v>
      </c>
      <c r="AH277" s="102">
        <f>_xll.qlIndexFixing(TenorBasisIndex6M,$AC277,TRUE,_xll.ohTrigger(trigger,X298))</f>
        <v>1.6143475540878569E-2</v>
      </c>
      <c r="AI277" s="49">
        <f>_xll.qlIndexFixing($X$9,$AC277,TRUE,trigger)</f>
        <v>1.6146106060585412E-2</v>
      </c>
      <c r="AJ277" s="52">
        <f t="shared" si="24"/>
        <v>-2.630519706843526E-2</v>
      </c>
      <c r="BC277" s="45">
        <f>_xll.qlCalendarAdvance(calendar,BC276,"1D",,,trigger)</f>
        <v>42669</v>
      </c>
      <c r="BD277" s="49">
        <f>_xll.qlTenorBasisForwardRate($X$17,BC277,_xll.ohTrigger(trigger,$X$24))</f>
        <v>5.1301374272232796E-4</v>
      </c>
      <c r="BE277" s="49">
        <f>_xll.qlIndexFixing(TenorBasisIndex6M,_xll.qlInterestRateIndexFixingDate(TenorBasisIndex6M,BC277,trigger),TRUE,_xll.ohTrigger(trigger,$X$24))</f>
        <v>4.6093651263318412E-4</v>
      </c>
      <c r="BF277" s="49">
        <f>_xll.qlIndexFixing($X$9,_xll.qlInterestRateIndexFixingDate($X$9,BC277,trigger),TRUE,trigger)</f>
        <v>4.6094040740428312E-4</v>
      </c>
      <c r="BG277" s="94">
        <f t="shared" si="25"/>
        <v>3.8947710990036057E-5</v>
      </c>
    </row>
    <row r="278" spans="27:59" x14ac:dyDescent="0.2">
      <c r="AA278" s="1">
        <f t="shared" si="26"/>
        <v>275</v>
      </c>
      <c r="AB278" s="44" t="str">
        <f t="shared" si="27"/>
        <v>275M</v>
      </c>
      <c r="AC278" s="45">
        <f>_xll.qlInterestRateIndexFixingDate($X$9,AD278)</f>
        <v>50648</v>
      </c>
      <c r="AD278" s="45">
        <f>_xll.qlCalendarAdvance(calendar,$AD$3,AB278,,,trigger)</f>
        <v>50650</v>
      </c>
      <c r="AE278" s="45">
        <f>_xll.qlInterestRateIndexMaturity($X$9,AD278,)</f>
        <v>50831</v>
      </c>
      <c r="AF278" s="49">
        <f>_xll.qlTenorBasisValue(TenorBasis6M,AD278,_xll.ohTrigger(trigger,$X$24))</f>
        <v>4.7873317487656262E-4</v>
      </c>
      <c r="AG278" s="102">
        <f>_xll.qlTenorBasisForwardRate(TenorBasis6M,AD278,_xll.ohTrigger(trigger,$X$24))</f>
        <v>1.6116709983013785E-2</v>
      </c>
      <c r="AH278" s="102">
        <f>_xll.qlIndexFixing(TenorBasisIndex6M,$AC278,TRUE,_xll.ohTrigger(trigger,X299))</f>
        <v>1.6162228328395315E-2</v>
      </c>
      <c r="AI278" s="49">
        <f>_xll.qlIndexFixing($X$9,$AC278,TRUE,trigger)</f>
        <v>1.6106565685310496E-2</v>
      </c>
      <c r="AJ278" s="52">
        <f t="shared" si="24"/>
        <v>0.55662643084819496</v>
      </c>
      <c r="BC278" s="45">
        <f>_xll.qlCalendarAdvance(calendar,BC277,"1D",,,trigger)</f>
        <v>42670</v>
      </c>
      <c r="BD278" s="49">
        <f>_xll.qlTenorBasisForwardRate($X$17,BC278,_xll.ohTrigger(trigger,$X$24))</f>
        <v>5.1565292510002243E-4</v>
      </c>
      <c r="BE278" s="49">
        <f>_xll.qlIndexFixing(TenorBasisIndex6M,_xll.qlInterestRateIndexFixingDate(TenorBasisIndex6M,BC278,trigger),TRUE,_xll.ohTrigger(trigger,$X$24))</f>
        <v>4.6404318282373486E-4</v>
      </c>
      <c r="BF278" s="49">
        <f>_xll.qlIndexFixing($X$9,_xll.qlInterestRateIndexFixingDate($X$9,BC278,trigger),TRUE,trigger)</f>
        <v>4.6398919598324227E-4</v>
      </c>
      <c r="BG278" s="94">
        <f t="shared" si="25"/>
        <v>-5.3986840492590681E-4</v>
      </c>
    </row>
    <row r="279" spans="27:59" x14ac:dyDescent="0.2">
      <c r="AA279" s="1">
        <f t="shared" si="26"/>
        <v>276</v>
      </c>
      <c r="AB279" s="44" t="str">
        <f t="shared" si="27"/>
        <v>276M</v>
      </c>
      <c r="AC279" s="45">
        <f>_xll.qlInterestRateIndexFixingDate($X$9,AD279)</f>
        <v>50678</v>
      </c>
      <c r="AD279" s="45">
        <f>_xll.qlCalendarAdvance(calendar,$AD$3,AB279,,,trigger)</f>
        <v>50682</v>
      </c>
      <c r="AE279" s="45">
        <f>_xll.qlInterestRateIndexMaturity($X$9,AD279,)</f>
        <v>50864</v>
      </c>
      <c r="AF279" s="49">
        <f>_xll.qlTenorBasisValue(TenorBasis6M,AD279,_xll.ohTrigger(trigger,$X$24))</f>
        <v>4.7488420311971057E-4</v>
      </c>
      <c r="AG279" s="102">
        <f>_xll.qlTenorBasisForwardRate(TenorBasis6M,AD279,_xll.ohTrigger(trigger,$X$24))</f>
        <v>1.6072098121175524E-2</v>
      </c>
      <c r="AH279" s="102">
        <f>_xll.qlIndexFixing(TenorBasisIndex6M,$AC279,TRUE,_xll.ohTrigger(trigger,X300))</f>
        <v>1.6183247078693373E-2</v>
      </c>
      <c r="AI279" s="49">
        <f>_xll.qlIndexFixing($X$9,$AC279,TRUE,trigger)</f>
        <v>1.606566070111741E-2</v>
      </c>
      <c r="AJ279" s="52">
        <f t="shared" si="24"/>
        <v>1.1758637757596293</v>
      </c>
      <c r="BC279" s="45">
        <f>_xll.qlCalendarAdvance(calendar,BC278,"1D",,,trigger)</f>
        <v>42671</v>
      </c>
      <c r="BD279" s="49">
        <f>_xll.qlTenorBasisForwardRate($X$17,BC279,_xll.ohTrigger(trigger,$X$24))</f>
        <v>5.1829222422301153E-4</v>
      </c>
      <c r="BE279" s="49">
        <f>_xll.qlIndexFixing(TenorBasisIndex6M,_xll.qlInterestRateIndexFixingDate(TenorBasisIndex6M,BC279,trigger),TRUE,_xll.ohTrigger(trigger,$X$24))</f>
        <v>4.6714997148830743E-4</v>
      </c>
      <c r="BF279" s="49">
        <f>_xll.qlIndexFixing($X$9,_xll.qlInterestRateIndexFixingDate($X$9,BC279,trigger),TRUE,trigger)</f>
        <v>4.6699764022817405E-4</v>
      </c>
      <c r="BG279" s="94">
        <f t="shared" si="25"/>
        <v>-1.5233126013337265E-3</v>
      </c>
    </row>
    <row r="280" spans="27:59" x14ac:dyDescent="0.2">
      <c r="AA280" s="1">
        <f t="shared" si="26"/>
        <v>277</v>
      </c>
      <c r="AB280" s="44" t="str">
        <f t="shared" si="27"/>
        <v>277M</v>
      </c>
      <c r="AC280" s="45">
        <f>_xll.qlInterestRateIndexFixingDate($X$9,AD280)</f>
        <v>50707</v>
      </c>
      <c r="AD280" s="45">
        <f>_xll.qlCalendarAdvance(calendar,$AD$3,AB280,,,trigger)</f>
        <v>50711</v>
      </c>
      <c r="AE280" s="45">
        <f>_xll.qlInterestRateIndexMaturity($X$9,AD280,)</f>
        <v>50892</v>
      </c>
      <c r="AF280" s="49">
        <f>_xll.qlTenorBasisValue(TenorBasis6M,AD280,_xll.ohTrigger(trigger,$X$24))</f>
        <v>4.7143775647685046E-4</v>
      </c>
      <c r="AG280" s="102">
        <f>_xll.qlTenorBasisForwardRate(TenorBasis6M,AD280,_xll.ohTrigger(trigger,$X$24))</f>
        <v>1.6033009189520699E-2</v>
      </c>
      <c r="AH280" s="102">
        <f>_xll.qlIndexFixing(TenorBasisIndex6M,$AC280,TRUE,_xll.ohTrigger(trigger,X301))</f>
        <v>1.6144152011086908E-2</v>
      </c>
      <c r="AI280" s="49">
        <f>_xll.qlIndexFixing($X$9,$AC280,TRUE,trigger)</f>
        <v>1.6029985649359473E-2</v>
      </c>
      <c r="AJ280" s="52">
        <f t="shared" si="24"/>
        <v>1.1416636172743508</v>
      </c>
      <c r="BC280" s="45">
        <f>_xll.qlCalendarAdvance(calendar,BC279,"1D",,,trigger)</f>
        <v>42674</v>
      </c>
      <c r="BD280" s="49">
        <f>_xll.qlTenorBasisForwardRate($X$17,BC280,_xll.ohTrigger(trigger,$X$24))</f>
        <v>5.2202814234565502E-4</v>
      </c>
      <c r="BE280" s="49">
        <f>_xll.qlIndexFixing(TenorBasisIndex6M,_xll.qlInterestRateIndexFixingDate(TenorBasisIndex6M,BC280,trigger),TRUE,_xll.ohTrigger(trigger,$X$24))</f>
        <v>4.6832545613305376E-4</v>
      </c>
      <c r="BF280" s="49">
        <f>_xll.qlIndexFixing($X$9,_xll.qlInterestRateIndexFixingDate($X$9,BC280,trigger),TRUE,trigger)</f>
        <v>4.7016418488443439E-4</v>
      </c>
      <c r="BG280" s="94">
        <f t="shared" si="25"/>
        <v>1.8387287513806298E-2</v>
      </c>
    </row>
    <row r="281" spans="27:59" x14ac:dyDescent="0.2">
      <c r="AA281" s="1">
        <f t="shared" si="26"/>
        <v>278</v>
      </c>
      <c r="AB281" s="44" t="str">
        <f t="shared" si="27"/>
        <v>278M</v>
      </c>
      <c r="AC281" s="45">
        <f>_xll.qlInterestRateIndexFixingDate($X$9,AD281)</f>
        <v>50739</v>
      </c>
      <c r="AD281" s="45">
        <f>_xll.qlCalendarAdvance(calendar,$AD$3,AB281,,,trigger)</f>
        <v>50741</v>
      </c>
      <c r="AE281" s="45">
        <f>_xll.qlInterestRateIndexMaturity($X$9,AD281,)</f>
        <v>50923</v>
      </c>
      <c r="AF281" s="49">
        <f>_xll.qlTenorBasisValue(TenorBasis6M,AD281,_xll.ohTrigger(trigger,$X$24))</f>
        <v>4.6791374085335612E-4</v>
      </c>
      <c r="AG281" s="102">
        <f>_xll.qlTenorBasisForwardRate(TenorBasis6M,AD281,_xll.ohTrigger(trigger,$X$24))</f>
        <v>1.5992693074293154E-2</v>
      </c>
      <c r="AH281" s="102">
        <f>_xll.qlIndexFixing(TenorBasisIndex6M,$AC281,TRUE,_xll.ohTrigger(trigger,X302))</f>
        <v>1.6103839614184025E-2</v>
      </c>
      <c r="AI281" s="49">
        <f>_xll.qlIndexFixing($X$9,$AC281,TRUE,trigger)</f>
        <v>1.5993503323479583E-2</v>
      </c>
      <c r="AJ281" s="52">
        <f t="shared" si="24"/>
        <v>1.1033629070444224</v>
      </c>
      <c r="BC281" s="45">
        <f>_xll.qlCalendarAdvance(calendar,BC280,"1D",,,trigger)</f>
        <v>42675</v>
      </c>
      <c r="BD281" s="49">
        <f>_xll.qlTenorBasisForwardRate($X$17,BC281,_xll.ohTrigger(trigger,$X$24))</f>
        <v>5.2885934175609956E-4</v>
      </c>
      <c r="BE281" s="49">
        <f>_xll.qlIndexFixing(TenorBasisIndex6M,_xll.qlInterestRateIndexFixingDate(TenorBasisIndex6M,BC281,trigger),TRUE,_xll.ohTrigger(trigger,$X$24))</f>
        <v>4.7958706426330091E-4</v>
      </c>
      <c r="BF281" s="49">
        <f>_xll.qlIndexFixing($X$9,_xll.qlInterestRateIndexFixingDate($X$9,BC281,trigger),TRUE,trigger)</f>
        <v>4.7853825898331432E-4</v>
      </c>
      <c r="BG281" s="94">
        <f t="shared" si="25"/>
        <v>-1.0488052799865945E-2</v>
      </c>
    </row>
    <row r="282" spans="27:59" x14ac:dyDescent="0.2">
      <c r="AA282" s="1">
        <f t="shared" si="26"/>
        <v>279</v>
      </c>
      <c r="AB282" s="44" t="str">
        <f t="shared" si="27"/>
        <v>279M</v>
      </c>
      <c r="AC282" s="45">
        <f>_xll.qlInterestRateIndexFixingDate($X$9,AD282)</f>
        <v>50769</v>
      </c>
      <c r="AD282" s="45">
        <f>_xll.qlCalendarAdvance(calendar,$AD$3,AB282,,,trigger)</f>
        <v>50773</v>
      </c>
      <c r="AE282" s="45">
        <f>_xll.qlInterestRateIndexMaturity($X$9,AD282,)</f>
        <v>50955</v>
      </c>
      <c r="AF282" s="49">
        <f>_xll.qlTenorBasisValue(TenorBasis6M,AD282,_xll.ohTrigger(trigger,$X$24))</f>
        <v>4.6420057264770818E-4</v>
      </c>
      <c r="AG282" s="102">
        <f>_xll.qlTenorBasisForwardRate(TenorBasis6M,AD282,_xll.ohTrigger(trigger,$X$24))</f>
        <v>1.5950843275667499E-2</v>
      </c>
      <c r="AH282" s="102">
        <f>_xll.qlIndexFixing(TenorBasisIndex6M,$AC282,TRUE,_xll.ohTrigger(trigger,X303))</f>
        <v>1.6061988572121367E-2</v>
      </c>
      <c r="AI282" s="49">
        <f>_xll.qlIndexFixing($X$9,$AC282,TRUE,trigger)</f>
        <v>1.5955867384078556E-2</v>
      </c>
      <c r="AJ282" s="52">
        <f t="shared" si="24"/>
        <v>1.0612118804281119</v>
      </c>
      <c r="BC282" s="45">
        <f>_xll.qlCalendarAdvance(calendar,BC281,"1D",,,trigger)</f>
        <v>42676</v>
      </c>
      <c r="BD282" s="49">
        <f>_xll.qlTenorBasisForwardRate($X$17,BC282,_xll.ohTrigger(trigger,$X$24))</f>
        <v>5.3010599880770344E-4</v>
      </c>
      <c r="BE282" s="49">
        <f>_xll.qlIndexFixing(TenorBasisIndex6M,_xll.qlInterestRateIndexFixingDate(TenorBasisIndex6M,BC282,trigger),TRUE,_xll.ohTrigger(trigger,$X$24))</f>
        <v>4.8000000000040643E-4</v>
      </c>
      <c r="BF282" s="49">
        <f>_xll.qlIndexFixing($X$9,_xll.qlInterestRateIndexFixingDate($X$9,BC282,trigger),TRUE,trigger)</f>
        <v>4.7999999999996483E-4</v>
      </c>
      <c r="BG282" s="94">
        <f t="shared" si="25"/>
        <v>-4.4159554485334596E-12</v>
      </c>
    </row>
    <row r="283" spans="27:59" x14ac:dyDescent="0.2">
      <c r="AA283" s="1">
        <f t="shared" si="26"/>
        <v>280</v>
      </c>
      <c r="AB283" s="44" t="str">
        <f t="shared" si="27"/>
        <v>280M</v>
      </c>
      <c r="AC283" s="45">
        <f>_xll.qlInterestRateIndexFixingDate($X$9,AD283)</f>
        <v>50801</v>
      </c>
      <c r="AD283" s="45">
        <f>_xll.qlCalendarAdvance(calendar,$AD$3,AB283,,,trigger)</f>
        <v>50803</v>
      </c>
      <c r="AE283" s="45">
        <f>_xll.qlInterestRateIndexMaturity($X$9,AD283,)</f>
        <v>50984</v>
      </c>
      <c r="AF283" s="49">
        <f>_xll.qlTenorBasisValue(TenorBasis6M,AD283,_xll.ohTrigger(trigger,$X$24))</f>
        <v>4.6076194401380556E-4</v>
      </c>
      <c r="AG283" s="102">
        <f>_xll.qlTenorBasisForwardRate(TenorBasis6M,AD283,_xll.ohTrigger(trigger,$X$24))</f>
        <v>1.591265742134192E-2</v>
      </c>
      <c r="AH283" s="102">
        <f>_xll.qlIndexFixing(TenorBasisIndex6M,$AC283,TRUE,_xll.ohTrigger(trigger,X304))</f>
        <v>1.6023796702877985E-2</v>
      </c>
      <c r="AI283" s="49">
        <f>_xll.qlIndexFixing($X$9,$AC283,TRUE,trigger)</f>
        <v>1.5921739660631842E-2</v>
      </c>
      <c r="AJ283" s="52">
        <f t="shared" si="24"/>
        <v>1.0205704224614323</v>
      </c>
      <c r="BC283" s="45">
        <f>_xll.qlCalendarAdvance(calendar,BC282,"1D",,,trigger)</f>
        <v>42677</v>
      </c>
      <c r="BD283" s="49">
        <f>_xll.qlTenorBasisForwardRate($X$17,BC283,_xll.ohTrigger(trigger,$X$24))</f>
        <v>5.3275341075482735E-4</v>
      </c>
      <c r="BE283" s="49">
        <f>_xll.qlIndexFixing(TenorBasisIndex6M,_xll.qlInterestRateIndexFixingDate(TenorBasisIndex6M,BC283,trigger),TRUE,_xll.ohTrigger(trigger,$X$24))</f>
        <v>4.8254944865082919E-4</v>
      </c>
      <c r="BF283" s="49">
        <f>_xll.qlIndexFixing($X$9,_xll.qlInterestRateIndexFixingDate($X$9,BC283,trigger),TRUE,trigger)</f>
        <v>4.8288916657931346E-4</v>
      </c>
      <c r="BG283" s="94">
        <f t="shared" si="25"/>
        <v>3.3971792848426496E-3</v>
      </c>
    </row>
    <row r="284" spans="27:59" x14ac:dyDescent="0.2">
      <c r="AA284" s="1">
        <f t="shared" si="26"/>
        <v>281</v>
      </c>
      <c r="AB284" s="44" t="str">
        <f t="shared" si="27"/>
        <v>281M</v>
      </c>
      <c r="AC284" s="45">
        <f>_xll.qlInterestRateIndexFixingDate($X$9,AD284)</f>
        <v>50829</v>
      </c>
      <c r="AD284" s="45">
        <f>_xll.qlCalendarAdvance(calendar,$AD$3,AB284,,,trigger)</f>
        <v>50831</v>
      </c>
      <c r="AE284" s="45">
        <f>_xll.qlInterestRateIndexMaturity($X$9,AD284,)</f>
        <v>51015</v>
      </c>
      <c r="AF284" s="49">
        <f>_xll.qlTenorBasisValue(TenorBasis6M,AD284,_xll.ohTrigger(trigger,$X$24))</f>
        <v>4.5758925079722923E-4</v>
      </c>
      <c r="AG284" s="102">
        <f>_xll.qlTenorBasisForwardRate(TenorBasis6M,AD284,_xll.ohTrigger(trigger,$X$24))</f>
        <v>1.5876648550310783E-2</v>
      </c>
      <c r="AH284" s="102">
        <f>_xll.qlIndexFixing(TenorBasisIndex6M,$AC284,TRUE,_xll.ohTrigger(trigger,X305))</f>
        <v>1.5987801478646219E-2</v>
      </c>
      <c r="AI284" s="49">
        <f>_xll.qlIndexFixing($X$9,$AC284,TRUE,trigger)</f>
        <v>1.5889972846897287E-2</v>
      </c>
      <c r="AJ284" s="52">
        <f t="shared" si="24"/>
        <v>0.97828631748932138</v>
      </c>
      <c r="BC284" s="45">
        <f>_xll.qlCalendarAdvance(calendar,BC283,"1D",,,trigger)</f>
        <v>42678</v>
      </c>
      <c r="BD284" s="49">
        <f>_xll.qlTenorBasisForwardRate($X$17,BC284,_xll.ohTrigger(trigger,$X$24))</f>
        <v>5.3540394303423116E-4</v>
      </c>
      <c r="BE284" s="49">
        <f>_xll.qlIndexFixing(TenorBasisIndex6M,_xll.qlInterestRateIndexFixingDate(TenorBasisIndex6M,BC284,trigger),TRUE,_xll.ohTrigger(trigger,$X$24))</f>
        <v>4.8510201743258761E-4</v>
      </c>
      <c r="BF284" s="49">
        <f>_xll.qlIndexFixing($X$9,_xll.qlInterestRateIndexFixingDate($X$9,BC284,trigger),TRUE,trigger)</f>
        <v>4.8572605610879075E-4</v>
      </c>
      <c r="BG284" s="94">
        <f t="shared" si="25"/>
        <v>6.240386762031494E-3</v>
      </c>
    </row>
    <row r="285" spans="27:59" x14ac:dyDescent="0.2">
      <c r="AA285" s="1">
        <f t="shared" si="26"/>
        <v>282</v>
      </c>
      <c r="AB285" s="44" t="str">
        <f t="shared" si="27"/>
        <v>282M</v>
      </c>
      <c r="AC285" s="45">
        <f>_xll.qlInterestRateIndexFixingDate($X$9,AD285)</f>
        <v>50860</v>
      </c>
      <c r="AD285" s="45">
        <f>_xll.qlCalendarAdvance(calendar,$AD$3,AB285,,,trigger)</f>
        <v>50864</v>
      </c>
      <c r="AE285" s="45">
        <f>_xll.qlInterestRateIndexMaturity($X$9,AD285,)</f>
        <v>51047</v>
      </c>
      <c r="AF285" s="49">
        <f>_xll.qlTenorBasisValue(TenorBasis6M,AD285,_xll.ohTrigger(trigger,$X$24))</f>
        <v>4.5389500937100154E-4</v>
      </c>
      <c r="AG285" s="102">
        <f>_xll.qlTenorBasisForwardRate(TenorBasis6M,AD285,_xll.ohTrigger(trigger,$X$24))</f>
        <v>1.5836257070056647E-2</v>
      </c>
      <c r="AH285" s="102">
        <f>_xll.qlIndexFixing(TenorBasisIndex6M,$AC285,TRUE,_xll.ohTrigger(trigger,X306))</f>
        <v>1.5946648562116486E-2</v>
      </c>
      <c r="AI285" s="49">
        <f>_xll.qlIndexFixing($X$9,$AC285,TRUE,trigger)</f>
        <v>1.585443723325404E-2</v>
      </c>
      <c r="AJ285" s="52">
        <f t="shared" si="24"/>
        <v>0.92211328862445985</v>
      </c>
      <c r="BC285" s="45">
        <f>_xll.qlCalendarAdvance(calendar,BC284,"1D",,,trigger)</f>
        <v>42681</v>
      </c>
      <c r="BD285" s="49">
        <f>_xll.qlTenorBasisForwardRate($X$17,BC285,_xll.ohTrigger(trigger,$X$24))</f>
        <v>5.4478792635861766E-4</v>
      </c>
      <c r="BE285" s="49">
        <f>_xll.qlIndexFixing(TenorBasisIndex6M,_xll.qlInterestRateIndexFixingDate(TenorBasisIndex6M,BC285,trigger),TRUE,_xll.ohTrigger(trigger,$X$24))</f>
        <v>4.9481191938234115E-4</v>
      </c>
      <c r="BF285" s="49">
        <f>_xll.qlIndexFixing($X$9,_xll.qlInterestRateIndexFixingDate($X$9,BC285,trigger),TRUE,trigger)</f>
        <v>4.944192831129097E-4</v>
      </c>
      <c r="BG285" s="94">
        <f t="shared" si="25"/>
        <v>-3.9263626943144853E-3</v>
      </c>
    </row>
    <row r="286" spans="27:59" x14ac:dyDescent="0.2">
      <c r="AA286" s="1">
        <f t="shared" si="26"/>
        <v>283</v>
      </c>
      <c r="AB286" s="44" t="str">
        <f t="shared" si="27"/>
        <v>283M</v>
      </c>
      <c r="AC286" s="45">
        <f>_xll.qlInterestRateIndexFixingDate($X$9,AD286)</f>
        <v>50888</v>
      </c>
      <c r="AD286" s="45">
        <f>_xll.qlCalendarAdvance(calendar,$AD$3,AB286,,,trigger)</f>
        <v>50892</v>
      </c>
      <c r="AE286" s="45">
        <f>_xll.qlInterestRateIndexMaturity($X$9,AD286,)</f>
        <v>51076</v>
      </c>
      <c r="AF286" s="49">
        <f>_xll.qlTenorBasisValue(TenorBasis6M,AD286,_xll.ohTrigger(trigger,$X$24))</f>
        <v>4.5079829260327909E-4</v>
      </c>
      <c r="AG286" s="102">
        <f>_xll.qlTenorBasisForwardRate(TenorBasis6M,AD286,_xll.ohTrigger(trigger,$X$24))</f>
        <v>1.5802237655019653E-2</v>
      </c>
      <c r="AH286" s="102">
        <f>_xll.qlIndexFixing(TenorBasisIndex6M,$AC286,TRUE,_xll.ohTrigger(trigger,X307))</f>
        <v>1.5890849101998374E-2</v>
      </c>
      <c r="AI286" s="49">
        <f>_xll.qlIndexFixing($X$9,$AC286,TRUE,trigger)</f>
        <v>1.5824853866813423E-2</v>
      </c>
      <c r="AJ286" s="52">
        <f t="shared" si="24"/>
        <v>0.65995235184950629</v>
      </c>
      <c r="BC286" s="45">
        <f>_xll.qlCalendarAdvance(calendar,BC285,"1D",,,trigger)</f>
        <v>42682</v>
      </c>
      <c r="BD286" s="49">
        <f>_xll.qlTenorBasisForwardRate($X$17,BC286,_xll.ohTrigger(trigger,$X$24))</f>
        <v>5.4604607741238695E-4</v>
      </c>
      <c r="BE286" s="49">
        <f>_xll.qlIndexFixing(TenorBasisIndex6M,_xll.qlInterestRateIndexFixingDate(TenorBasisIndex6M,BC286,trigger),TRUE,_xll.ohTrigger(trigger,$X$24))</f>
        <v>4.9535229556605341E-4</v>
      </c>
      <c r="BF286" s="49">
        <f>_xll.qlIndexFixing($X$9,_xll.qlInterestRateIndexFixingDate($X$9,BC286,trigger),TRUE,trigger)</f>
        <v>4.966237821713384E-4</v>
      </c>
      <c r="BG286" s="94">
        <f t="shared" si="25"/>
        <v>1.2714866052849919E-2</v>
      </c>
    </row>
    <row r="287" spans="27:59" x14ac:dyDescent="0.2">
      <c r="AA287" s="1">
        <f t="shared" si="26"/>
        <v>284</v>
      </c>
      <c r="AB287" s="44" t="str">
        <f t="shared" si="27"/>
        <v>284M</v>
      </c>
      <c r="AC287" s="45">
        <f>_xll.qlInterestRateIndexFixingDate($X$9,AD287)</f>
        <v>50921</v>
      </c>
      <c r="AD287" s="45">
        <f>_xll.qlCalendarAdvance(calendar,$AD$3,AB287,,,trigger)</f>
        <v>50923</v>
      </c>
      <c r="AE287" s="45">
        <f>_xll.qlInterestRateIndexMaturity($X$9,AD287,)</f>
        <v>51106</v>
      </c>
      <c r="AF287" s="49">
        <f>_xll.qlTenorBasisValue(TenorBasis6M,AD287,_xll.ohTrigger(trigger,$X$24))</f>
        <v>4.4740982001427671E-4</v>
      </c>
      <c r="AG287" s="102">
        <f>_xll.qlTenorBasisForwardRate(TenorBasis6M,AD287,_xll.ohTrigger(trigger,$X$24))</f>
        <v>1.5765838315877162E-2</v>
      </c>
      <c r="AH287" s="102">
        <f>_xll.qlIndexFixing(TenorBasisIndex6M,$AC287,TRUE,_xll.ohTrigger(trigger,X308))</f>
        <v>1.5831661128497952E-2</v>
      </c>
      <c r="AI287" s="49">
        <f>_xll.qlIndexFixing($X$9,$AC287,TRUE,trigger)</f>
        <v>1.5793370683689221E-2</v>
      </c>
      <c r="AJ287" s="52">
        <f t="shared" si="24"/>
        <v>0.38290444808731366</v>
      </c>
      <c r="BC287" s="45">
        <f>_xll.qlCalendarAdvance(calendar,BC286,"1D",,,trigger)</f>
        <v>42683</v>
      </c>
      <c r="BD287" s="49">
        <f>_xll.qlTenorBasisForwardRate($X$17,BC287,_xll.ohTrigger(trigger,$X$24))</f>
        <v>5.4871881281599183E-4</v>
      </c>
      <c r="BE287" s="49">
        <f>_xll.qlIndexFixing(TenorBasisIndex6M,_xll.qlInterestRateIndexFixingDate(TenorBasisIndex6M,BC287,trigger),TRUE,_xll.ohTrigger(trigger,$X$24))</f>
        <v>4.9969023169790447E-4</v>
      </c>
      <c r="BF287" s="49">
        <f>_xll.qlIndexFixing($X$9,_xll.qlInterestRateIndexFixingDate($X$9,BC287,trigger),TRUE,trigger)</f>
        <v>4.9925399048811878E-4</v>
      </c>
      <c r="BG287" s="94">
        <f t="shared" si="25"/>
        <v>-4.3624120978568662E-3</v>
      </c>
    </row>
    <row r="288" spans="27:59" x14ac:dyDescent="0.2">
      <c r="AA288" s="1">
        <f t="shared" si="26"/>
        <v>285</v>
      </c>
      <c r="AB288" s="44" t="str">
        <f t="shared" si="27"/>
        <v>285M</v>
      </c>
      <c r="AC288" s="45">
        <f>_xll.qlInterestRateIndexFixingDate($X$9,AD288)</f>
        <v>50951</v>
      </c>
      <c r="AD288" s="45">
        <f>_xll.qlCalendarAdvance(calendar,$AD$3,AB288,,,trigger)</f>
        <v>50955</v>
      </c>
      <c r="AE288" s="45">
        <f>_xll.qlInterestRateIndexMaturity($X$9,AD288,)</f>
        <v>51139</v>
      </c>
      <c r="AF288" s="49">
        <f>_xll.qlTenorBasisValue(TenorBasis6M,AD288,_xll.ohTrigger(trigger,$X$24))</f>
        <v>4.4395570193907864E-4</v>
      </c>
      <c r="AG288" s="102">
        <f>_xll.qlTenorBasisForwardRate(TenorBasis6M,AD288,_xll.ohTrigger(trigger,$X$24))</f>
        <v>1.5728642279351661E-2</v>
      </c>
      <c r="AH288" s="102">
        <f>_xll.qlIndexFixing(TenorBasisIndex6M,$AC288,TRUE,_xll.ohTrigger(trigger,X309))</f>
        <v>1.5769921993539843E-2</v>
      </c>
      <c r="AI288" s="49">
        <f>_xll.qlIndexFixing($X$9,$AC288,TRUE,trigger)</f>
        <v>1.5761623870593672E-2</v>
      </c>
      <c r="AJ288" s="52">
        <f t="shared" si="24"/>
        <v>8.2981229461709383E-2</v>
      </c>
      <c r="BC288" s="45">
        <f>_xll.qlCalendarAdvance(calendar,BC287,"1D",,,trigger)</f>
        <v>42684</v>
      </c>
      <c r="BD288" s="49">
        <f>_xll.qlTenorBasisForwardRate($X$17,BC288,_xll.ohTrigger(trigger,$X$24))</f>
        <v>5.5139730914326851E-4</v>
      </c>
      <c r="BE288" s="49">
        <f>_xll.qlIndexFixing(TenorBasisIndex6M,_xll.qlInterestRateIndexFixingDate(TenorBasisIndex6M,BC288,trigger),TRUE,_xll.ohTrigger(trigger,$X$24))</f>
        <v>5.005075976562464E-4</v>
      </c>
      <c r="BF288" s="49">
        <f>_xll.qlIndexFixing($X$9,_xll.qlInterestRateIndexFixingDate($X$9,BC288,trigger),TRUE,trigger)</f>
        <v>5.0185380352788563E-4</v>
      </c>
      <c r="BG288" s="94">
        <f t="shared" si="25"/>
        <v>1.3462058716392318E-2</v>
      </c>
    </row>
    <row r="289" spans="27:59" x14ac:dyDescent="0.2">
      <c r="AA289" s="1">
        <f t="shared" si="26"/>
        <v>286</v>
      </c>
      <c r="AB289" s="44" t="str">
        <f t="shared" si="27"/>
        <v>286M</v>
      </c>
      <c r="AC289" s="45">
        <f>_xll.qlInterestRateIndexFixingDate($X$9,AD289)</f>
        <v>50980</v>
      </c>
      <c r="AD289" s="45">
        <f>_xll.qlCalendarAdvance(calendar,$AD$3,AB289,,,trigger)</f>
        <v>50984</v>
      </c>
      <c r="AE289" s="45">
        <f>_xll.qlInterestRateIndexMaturity($X$9,AD289,)</f>
        <v>51168</v>
      </c>
      <c r="AF289" s="49">
        <f>_xll.qlTenorBasisValue(TenorBasis6M,AD289,_xll.ohTrigger(trigger,$X$24))</f>
        <v>4.4086330591800458E-4</v>
      </c>
      <c r="AG289" s="102">
        <f>_xll.qlTenorBasisForwardRate(TenorBasis6M,AD289,_xll.ohTrigger(trigger,$X$24))</f>
        <v>1.5695875648934005E-2</v>
      </c>
      <c r="AH289" s="102">
        <f>_xll.qlIndexFixing(TenorBasisIndex6M,$AC289,TRUE,_xll.ohTrigger(trigger,X310))</f>
        <v>1.5715369087826208E-2</v>
      </c>
      <c r="AI289" s="49">
        <f>_xll.qlIndexFixing($X$9,$AC289,TRUE,trigger)</f>
        <v>1.5733892202595183E-2</v>
      </c>
      <c r="AJ289" s="52">
        <f t="shared" si="24"/>
        <v>-0.1852311476897503</v>
      </c>
      <c r="BC289" s="45">
        <f>_xll.qlCalendarAdvance(calendar,BC288,"1D",,,trigger)</f>
        <v>42685</v>
      </c>
      <c r="BD289" s="49">
        <f>_xll.qlTenorBasisForwardRate($X$17,BC289,_xll.ohTrigger(trigger,$X$24))</f>
        <v>5.5408200649830278E-4</v>
      </c>
      <c r="BE289" s="49">
        <f>_xll.qlIndexFixing(TenorBasisIndex6M,_xll.qlInterestRateIndexFixingDate(TenorBasisIndex6M,BC289,trigger),TRUE,_xll.ohTrigger(trigger,$X$24))</f>
        <v>5.0309432976873277E-4</v>
      </c>
      <c r="BF289" s="49">
        <f>_xll.qlIndexFixing($X$9,_xll.qlInterestRateIndexFixingDate($X$9,BC289,trigger),TRUE,trigger)</f>
        <v>5.0442686832955299E-4</v>
      </c>
      <c r="BG289" s="94">
        <f t="shared" si="25"/>
        <v>1.3325385608202282E-2</v>
      </c>
    </row>
    <row r="290" spans="27:59" x14ac:dyDescent="0.2">
      <c r="AA290" s="1">
        <f t="shared" si="26"/>
        <v>287</v>
      </c>
      <c r="AB290" s="44" t="str">
        <f t="shared" si="27"/>
        <v>287M</v>
      </c>
      <c r="AC290" s="45">
        <f>_xll.qlInterestRateIndexFixingDate($X$9,AD290)</f>
        <v>51013</v>
      </c>
      <c r="AD290" s="45">
        <f>_xll.qlCalendarAdvance(calendar,$AD$3,AB290,,,trigger)</f>
        <v>51015</v>
      </c>
      <c r="AE290" s="45">
        <f>_xll.qlInterestRateIndexMaturity($X$9,AD290,)</f>
        <v>51197</v>
      </c>
      <c r="AF290" s="49">
        <f>_xll.qlTenorBasisValue(TenorBasis6M,AD290,_xll.ohTrigger(trigger,$X$24))</f>
        <v>4.3759705911774479E-4</v>
      </c>
      <c r="AG290" s="102">
        <f>_xll.qlTenorBasisForwardRate(TenorBasis6M,AD290,_xll.ohTrigger(trigger,$X$24))</f>
        <v>1.5662010386299538E-2</v>
      </c>
      <c r="AH290" s="102">
        <f>_xll.qlIndexFixing(TenorBasisIndex6M,$AC290,TRUE,_xll.ohTrigger(trigger,X311))</f>
        <v>1.565847216215158E-2</v>
      </c>
      <c r="AI290" s="49">
        <f>_xll.qlIndexFixing($X$9,$AC290,TRUE,trigger)</f>
        <v>1.5705401104997616E-2</v>
      </c>
      <c r="AJ290" s="52">
        <f t="shared" si="24"/>
        <v>-0.46928942846035521</v>
      </c>
      <c r="BC290" s="45">
        <f>_xll.qlCalendarAdvance(calendar,BC289,"1D",,,trigger)</f>
        <v>42688</v>
      </c>
      <c r="BD290" s="49">
        <f>_xll.qlTenorBasisForwardRate($X$17,BC290,_xll.ohTrigger(trigger,$X$24))</f>
        <v>5.6360228669379638E-4</v>
      </c>
      <c r="BE290" s="49">
        <f>_xll.qlIndexFixing(TenorBasisIndex6M,_xll.qlInterestRateIndexFixingDate(TenorBasisIndex6M,BC290,trigger),TRUE,_xll.ohTrigger(trigger,$X$24))</f>
        <v>5.1121400017963936E-4</v>
      </c>
      <c r="BF290" s="49">
        <f>_xll.qlIndexFixing($X$9,_xll.qlInterestRateIndexFixingDate($X$9,BC290,trigger),TRUE,trigger)</f>
        <v>5.1188576664319403E-4</v>
      </c>
      <c r="BG290" s="94">
        <f t="shared" si="25"/>
        <v>6.7176646355467367E-3</v>
      </c>
    </row>
    <row r="291" spans="27:59" x14ac:dyDescent="0.2">
      <c r="AA291" s="1">
        <f t="shared" si="26"/>
        <v>288</v>
      </c>
      <c r="AB291" s="44" t="str">
        <f t="shared" si="27"/>
        <v>288M</v>
      </c>
      <c r="AC291" s="45">
        <f>_xll.qlInterestRateIndexFixingDate($X$9,AD291)</f>
        <v>51042</v>
      </c>
      <c r="AD291" s="45">
        <f>_xll.qlCalendarAdvance(calendar,$AD$3,AB291,,,trigger)</f>
        <v>51046</v>
      </c>
      <c r="AE291" s="45">
        <f>_xll.qlInterestRateIndexMaturity($X$9,AD291,)</f>
        <v>51229</v>
      </c>
      <c r="AF291" s="49">
        <f>_xll.qlTenorBasisValue(TenorBasis6M,AD291,_xll.ohTrigger(trigger,$X$24))</f>
        <v>4.3437110806125706E-4</v>
      </c>
      <c r="AG291" s="102">
        <f>_xll.qlTenorBasisForwardRate(TenorBasis6M,AD291,_xll.ohTrigger(trigger,$X$24))</f>
        <v>1.5628351268462067E-2</v>
      </c>
      <c r="AH291" s="102">
        <f>_xll.qlIndexFixing(TenorBasisIndex6M,$AC291,TRUE,_xll.ohTrigger(trigger,X312))</f>
        <v>1.5601271027371645E-2</v>
      </c>
      <c r="AI291" s="49">
        <f>_xll.qlIndexFixing($X$9,$AC291,TRUE,trigger)</f>
        <v>1.5677592254723212E-2</v>
      </c>
      <c r="AJ291" s="52">
        <f t="shared" si="24"/>
        <v>-0.76321227351567111</v>
      </c>
      <c r="BC291" s="45">
        <f>_xll.qlCalendarAdvance(calendar,BC290,"1D",,,trigger)</f>
        <v>42689</v>
      </c>
      <c r="BD291" s="49">
        <f>_xll.qlTenorBasisForwardRate($X$17,BC291,_xll.ohTrigger(trigger,$X$24))</f>
        <v>5.6489160829760454E-4</v>
      </c>
      <c r="BE291" s="49">
        <f>_xll.qlIndexFixing(TenorBasisIndex6M,_xll.qlInterestRateIndexFixingDate(TenorBasisIndex6M,BC291,trigger),TRUE,_xll.ohTrigger(trigger,$X$24))</f>
        <v>5.135120675028599E-4</v>
      </c>
      <c r="BF291" s="49">
        <f>_xll.qlIndexFixing($X$9,_xll.qlInterestRateIndexFixingDate($X$9,BC291,trigger),TRUE,trigger)</f>
        <v>5.1452458660567499E-4</v>
      </c>
      <c r="BG291" s="94">
        <f t="shared" si="25"/>
        <v>1.0125191028150914E-2</v>
      </c>
    </row>
    <row r="292" spans="27:59" x14ac:dyDescent="0.2">
      <c r="AA292" s="1">
        <f t="shared" si="26"/>
        <v>289</v>
      </c>
      <c r="AB292" s="44" t="str">
        <f t="shared" si="27"/>
        <v>289M</v>
      </c>
      <c r="AC292" s="45">
        <f>_xll.qlInterestRateIndexFixingDate($X$9,AD292)</f>
        <v>51074</v>
      </c>
      <c r="AD292" s="45">
        <f>_xll.qlCalendarAdvance(calendar,$AD$3,AB292,,,trigger)</f>
        <v>51076</v>
      </c>
      <c r="AE292" s="45">
        <f>_xll.qlInterestRateIndexMaturity($X$9,AD292,)</f>
        <v>51258</v>
      </c>
      <c r="AF292" s="49">
        <f>_xll.qlTenorBasisValue(TenorBasis6M,AD292,_xll.ohTrigger(trigger,$X$24))</f>
        <v>4.3128717041964783E-4</v>
      </c>
      <c r="AG292" s="102">
        <f>_xll.qlTenorBasisForwardRate(TenorBasis6M,AD292,_xll.ohTrigger(trigger,$X$24))</f>
        <v>1.5596897128806034E-2</v>
      </c>
      <c r="AH292" s="102">
        <f>_xll.qlIndexFixing(TenorBasisIndex6M,$AC292,TRUE,_xll.ohTrigger(trigger,X313))</f>
        <v>1.5569818539895098E-2</v>
      </c>
      <c r="AI292" s="49">
        <f>_xll.qlIndexFixing($X$9,$AC292,TRUE,trigger)</f>
        <v>1.5651786066263211E-2</v>
      </c>
      <c r="AJ292" s="52">
        <f t="shared" si="24"/>
        <v>-0.81967526368112786</v>
      </c>
      <c r="BC292" s="45">
        <f>_xll.qlCalendarAdvance(calendar,BC291,"1D",,,trigger)</f>
        <v>42690</v>
      </c>
      <c r="BD292" s="49">
        <f>_xll.qlTenorBasisForwardRate($X$17,BC292,_xll.ohTrigger(trigger,$X$24))</f>
        <v>5.6761391237788658E-4</v>
      </c>
      <c r="BE292" s="49">
        <f>_xll.qlIndexFixing(TenorBasisIndex6M,_xll.qlInterestRateIndexFixingDate(TenorBasisIndex6M,BC292,trigger),TRUE,_xll.ohTrigger(trigger,$X$24))</f>
        <v>5.1613640473171509E-4</v>
      </c>
      <c r="BF292" s="49">
        <f>_xll.qlIndexFixing($X$9,_xll.qlInterestRateIndexFixingDate($X$9,BC292,trigger),TRUE,trigger)</f>
        <v>5.1701861647316489E-4</v>
      </c>
      <c r="BG292" s="94">
        <f t="shared" si="25"/>
        <v>8.8221174144979559E-3</v>
      </c>
    </row>
    <row r="293" spans="27:59" x14ac:dyDescent="0.2">
      <c r="AA293" s="1">
        <f t="shared" si="26"/>
        <v>290</v>
      </c>
      <c r="AB293" s="44" t="str">
        <f t="shared" si="27"/>
        <v>290M</v>
      </c>
      <c r="AC293" s="45">
        <f>_xll.qlInterestRateIndexFixingDate($X$9,AD293)</f>
        <v>51104</v>
      </c>
      <c r="AD293" s="45">
        <f>_xll.qlCalendarAdvance(calendar,$AD$3,AB293,,,trigger)</f>
        <v>51106</v>
      </c>
      <c r="AE293" s="45">
        <f>_xll.qlInterestRateIndexMaturity($X$9,AD293,)</f>
        <v>51291</v>
      </c>
      <c r="AF293" s="49">
        <f>_xll.qlTenorBasisValue(TenorBasis6M,AD293,_xll.ohTrigger(trigger,$X$24))</f>
        <v>4.2824015924404528E-4</v>
      </c>
      <c r="AG293" s="102">
        <f>_xll.qlTenorBasisForwardRate(TenorBasis6M,AD293,_xll.ohTrigger(trigger,$X$24))</f>
        <v>1.5565527826666427E-2</v>
      </c>
      <c r="AH293" s="102">
        <f>_xll.qlIndexFixing(TenorBasisIndex6M,$AC293,TRUE,_xll.ohTrigger(trigger,X314))</f>
        <v>1.5538446245570285E-2</v>
      </c>
      <c r="AI293" s="49">
        <f>_xll.qlIndexFixing($X$9,$AC293,TRUE,trigger)</f>
        <v>1.5626661942037733E-2</v>
      </c>
      <c r="AJ293" s="52">
        <f t="shared" si="24"/>
        <v>-0.8821569646744708</v>
      </c>
      <c r="BC293" s="45">
        <f>_xll.qlCalendarAdvance(calendar,BC292,"1D",,,trigger)</f>
        <v>42691</v>
      </c>
      <c r="BD293" s="49">
        <f>_xll.qlTenorBasisForwardRate($X$17,BC293,_xll.ohTrigger(trigger,$X$24))</f>
        <v>5.7034505812943105E-4</v>
      </c>
      <c r="BE293" s="49">
        <f>_xll.qlIndexFixing(TenorBasisIndex6M,_xll.qlInterestRateIndexFixingDate(TenorBasisIndex6M,BC293,trigger),TRUE,_xll.ohTrigger(trigger,$X$24))</f>
        <v>5.1876958327057483E-4</v>
      </c>
      <c r="BF293" s="49">
        <f>_xll.qlIndexFixing($X$9,_xll.qlInterestRateIndexFixingDate($X$9,BC293,trigger),TRUE,trigger)</f>
        <v>5.1950778073836903E-4</v>
      </c>
      <c r="BG293" s="94">
        <f t="shared" si="25"/>
        <v>7.3819746779419694E-3</v>
      </c>
    </row>
    <row r="294" spans="27:59" x14ac:dyDescent="0.2">
      <c r="AA294" s="1">
        <f t="shared" si="26"/>
        <v>291</v>
      </c>
      <c r="AB294" s="44" t="str">
        <f t="shared" si="27"/>
        <v>291M</v>
      </c>
      <c r="AC294" s="45">
        <f>_xll.qlInterestRateIndexFixingDate($X$9,AD294)</f>
        <v>51133</v>
      </c>
      <c r="AD294" s="45">
        <f>_xll.qlCalendarAdvance(calendar,$AD$3,AB294,,,trigger)</f>
        <v>51137</v>
      </c>
      <c r="AE294" s="45">
        <f>_xll.qlInterestRateIndexMaturity($X$9,AD294,)</f>
        <v>51319</v>
      </c>
      <c r="AF294" s="49">
        <f>_xll.qlTenorBasisValue(TenorBasis6M,AD294,_xll.ohTrigger(trigger,$X$24))</f>
        <v>4.2512995559556655E-4</v>
      </c>
      <c r="AG294" s="102">
        <f>_xll.qlTenorBasisForwardRate(TenorBasis6M,AD294,_xll.ohTrigger(trigger,$X$24))</f>
        <v>1.5534873527278328E-2</v>
      </c>
      <c r="AH294" s="102">
        <f>_xll.qlIndexFixing(TenorBasisIndex6M,$AC294,TRUE,_xll.ohTrigger(trigger,X315))</f>
        <v>1.5507795904080615E-2</v>
      </c>
      <c r="AI294" s="49">
        <f>_xll.qlIndexFixing($X$9,$AC294,TRUE,trigger)</f>
        <v>1.5602003122178323E-2</v>
      </c>
      <c r="AJ294" s="52">
        <f t="shared" si="24"/>
        <v>-0.94207218097707224</v>
      </c>
      <c r="BC294" s="45">
        <f>_xll.qlCalendarAdvance(calendar,BC293,"1D",,,trigger)</f>
        <v>42692</v>
      </c>
      <c r="BD294" s="49">
        <f>_xll.qlTenorBasisForwardRate($X$17,BC294,_xll.ohTrigger(trigger,$X$24))</f>
        <v>5.7308548566515651E-4</v>
      </c>
      <c r="BE294" s="49">
        <f>_xll.qlIndexFixing(TenorBasisIndex6M,_xll.qlInterestRateIndexFixingDate(TenorBasisIndex6M,BC294,trigger),TRUE,_xll.ohTrigger(trigger,$X$24))</f>
        <v>5.2326225434419157E-4</v>
      </c>
      <c r="BF294" s="49">
        <f>_xll.qlIndexFixing($X$9,_xll.qlInterestRateIndexFixingDate($X$9,BC294,trigger),TRUE,trigger)</f>
        <v>5.2199572657269223E-4</v>
      </c>
      <c r="BG294" s="94">
        <f t="shared" si="25"/>
        <v>-1.2665277714993392E-2</v>
      </c>
    </row>
    <row r="295" spans="27:59" x14ac:dyDescent="0.2">
      <c r="AA295" s="1">
        <f t="shared" si="26"/>
        <v>292</v>
      </c>
      <c r="AB295" s="44" t="str">
        <f t="shared" si="27"/>
        <v>292M</v>
      </c>
      <c r="AC295" s="45">
        <f>_xll.qlInterestRateIndexFixingDate($X$9,AD295)</f>
        <v>51166</v>
      </c>
      <c r="AD295" s="45">
        <f>_xll.qlCalendarAdvance(calendar,$AD$3,AB295,,,trigger)</f>
        <v>51168</v>
      </c>
      <c r="AE295" s="45">
        <f>_xll.qlInterestRateIndexMaturity($X$9,AD295,)</f>
        <v>51350</v>
      </c>
      <c r="AF295" s="49">
        <f>_xll.qlTenorBasisValue(TenorBasis6M,AD295,_xll.ohTrigger(trigger,$X$24))</f>
        <v>4.2205832887114885E-4</v>
      </c>
      <c r="AG295" s="102">
        <f>_xll.qlTenorBasisForwardRate(TenorBasis6M,AD295,_xll.ohTrigger(trigger,$X$24))</f>
        <v>1.5504536239180857E-2</v>
      </c>
      <c r="AH295" s="102">
        <f>_xll.qlIndexFixing(TenorBasisIndex6M,$AC295,TRUE,_xll.ohTrigger(trigger,X316))</f>
        <v>1.5477459090684301E-2</v>
      </c>
      <c r="AI295" s="49">
        <f>_xll.qlIndexFixing($X$9,$AC295,TRUE,trigger)</f>
        <v>1.5578172075228889E-2</v>
      </c>
      <c r="AJ295" s="52">
        <f t="shared" si="24"/>
        <v>-1.0071298454458755</v>
      </c>
      <c r="BC295" s="45">
        <f>_xll.qlCalendarAdvance(calendar,BC294,"1D",,,trigger)</f>
        <v>42695</v>
      </c>
      <c r="BD295" s="49">
        <f>_xll.qlTenorBasisForwardRate($X$17,BC295,_xll.ohTrigger(trigger,$X$24))</f>
        <v>5.8280840946245784E-4</v>
      </c>
      <c r="BE295" s="49">
        <f>_xll.qlIndexFixing(TenorBasisIndex6M,_xll.qlInterestRateIndexFixingDate(TenorBasisIndex6M,BC295,trigger),TRUE,_xll.ohTrigger(trigger,$X$24))</f>
        <v>5.2973810672853744E-4</v>
      </c>
      <c r="BF295" s="49">
        <f>_xll.qlIndexFixing($X$9,_xll.qlInterestRateIndexFixingDate($X$9,BC295,trigger),TRUE,trigger)</f>
        <v>5.293975386708264E-4</v>
      </c>
      <c r="BG295" s="94">
        <f t="shared" si="25"/>
        <v>-3.4056805771104544E-3</v>
      </c>
    </row>
    <row r="296" spans="27:59" x14ac:dyDescent="0.2">
      <c r="AA296" s="1">
        <f t="shared" si="26"/>
        <v>293</v>
      </c>
      <c r="AB296" s="44" t="str">
        <f t="shared" si="27"/>
        <v>293M</v>
      </c>
      <c r="AC296" s="45">
        <f>_xll.qlInterestRateIndexFixingDate($X$9,AD296)</f>
        <v>51195</v>
      </c>
      <c r="AD296" s="45">
        <f>_xll.qlCalendarAdvance(calendar,$AD$3,AB296,,,trigger)</f>
        <v>51197</v>
      </c>
      <c r="AE296" s="45">
        <f>_xll.qlInterestRateIndexMaturity($X$9,AD296,)</f>
        <v>51382</v>
      </c>
      <c r="AF296" s="49">
        <f>_xll.qlTenorBasisValue(TenorBasis6M,AD296,_xll.ohTrigger(trigger,$X$24))</f>
        <v>4.1921941659268258E-4</v>
      </c>
      <c r="AG296" s="102">
        <f>_xll.qlTenorBasisForwardRate(TenorBasis6M,AD296,_xll.ohTrigger(trigger,$X$24))</f>
        <v>1.5476498971576597E-2</v>
      </c>
      <c r="AH296" s="102">
        <f>_xll.qlIndexFixing(TenorBasisIndex6M,$AC296,TRUE,_xll.ohTrigger(trigger,X317))</f>
        <v>1.5449418803565455E-2</v>
      </c>
      <c r="AI296" s="49">
        <f>_xll.qlIndexFixing($X$9,$AC296,TRUE,trigger)</f>
        <v>1.555674405975779E-2</v>
      </c>
      <c r="AJ296" s="52">
        <f t="shared" si="24"/>
        <v>-1.0732525619233484</v>
      </c>
      <c r="BC296" s="45">
        <f>_xll.qlCalendarAdvance(calendar,BC295,"1D",,,trigger)</f>
        <v>42696</v>
      </c>
      <c r="BD296" s="49">
        <f>_xll.qlTenorBasisForwardRate($X$17,BC296,_xll.ohTrigger(trigger,$X$24))</f>
        <v>5.8414881592634563E-4</v>
      </c>
      <c r="BE296" s="49">
        <f>_xll.qlIndexFixing(TenorBasisIndex6M,_xll.qlInterestRateIndexFixingDate(TenorBasisIndex6M,BC296,trigger),TRUE,_xll.ohTrigger(trigger,$X$24))</f>
        <v>5.3208349916034254E-4</v>
      </c>
      <c r="BF296" s="49">
        <f>_xll.qlIndexFixing($X$9,_xll.qlInterestRateIndexFixingDate($X$9,BC296,trigger),TRUE,trigger)</f>
        <v>5.3200826965992334E-4</v>
      </c>
      <c r="BG296" s="94">
        <f t="shared" si="25"/>
        <v>-7.5229500419199576E-4</v>
      </c>
    </row>
    <row r="297" spans="27:59" x14ac:dyDescent="0.2">
      <c r="AA297" s="1">
        <f t="shared" si="26"/>
        <v>294</v>
      </c>
      <c r="AB297" s="44" t="str">
        <f t="shared" si="27"/>
        <v>294M</v>
      </c>
      <c r="AC297" s="45">
        <f>_xll.qlInterestRateIndexFixingDate($X$9,AD297)</f>
        <v>51223</v>
      </c>
      <c r="AD297" s="45">
        <f>_xll.qlCalendarAdvance(calendar,$AD$3,AB297,,,trigger)</f>
        <v>51229</v>
      </c>
      <c r="AE297" s="45">
        <f>_xll.qlInterestRateIndexMaturity($X$9,AD297,)</f>
        <v>51412</v>
      </c>
      <c r="AF297" s="49">
        <f>_xll.qlTenorBasisValue(TenorBasis6M,AD297,_xll.ohTrigger(trigger,$X$24))</f>
        <v>4.161251514426697E-4</v>
      </c>
      <c r="AG297" s="102">
        <f>_xll.qlTenorBasisForwardRate(TenorBasis6M,AD297,_xll.ohTrigger(trigger,$X$24))</f>
        <v>1.5447051319517251E-2</v>
      </c>
      <c r="AH297" s="102">
        <f>_xll.qlIndexFixing(TenorBasisIndex6M,$AC297,TRUE,_xll.ohTrigger(trigger,X318))</f>
        <v>1.5420403066503177E-2</v>
      </c>
      <c r="AI297" s="49">
        <f>_xll.qlIndexFixing($X$9,$AC297,TRUE,trigger)</f>
        <v>1.5534173217198508E-2</v>
      </c>
      <c r="AJ297" s="52">
        <f t="shared" si="24"/>
        <v>-1.1377015069533036</v>
      </c>
      <c r="BC297" s="45">
        <f>_xll.qlCalendarAdvance(calendar,BC296,"1D",,,trigger)</f>
        <v>42697</v>
      </c>
      <c r="BD297" s="49">
        <f>_xll.qlTenorBasisForwardRate($X$17,BC297,_xll.ohTrigger(trigger,$X$24))</f>
        <v>5.869422541050183E-4</v>
      </c>
      <c r="BE297" s="49">
        <f>_xll.qlIndexFixing(TenorBasisIndex6M,_xll.qlInterestRateIndexFixingDate(TenorBasisIndex6M,BC297,trigger),TRUE,_xll.ohTrigger(trigger,$X$24))</f>
        <v>5.3477896769777583E-4</v>
      </c>
      <c r="BF297" s="49">
        <f>_xll.qlIndexFixing($X$9,_xll.qlInterestRateIndexFixingDate($X$9,BC297,trigger),TRUE,trigger)</f>
        <v>5.3454483154642489E-4</v>
      </c>
      <c r="BG297" s="94">
        <f t="shared" si="25"/>
        <v>-2.3413615135093376E-3</v>
      </c>
    </row>
    <row r="298" spans="27:59" x14ac:dyDescent="0.2">
      <c r="AA298" s="1">
        <f t="shared" si="26"/>
        <v>295</v>
      </c>
      <c r="AB298" s="44" t="str">
        <f t="shared" si="27"/>
        <v>295M</v>
      </c>
      <c r="AC298" s="45">
        <f>_xll.qlInterestRateIndexFixingDate($X$9,AD298)</f>
        <v>51253</v>
      </c>
      <c r="AD298" s="45">
        <f>_xll.qlCalendarAdvance(calendar,$AD$3,AB298,,,trigger)</f>
        <v>51258</v>
      </c>
      <c r="AE298" s="45">
        <f>_xll.qlInterestRateIndexMaturity($X$9,AD298,)</f>
        <v>51442</v>
      </c>
      <c r="AF298" s="49">
        <f>_xll.qlTenorBasisValue(TenorBasis6M,AD298,_xll.ohTrigger(trigger,$X$24))</f>
        <v>4.1335533344852239E-4</v>
      </c>
      <c r="AG298" s="102">
        <f>_xll.qlTenorBasisForwardRate(TenorBasis6M,AD298,_xll.ohTrigger(trigger,$X$24))</f>
        <v>1.5420765972477329E-2</v>
      </c>
      <c r="AH298" s="102">
        <f>_xll.qlIndexFixing(TenorBasisIndex6M,$AC298,TRUE,_xll.ohTrigger(trigger,X319))</f>
        <v>1.5406919395557061E-2</v>
      </c>
      <c r="AI298" s="49">
        <f>_xll.qlIndexFixing($X$9,$AC298,TRUE,trigger)</f>
        <v>1.5514618390920693E-2</v>
      </c>
      <c r="AJ298" s="52">
        <f t="shared" si="24"/>
        <v>-1.0769899536363161</v>
      </c>
      <c r="BC298" s="45">
        <f>_xll.qlCalendarAdvance(calendar,BC297,"1D",,,trigger)</f>
        <v>42698</v>
      </c>
      <c r="BD298" s="49">
        <f>_xll.qlTenorBasisForwardRate($X$17,BC298,_xll.ohTrigger(trigger,$X$24))</f>
        <v>5.8974761476878954E-4</v>
      </c>
      <c r="BE298" s="49">
        <f>_xll.qlIndexFixing(TenorBasisIndex6M,_xll.qlInterestRateIndexFixingDate(TenorBasisIndex6M,BC298,trigger),TRUE,_xll.ohTrigger(trigger,$X$24))</f>
        <v>5.3748635827028106E-4</v>
      </c>
      <c r="BF298" s="49">
        <f>_xll.qlIndexFixing($X$9,_xll.qlInterestRateIndexFixingDate($X$9,BC298,trigger),TRUE,trigger)</f>
        <v>5.371020584155798E-4</v>
      </c>
      <c r="BG298" s="94">
        <f t="shared" si="25"/>
        <v>-3.842998547012649E-3</v>
      </c>
    </row>
    <row r="299" spans="27:59" x14ac:dyDescent="0.2">
      <c r="AA299" s="1">
        <f t="shared" si="26"/>
        <v>296</v>
      </c>
      <c r="AB299" s="44" t="str">
        <f t="shared" si="27"/>
        <v>296M</v>
      </c>
      <c r="AC299" s="45">
        <f>_xll.qlInterestRateIndexFixingDate($X$9,AD299)</f>
        <v>51287</v>
      </c>
      <c r="AD299" s="45">
        <f>_xll.qlCalendarAdvance(calendar,$AD$3,AB299,,,trigger)</f>
        <v>51291</v>
      </c>
      <c r="AE299" s="45">
        <f>_xll.qlInterestRateIndexMaturity($X$9,AD299,)</f>
        <v>51474</v>
      </c>
      <c r="AF299" s="49">
        <f>_xll.qlTenorBasisValue(TenorBasis6M,AD299,_xll.ohTrigger(trigger,$X$24))</f>
        <v>4.1024276289611857E-4</v>
      </c>
      <c r="AG299" s="102">
        <f>_xll.qlTenorBasisForwardRate(TenorBasis6M,AD299,_xll.ohTrigger(trigger,$X$24))</f>
        <v>1.5391927834133541E-2</v>
      </c>
      <c r="AH299" s="102">
        <f>_xll.qlIndexFixing(TenorBasisIndex6M,$AC299,TRUE,_xll.ohTrigger(trigger,X320))</f>
        <v>1.5391886762123923E-2</v>
      </c>
      <c r="AI299" s="49">
        <f>_xll.qlIndexFixing($X$9,$AC299,TRUE,trigger)</f>
        <v>1.549330093168352E-2</v>
      </c>
      <c r="AJ299" s="52">
        <f t="shared" si="24"/>
        <v>-1.0141416955959659</v>
      </c>
      <c r="BC299" s="45">
        <f>_xll.qlCalendarAdvance(calendar,BC298,"1D",,,trigger)</f>
        <v>42699</v>
      </c>
      <c r="BD299" s="49">
        <f>_xll.qlTenorBasisForwardRate($X$17,BC299,_xll.ohTrigger(trigger,$X$24))</f>
        <v>5.9256533803852727E-4</v>
      </c>
      <c r="BE299" s="49">
        <f>_xll.qlIndexFixing(TenorBasisIndex6M,_xll.qlInterestRateIndexFixingDate(TenorBasisIndex6M,BC299,trigger),TRUE,_xll.ohTrigger(trigger,$X$24))</f>
        <v>5.4020611098326869E-4</v>
      </c>
      <c r="BF299" s="49">
        <f>_xll.qlIndexFixing($X$9,_xll.qlInterestRateIndexFixingDate($X$9,BC299,trigger),TRUE,trigger)</f>
        <v>5.3968359756863347E-4</v>
      </c>
      <c r="BG299" s="94">
        <f t="shared" si="25"/>
        <v>-5.2251341463522075E-3</v>
      </c>
    </row>
    <row r="300" spans="27:59" x14ac:dyDescent="0.2">
      <c r="AA300" s="1">
        <f t="shared" si="26"/>
        <v>297</v>
      </c>
      <c r="AB300" s="44" t="str">
        <f t="shared" si="27"/>
        <v>297M</v>
      </c>
      <c r="AC300" s="45">
        <f>_xll.qlInterestRateIndexFixingDate($X$9,AD300)</f>
        <v>51315</v>
      </c>
      <c r="AD300" s="45">
        <f>_xll.qlCalendarAdvance(calendar,$AD$3,AB300,,,trigger)</f>
        <v>51319</v>
      </c>
      <c r="AE300" s="45">
        <f>_xll.qlInterestRateIndexMaturity($X$9,AD300,)</f>
        <v>51503</v>
      </c>
      <c r="AF300" s="49">
        <f>_xll.qlTenorBasisValue(TenorBasis6M,AD300,_xll.ohTrigger(trigger,$X$24))</f>
        <v>4.0763423870095888E-4</v>
      </c>
      <c r="AG300" s="102">
        <f>_xll.qlTenorBasisForwardRate(TenorBasis6M,AD300,_xll.ohTrigger(trigger,$X$24))</f>
        <v>1.5368007326427582E-2</v>
      </c>
      <c r="AH300" s="102">
        <f>_xll.qlIndexFixing(TenorBasisIndex6M,$AC300,TRUE,_xll.ohTrigger(trigger,X321))</f>
        <v>1.5380197161233049E-2</v>
      </c>
      <c r="AI300" s="49">
        <f>_xll.qlIndexFixing($X$9,$AC300,TRUE,trigger)</f>
        <v>1.5476019108399566E-2</v>
      </c>
      <c r="AJ300" s="52">
        <f t="shared" si="24"/>
        <v>-0.95821947166516497</v>
      </c>
      <c r="BC300" s="45">
        <f>_xll.qlCalendarAdvance(calendar,BC299,"1D",,,trigger)</f>
        <v>42702</v>
      </c>
      <c r="BD300" s="49">
        <f>_xll.qlTenorBasisForwardRate($X$17,BC300,_xll.ohTrigger(trigger,$X$24))</f>
        <v>6.0255642742884457E-4</v>
      </c>
      <c r="BE300" s="49">
        <f>_xll.qlIndexFixing(TenorBasisIndex6M,_xll.qlInterestRateIndexFixingDate(TenorBasisIndex6M,BC300,trigger),TRUE,_xll.ohTrigger(trigger,$X$24))</f>
        <v>5.4880408721963609E-4</v>
      </c>
      <c r="BF300" s="49">
        <f>_xll.qlIndexFixing($X$9,_xll.qlInterestRateIndexFixingDate($X$9,BC300,trigger),TRUE,trigger)</f>
        <v>5.4819873072986525E-4</v>
      </c>
      <c r="BG300" s="94">
        <f t="shared" si="25"/>
        <v>-6.0535648977084761E-3</v>
      </c>
    </row>
    <row r="301" spans="27:59" x14ac:dyDescent="0.2">
      <c r="AA301" s="1">
        <f t="shared" si="26"/>
        <v>298</v>
      </c>
      <c r="AB301" s="44" t="str">
        <f t="shared" si="27"/>
        <v>298M</v>
      </c>
      <c r="AC301" s="45">
        <f>_xll.qlInterestRateIndexFixingDate($X$9,AD301)</f>
        <v>51348</v>
      </c>
      <c r="AD301" s="45">
        <f>_xll.qlCalendarAdvance(calendar,$AD$3,AB301,,,trigger)</f>
        <v>51350</v>
      </c>
      <c r="AE301" s="45">
        <f>_xll.qlInterestRateIndexMaturity($X$9,AD301,)</f>
        <v>51536</v>
      </c>
      <c r="AF301" s="49">
        <f>_xll.qlTenorBasisValue(TenorBasis6M,AD301,_xll.ohTrigger(trigger,$X$24))</f>
        <v>4.0478058707851816E-4</v>
      </c>
      <c r="AG301" s="102">
        <f>_xll.qlTenorBasisForwardRate(TenorBasis6M,AD301,_xll.ohTrigger(trigger,$X$24))</f>
        <v>1.5342260534954164E-2</v>
      </c>
      <c r="AH301" s="102">
        <f>_xll.qlIndexFixing(TenorBasisIndex6M,$AC301,TRUE,_xll.ohTrigger(trigger,X322))</f>
        <v>1.5367963778449055E-2</v>
      </c>
      <c r="AI301" s="49">
        <f>_xll.qlIndexFixing($X$9,$AC301,TRUE,trigger)</f>
        <v>1.5457683662888747E-2</v>
      </c>
      <c r="AJ301" s="52">
        <f t="shared" si="24"/>
        <v>-0.89719884439691877</v>
      </c>
      <c r="BC301" s="45">
        <f>_xll.qlCalendarAdvance(calendar,BC300,"1D",,,trigger)</f>
        <v>42703</v>
      </c>
      <c r="BD301" s="49">
        <f>_xll.qlTenorBasisForwardRate($X$17,BC301,_xll.ohTrigger(trigger,$X$24))</f>
        <v>6.0396865967355534E-4</v>
      </c>
      <c r="BE301" s="49">
        <f>_xll.qlIndexFixing(TenorBasisIndex6M,_xll.qlInterestRateIndexFixingDate(TenorBasisIndex6M,BC301,trigger),TRUE,_xll.ohTrigger(trigger,$X$24))</f>
        <v>5.5313430345386451E-4</v>
      </c>
      <c r="BF301" s="49">
        <f>_xll.qlIndexFixing($X$9,_xll.qlInterestRateIndexFixingDate($X$9,BC301,trigger),TRUE,trigger)</f>
        <v>5.5032582374959778E-4</v>
      </c>
      <c r="BG301" s="94">
        <f t="shared" si="25"/>
        <v>-2.8084797042667378E-2</v>
      </c>
    </row>
    <row r="302" spans="27:59" x14ac:dyDescent="0.2">
      <c r="AA302" s="1">
        <f t="shared" si="26"/>
        <v>299</v>
      </c>
      <c r="AB302" s="44" t="str">
        <f t="shared" si="27"/>
        <v>299M</v>
      </c>
      <c r="AC302" s="45">
        <f>_xll.qlInterestRateIndexFixingDate($X$9,AD302)</f>
        <v>51378</v>
      </c>
      <c r="AD302" s="45">
        <f>_xll.qlCalendarAdvance(calendar,$AD$3,AB302,,,trigger)</f>
        <v>51382</v>
      </c>
      <c r="AE302" s="45">
        <f>_xll.qlInterestRateIndexMaturity($X$9,AD302,)</f>
        <v>51564</v>
      </c>
      <c r="AF302" s="49">
        <f>_xll.qlTenorBasisValue(TenorBasis6M,AD302,_xll.ohTrigger(trigger,$X$24))</f>
        <v>4.0187233516708029E-4</v>
      </c>
      <c r="AG302" s="102">
        <f>_xll.qlTenorBasisForwardRate(TenorBasis6M,AD302,_xll.ohTrigger(trigger,$X$24))</f>
        <v>1.5316920865363029E-2</v>
      </c>
      <c r="AH302" s="102">
        <f>_xll.qlIndexFixing(TenorBasisIndex6M,$AC302,TRUE,_xll.ohTrigger(trigger,X323))</f>
        <v>1.5355860525455458E-2</v>
      </c>
      <c r="AI302" s="49">
        <f>_xll.qlIndexFixing($X$9,$AC302,TRUE,trigger)</f>
        <v>1.5439166319456984E-2</v>
      </c>
      <c r="AJ302" s="52">
        <f t="shared" si="24"/>
        <v>-0.83305794001526512</v>
      </c>
      <c r="BC302" s="45">
        <f>_xll.qlCalendarAdvance(calendar,BC301,"1D",,,trigger)</f>
        <v>42704</v>
      </c>
      <c r="BD302" s="49">
        <f>_xll.qlTenorBasisForwardRate($X$17,BC302,_xll.ohTrigger(trigger,$X$24))</f>
        <v>6.0831926027932496E-4</v>
      </c>
      <c r="BE302" s="49">
        <f>_xll.qlIndexFixing(TenorBasisIndex6M,_xll.qlInterestRateIndexFixingDate(TenorBasisIndex6M,BC302,trigger),TRUE,_xll.ohTrigger(trigger,$X$24))</f>
        <v>5.5437204766443178E-4</v>
      </c>
      <c r="BF302" s="49">
        <f>_xll.qlIndexFixing($X$9,_xll.qlInterestRateIndexFixingDate($X$9,BC302,trigger),TRUE,trigger)</f>
        <v>5.5398144347939128E-4</v>
      </c>
      <c r="BG302" s="94">
        <f t="shared" si="25"/>
        <v>-3.9060418504050041E-3</v>
      </c>
    </row>
    <row r="303" spans="27:59" x14ac:dyDescent="0.2">
      <c r="AA303" s="1">
        <f t="shared" si="26"/>
        <v>300</v>
      </c>
      <c r="AB303" s="44" t="str">
        <f t="shared" si="27"/>
        <v>300M</v>
      </c>
      <c r="AC303" s="45">
        <f>_xll.qlInterestRateIndexFixingDate($X$9,AD303)</f>
        <v>51407</v>
      </c>
      <c r="AD303" s="45">
        <f>_xll.qlCalendarAdvance(calendar,$AD$3,AB303,,,trigger)</f>
        <v>51411</v>
      </c>
      <c r="AE303" s="45">
        <f>_xll.qlInterestRateIndexMaturity($X$9,AD303,)</f>
        <v>51593</v>
      </c>
      <c r="AF303" s="49">
        <f>_xll.qlTenorBasisValue(TenorBasis6M,AD303,_xll.ohTrigger(trigger,$X$24))</f>
        <v>3.9926922931181026E-4</v>
      </c>
      <c r="AG303" s="102">
        <f>_xll.qlTenorBasisForwardRate(TenorBasis6M,AD303,_xll.ohTrigger(trigger,$X$24))</f>
        <v>1.5294466241231076E-2</v>
      </c>
      <c r="AH303" s="102">
        <f>_xll.qlIndexFixing(TenorBasisIndex6M,$AC303,TRUE,_xll.ohTrigger(trigger,X324))</f>
        <v>1.5345918128188217E-2</v>
      </c>
      <c r="AI303" s="49">
        <f>_xll.qlIndexFixing($X$9,$AC303,TRUE,trigger)</f>
        <v>1.5423142086398278E-2</v>
      </c>
      <c r="AJ303" s="52">
        <f t="shared" si="24"/>
        <v>-0.77223958210061172</v>
      </c>
      <c r="BC303" s="45">
        <f>_xll.qlCalendarAdvance(calendar,BC302,"1D",,,trigger)</f>
        <v>42705</v>
      </c>
      <c r="BD303" s="49">
        <f>_xll.qlTenorBasisForwardRate($X$17,BC303,_xll.ohTrigger(trigger,$X$24))</f>
        <v>6.1122295563689061E-4</v>
      </c>
      <c r="BE303" s="49">
        <f>_xll.qlIndexFixing(TenorBasisIndex6M,_xll.qlInterestRateIndexFixingDate(TenorBasisIndex6M,BC303,trigger),TRUE,_xll.ohTrigger(trigger,$X$24))</f>
        <v>5.5717830599080666E-4</v>
      </c>
      <c r="BF303" s="49">
        <f>_xll.qlIndexFixing($X$9,_xll.qlInterestRateIndexFixingDate($X$9,BC303,trigger),TRUE,trigger)</f>
        <v>5.5695942752600331E-4</v>
      </c>
      <c r="BG303" s="94">
        <f t="shared" si="25"/>
        <v>-2.188784648033586E-3</v>
      </c>
    </row>
    <row r="304" spans="27:59" x14ac:dyDescent="0.2">
      <c r="AA304" s="1">
        <f t="shared" si="26"/>
        <v>301</v>
      </c>
      <c r="AB304" s="44" t="str">
        <f t="shared" si="27"/>
        <v>301M</v>
      </c>
      <c r="AC304" s="45">
        <f>_xll.qlInterestRateIndexFixingDate($X$9,AD304)</f>
        <v>51440</v>
      </c>
      <c r="AD304" s="45">
        <f>_xll.qlCalendarAdvance(calendar,$AD$3,AB304,,,trigger)</f>
        <v>51442</v>
      </c>
      <c r="AE304" s="45">
        <f>_xll.qlInterestRateIndexMaturity($X$9,AD304,)</f>
        <v>51623</v>
      </c>
      <c r="AF304" s="49">
        <f>_xll.qlTenorBasisValue(TenorBasis6M,AD304,_xll.ohTrigger(trigger,$X$24))</f>
        <v>3.965203857991959E-4</v>
      </c>
      <c r="AG304" s="102">
        <f>_xll.qlTenorBasisForwardRate(TenorBasis6M,AD304,_xll.ohTrigger(trigger,$X$24))</f>
        <v>1.5271291188608834E-2</v>
      </c>
      <c r="AH304" s="102">
        <f>_xll.qlIndexFixing(TenorBasisIndex6M,$AC304,TRUE,_xll.ohTrigger(trigger,X325))</f>
        <v>1.5322740530416283E-2</v>
      </c>
      <c r="AI304" s="49">
        <f>_xll.qlIndexFixing($X$9,$AC304,TRUE,trigger)</f>
        <v>1.5406484753486651E-2</v>
      </c>
      <c r="AJ304" s="52">
        <f t="shared" si="24"/>
        <v>-0.83744223070367907</v>
      </c>
      <c r="BC304" s="45">
        <f>_xll.qlCalendarAdvance(calendar,BC303,"1D",,,trigger)</f>
        <v>42706</v>
      </c>
      <c r="BD304" s="49">
        <f>_xll.qlTenorBasisForwardRate($X$17,BC304,_xll.ohTrigger(trigger,$X$24))</f>
        <v>6.1414208725024623E-4</v>
      </c>
      <c r="BE304" s="49">
        <f>_xll.qlIndexFixing(TenorBasisIndex6M,_xll.qlInterestRateIndexFixingDate(TenorBasisIndex6M,BC304,trigger),TRUE,_xll.ohTrigger(trigger,$X$24))</f>
        <v>5.599999999998036E-4</v>
      </c>
      <c r="BF304" s="49">
        <f>_xll.qlIndexFixing($X$9,_xll.qlInterestRateIndexFixingDate($X$9,BC304,trigger),TRUE,trigger)</f>
        <v>5.599999999998036E-4</v>
      </c>
      <c r="BG304" s="94">
        <f t="shared" si="25"/>
        <v>0</v>
      </c>
    </row>
    <row r="305" spans="27:59" x14ac:dyDescent="0.2">
      <c r="AA305" s="1">
        <f t="shared" si="26"/>
        <v>302</v>
      </c>
      <c r="AB305" s="44" t="str">
        <f t="shared" si="27"/>
        <v>302M</v>
      </c>
      <c r="AC305" s="45">
        <f>_xll.qlInterestRateIndexFixingDate($X$9,AD305)</f>
        <v>51469</v>
      </c>
      <c r="AD305" s="45">
        <f>_xll.qlCalendarAdvance(calendar,$AD$3,AB305,,,trigger)</f>
        <v>51473</v>
      </c>
      <c r="AE305" s="45">
        <f>_xll.qlInterestRateIndexMaturity($X$9,AD305,)</f>
        <v>51655</v>
      </c>
      <c r="AF305" s="49">
        <f>_xll.qlTenorBasisValue(TenorBasis6M,AD305,_xll.ohTrigger(trigger,$X$24))</f>
        <v>3.9380606815940002E-4</v>
      </c>
      <c r="AG305" s="102">
        <f>_xll.qlTenorBasisForwardRate(TenorBasis6M,AD305,_xll.ohTrigger(trigger,$X$24))</f>
        <v>1.5248876036039841E-2</v>
      </c>
      <c r="AH305" s="102">
        <f>_xll.qlIndexFixing(TenorBasisIndex6M,$AC305,TRUE,_xll.ohTrigger(trigger,X326))</f>
        <v>1.5300327198630921E-2</v>
      </c>
      <c r="AI305" s="49">
        <f>_xll.qlIndexFixing($X$9,$AC305,TRUE,trigger)</f>
        <v>1.5390529827886995E-2</v>
      </c>
      <c r="AJ305" s="52">
        <f t="shared" si="24"/>
        <v>-0.9020262925607363</v>
      </c>
      <c r="BC305" s="45">
        <f>_xll.qlCalendarAdvance(calendar,BC304,"1D",,,trigger)</f>
        <v>42709</v>
      </c>
      <c r="BD305" s="49">
        <f>_xll.qlTenorBasisForwardRate($X$17,BC305,_xll.ohTrigger(trigger,$X$24))</f>
        <v>6.2299647689327174E-4</v>
      </c>
      <c r="BE305" s="49">
        <f>_xll.qlIndexFixing(TenorBasisIndex6M,_xll.qlInterestRateIndexFixingDate(TenorBasisIndex6M,BC305,trigger),TRUE,_xll.ohTrigger(trigger,$X$24))</f>
        <v>5.7027365424142204E-4</v>
      </c>
      <c r="BF305" s="49">
        <f>_xll.qlIndexFixing($X$9,_xll.qlInterestRateIndexFixingDate($X$9,BC305,trigger),TRUE,trigger)</f>
        <v>5.6950467015578284E-4</v>
      </c>
      <c r="BG305" s="94">
        <f t="shared" si="25"/>
        <v>-7.68984085639207E-3</v>
      </c>
    </row>
    <row r="306" spans="27:59" x14ac:dyDescent="0.2">
      <c r="AA306" s="1">
        <f t="shared" si="26"/>
        <v>303</v>
      </c>
      <c r="AB306" s="44" t="str">
        <f t="shared" si="27"/>
        <v>303M</v>
      </c>
      <c r="AC306" s="45">
        <f>_xll.qlInterestRateIndexFixingDate($X$9,AD306)</f>
        <v>51498</v>
      </c>
      <c r="AD306" s="45">
        <f>_xll.qlCalendarAdvance(calendar,$AD$3,AB306,,,trigger)</f>
        <v>51503</v>
      </c>
      <c r="AE306" s="45">
        <f>_xll.qlInterestRateIndexMaturity($X$9,AD306,)</f>
        <v>51684</v>
      </c>
      <c r="AF306" s="49">
        <f>_xll.qlTenorBasisValue(TenorBasis6M,AD306,_xll.ohTrigger(trigger,$X$24))</f>
        <v>3.9121181291189555E-4</v>
      </c>
      <c r="AG306" s="102">
        <f>_xll.qlTenorBasisForwardRate(TenorBasis6M,AD306,_xll.ohTrigger(trigger,$X$24))</f>
        <v>1.5228005662528247E-2</v>
      </c>
      <c r="AH306" s="102">
        <f>_xll.qlIndexFixing(TenorBasisIndex6M,$AC306,TRUE,_xll.ohTrigger(trigger,X327))</f>
        <v>1.5279454338277106E-2</v>
      </c>
      <c r="AI306" s="49">
        <f>_xll.qlIndexFixing($X$9,$AC306,TRUE,trigger)</f>
        <v>1.5375453802632907E-2</v>
      </c>
      <c r="AJ306" s="52">
        <f t="shared" si="24"/>
        <v>-0.95999464355801467</v>
      </c>
      <c r="BC306" s="45">
        <f>_xll.qlCalendarAdvance(calendar,BC305,"1D",,,trigger)</f>
        <v>42710</v>
      </c>
      <c r="BD306" s="49">
        <f>_xll.qlTenorBasisForwardRate($X$17,BC306,_xll.ohTrigger(trigger,$X$24))</f>
        <v>6.2598173080986451E-4</v>
      </c>
      <c r="BE306" s="49">
        <f>_xll.qlIndexFixing(TenorBasisIndex6M,_xll.qlInterestRateIndexFixingDate(TenorBasisIndex6M,BC306,trigger),TRUE,_xll.ohTrigger(trigger,$X$24))</f>
        <v>5.737319993725699E-4</v>
      </c>
      <c r="BF306" s="49">
        <f>_xll.qlIndexFixing($X$9,_xll.qlInterestRateIndexFixingDate($X$9,BC306,trigger),TRUE,trigger)</f>
        <v>5.7279233218718892E-4</v>
      </c>
      <c r="BG306" s="94">
        <f t="shared" si="25"/>
        <v>-9.3966718538098393E-3</v>
      </c>
    </row>
    <row r="307" spans="27:59" x14ac:dyDescent="0.2">
      <c r="AA307" s="1">
        <f t="shared" si="26"/>
        <v>304</v>
      </c>
      <c r="AB307" s="44" t="str">
        <f t="shared" si="27"/>
        <v>304M</v>
      </c>
      <c r="AC307" s="45">
        <f>_xll.qlInterestRateIndexFixingDate($X$9,AD307)</f>
        <v>51532</v>
      </c>
      <c r="AD307" s="45">
        <f>_xll.qlCalendarAdvance(calendar,$AD$3,AB307,,,trigger)</f>
        <v>51536</v>
      </c>
      <c r="AE307" s="45">
        <f>_xll.qlInterestRateIndexMaturity($X$9,AD307,)</f>
        <v>51718</v>
      </c>
      <c r="AF307" s="49">
        <f>_xll.qlTenorBasisValue(TenorBasis6M,AD307,_xll.ohTrigger(trigger,$X$24))</f>
        <v>3.8839463360173805E-4</v>
      </c>
      <c r="AG307" s="102">
        <f>_xll.qlTenorBasisForwardRate(TenorBasis6M,AD307,_xll.ohTrigger(trigger,$X$24))</f>
        <v>1.5205922323780272E-2</v>
      </c>
      <c r="AH307" s="102">
        <f>_xll.qlIndexFixing(TenorBasisIndex6M,$AC307,TRUE,_xll.ohTrigger(trigger,X328))</f>
        <v>1.5257372837346782E-2</v>
      </c>
      <c r="AI307" s="49">
        <f>_xll.qlIndexFixing($X$9,$AC307,TRUE,trigger)</f>
        <v>1.5359659325241842E-2</v>
      </c>
      <c r="AJ307" s="52">
        <f t="shared" si="24"/>
        <v>-1.0228648789505947</v>
      </c>
      <c r="BC307" s="45">
        <f>_xll.qlCalendarAdvance(calendar,BC306,"1D",,,trigger)</f>
        <v>42711</v>
      </c>
      <c r="BD307" s="49">
        <f>_xll.qlTenorBasisForwardRate($X$17,BC307,_xll.ohTrigger(trigger,$X$24))</f>
        <v>6.2898460963194841E-4</v>
      </c>
      <c r="BE307" s="49">
        <f>_xll.qlIndexFixing(TenorBasisIndex6M,_xll.qlInterestRateIndexFixingDate(TenorBasisIndex6M,BC307,trigger),TRUE,_xll.ohTrigger(trigger,$X$24))</f>
        <v>5.7720797091745293E-4</v>
      </c>
      <c r="BF307" s="49">
        <f>_xll.qlIndexFixing($X$9,_xll.qlInterestRateIndexFixingDate($X$9,BC307,trigger),TRUE,trigger)</f>
        <v>5.7613507306293751E-4</v>
      </c>
      <c r="BG307" s="94">
        <f t="shared" si="25"/>
        <v>-1.0728978545154191E-2</v>
      </c>
    </row>
    <row r="308" spans="27:59" x14ac:dyDescent="0.2">
      <c r="AA308" s="1">
        <f t="shared" si="26"/>
        <v>305</v>
      </c>
      <c r="AB308" s="44" t="str">
        <f t="shared" si="27"/>
        <v>305M</v>
      </c>
      <c r="AC308" s="45">
        <f>_xll.qlInterestRateIndexFixingDate($X$9,AD308)</f>
        <v>51560</v>
      </c>
      <c r="AD308" s="45">
        <f>_xll.qlCalendarAdvance(calendar,$AD$3,AB308,,,trigger)</f>
        <v>51564</v>
      </c>
      <c r="AE308" s="45">
        <f>_xll.qlInterestRateIndexMaturity($X$9,AD308,)</f>
        <v>51748</v>
      </c>
      <c r="AF308" s="49">
        <f>_xll.qlTenorBasisValue(TenorBasis6M,AD308,_xll.ohTrigger(trigger,$X$24))</f>
        <v>3.8603395244838625E-4</v>
      </c>
      <c r="AG308" s="102">
        <f>_xll.qlTenorBasisForwardRate(TenorBasis6M,AD308,_xll.ohTrigger(trigger,$X$24))</f>
        <v>1.5187956548736002E-2</v>
      </c>
      <c r="AH308" s="102">
        <f>_xll.qlIndexFixing(TenorBasisIndex6M,$AC308,TRUE,_xll.ohTrigger(trigger,X329))</f>
        <v>1.5239411125637431E-2</v>
      </c>
      <c r="AI308" s="49">
        <f>_xll.qlIndexFixing($X$9,$AC308,TRUE,trigger)</f>
        <v>1.5346887448123099E-2</v>
      </c>
      <c r="AJ308" s="52">
        <f t="shared" si="24"/>
        <v>-1.0747632248566883</v>
      </c>
      <c r="BC308" s="45">
        <f>_xll.qlCalendarAdvance(calendar,BC307,"1D",,,trigger)</f>
        <v>42712</v>
      </c>
      <c r="BD308" s="49">
        <f>_xll.qlTenorBasisForwardRate($X$17,BC308,_xll.ohTrigger(trigger,$X$24))</f>
        <v>6.3200555109772078E-4</v>
      </c>
      <c r="BE308" s="49">
        <f>_xll.qlIndexFixing(TenorBasisIndex6M,_xll.qlInterestRateIndexFixingDate(TenorBasisIndex6M,BC308,trigger),TRUE,_xll.ohTrigger(trigger,$X$24))</f>
        <v>5.826299760168564E-4</v>
      </c>
      <c r="BF308" s="49">
        <f>_xll.qlIndexFixing($X$9,_xll.qlInterestRateIndexFixingDate($X$9,BC308,trigger),TRUE,trigger)</f>
        <v>5.7953010847529925E-4</v>
      </c>
      <c r="BG308" s="94">
        <f t="shared" si="25"/>
        <v>-3.0998675415571525E-2</v>
      </c>
    </row>
    <row r="309" spans="27:59" x14ac:dyDescent="0.2">
      <c r="AA309" s="1">
        <f t="shared" si="26"/>
        <v>306</v>
      </c>
      <c r="AB309" s="44" t="str">
        <f t="shared" si="27"/>
        <v>306M</v>
      </c>
      <c r="AC309" s="45">
        <f>_xll.qlInterestRateIndexFixingDate($X$9,AD309)</f>
        <v>51589</v>
      </c>
      <c r="AD309" s="45">
        <f>_xll.qlCalendarAdvance(calendar,$AD$3,AB309,,,trigger)</f>
        <v>51593</v>
      </c>
      <c r="AE309" s="45">
        <f>_xll.qlInterestRateIndexMaturity($X$9,AD309,)</f>
        <v>51776</v>
      </c>
      <c r="AF309" s="49">
        <f>_xll.qlTenorBasisValue(TenorBasis6M,AD309,_xll.ohTrigger(trigger,$X$24))</f>
        <v>3.8361734147230361E-4</v>
      </c>
      <c r="AG309" s="102">
        <f>_xll.qlTenorBasisForwardRate(TenorBasis6M,AD309,_xll.ohTrigger(trigger,$X$24))</f>
        <v>1.5170014092555481E-2</v>
      </c>
      <c r="AH309" s="102">
        <f>_xll.qlIndexFixing(TenorBasisIndex6M,$AC309,TRUE,_xll.ohTrigger(trigger,X330))</f>
        <v>1.5221466254010172E-2</v>
      </c>
      <c r="AI309" s="49">
        <f>_xll.qlIndexFixing($X$9,$AC309,TRUE,trigger)</f>
        <v>1.5333813516444517E-2</v>
      </c>
      <c r="AJ309" s="52">
        <f t="shared" si="24"/>
        <v>-1.1234726243434559</v>
      </c>
      <c r="BC309" s="45">
        <f>_xll.qlCalendarAdvance(calendar,BC308,"1D",,,trigger)</f>
        <v>42713</v>
      </c>
      <c r="BD309" s="49">
        <f>_xll.qlTenorBasisForwardRate($X$17,BC309,_xll.ohTrigger(trigger,$X$24))</f>
        <v>6.3504499294274363E-4</v>
      </c>
      <c r="BE309" s="49">
        <f>_xll.qlIndexFixing(TenorBasisIndex6M,_xll.qlInterestRateIndexFixingDate(TenorBasisIndex6M,BC309,trigger),TRUE,_xll.ohTrigger(trigger,$X$24))</f>
        <v>5.842145442042884E-4</v>
      </c>
      <c r="BF309" s="49">
        <f>_xll.qlIndexFixing($X$9,_xll.qlInterestRateIndexFixingDate($X$9,BC309,trigger),TRUE,trigger)</f>
        <v>5.8297465410248994E-4</v>
      </c>
      <c r="BG309" s="94">
        <f t="shared" si="25"/>
        <v>-1.2398901017984668E-2</v>
      </c>
    </row>
    <row r="310" spans="27:59" x14ac:dyDescent="0.2">
      <c r="AA310" s="1">
        <f t="shared" si="26"/>
        <v>307</v>
      </c>
      <c r="AB310" s="44" t="str">
        <f t="shared" si="27"/>
        <v>307M</v>
      </c>
      <c r="AC310" s="45">
        <f>_xll.qlInterestRateIndexFixingDate($X$9,AD310)</f>
        <v>51620</v>
      </c>
      <c r="AD310" s="45">
        <f>_xll.qlCalendarAdvance(calendar,$AD$3,AB310,,,trigger)</f>
        <v>51623</v>
      </c>
      <c r="AE310" s="45">
        <f>_xll.qlInterestRateIndexMaturity($X$9,AD310,)</f>
        <v>51809</v>
      </c>
      <c r="AF310" s="49">
        <f>_xll.qlTenorBasisValue(TenorBasis6M,AD310,_xll.ohTrigger(trigger,$X$24))</f>
        <v>3.8114746213352543E-4</v>
      </c>
      <c r="AG310" s="102">
        <f>_xll.qlTenorBasisForwardRate(TenorBasis6M,AD310,_xll.ohTrigger(trigger,$X$24))</f>
        <v>1.515235181161489E-2</v>
      </c>
      <c r="AH310" s="102">
        <f>_xll.qlIndexFixing(TenorBasisIndex6M,$AC310,TRUE,_xll.ohTrigger(trigger,X331))</f>
        <v>1.5242425190167273E-2</v>
      </c>
      <c r="AI310" s="49">
        <f>_xll.qlIndexFixing($X$9,$AC310,TRUE,trigger)</f>
        <v>1.5321279997705991E-2</v>
      </c>
      <c r="AJ310" s="52">
        <f t="shared" si="24"/>
        <v>-0.78854807538717919</v>
      </c>
      <c r="BC310" s="45">
        <f>_xll.qlCalendarAdvance(calendar,BC309,"1D",,,trigger)</f>
        <v>42716</v>
      </c>
      <c r="BD310" s="49">
        <f>_xll.qlTenorBasisForwardRate($X$17,BC310,_xll.ohTrigger(trigger,$X$24))</f>
        <v>6.4427869817130405E-4</v>
      </c>
      <c r="BE310" s="49">
        <f>_xll.qlIndexFixing(TenorBasisIndex6M,_xll.qlInterestRateIndexFixingDate(TenorBasisIndex6M,BC310,trigger),TRUE,_xll.ohTrigger(trigger,$X$24))</f>
        <v>5.9486754575683307E-4</v>
      </c>
      <c r="BF310" s="49">
        <f>_xll.qlIndexFixing($X$9,_xll.qlInterestRateIndexFixingDate($X$9,BC310,trigger),TRUE,trigger)</f>
        <v>5.9357750880396746E-4</v>
      </c>
      <c r="BG310" s="94">
        <f t="shared" si="25"/>
        <v>-1.2900369528656089E-2</v>
      </c>
    </row>
    <row r="311" spans="27:59" x14ac:dyDescent="0.2">
      <c r="AA311" s="1">
        <f t="shared" si="26"/>
        <v>308</v>
      </c>
      <c r="AB311" s="44" t="str">
        <f t="shared" si="27"/>
        <v>308M</v>
      </c>
      <c r="AC311" s="45">
        <f>_xll.qlInterestRateIndexFixingDate($X$9,AD311)</f>
        <v>51651</v>
      </c>
      <c r="AD311" s="45">
        <f>_xll.qlCalendarAdvance(calendar,$AD$3,AB311,,,trigger)</f>
        <v>51655</v>
      </c>
      <c r="AE311" s="45">
        <f>_xll.qlInterestRateIndexMaturity($X$9,AD311,)</f>
        <v>51838</v>
      </c>
      <c r="AF311" s="49">
        <f>_xll.qlTenorBasisValue(TenorBasis6M,AD311,_xll.ohTrigger(trigger,$X$24))</f>
        <v>3.7854624323891892E-4</v>
      </c>
      <c r="AG311" s="102">
        <f>_xll.qlTenorBasisForwardRate(TenorBasis6M,AD311,_xll.ohTrigger(trigger,$X$24))</f>
        <v>1.5134102511580099E-2</v>
      </c>
      <c r="AH311" s="102">
        <f>_xll.qlIndexFixing(TenorBasisIndex6M,$AC311,TRUE,_xll.ohTrigger(trigger,X332))</f>
        <v>1.5259284535034114E-2</v>
      </c>
      <c r="AI311" s="49">
        <f>_xll.qlIndexFixing($X$9,$AC311,TRUE,trigger)</f>
        <v>1.5307716620546471E-2</v>
      </c>
      <c r="AJ311" s="52">
        <f t="shared" si="24"/>
        <v>-0.48432085512356904</v>
      </c>
      <c r="BC311" s="45">
        <f>_xll.qlCalendarAdvance(calendar,BC310,"1D",,,trigger)</f>
        <v>42717</v>
      </c>
      <c r="BD311" s="49">
        <f>_xll.qlTenorBasisForwardRate($X$17,BC311,_xll.ohTrigger(trigger,$X$24))</f>
        <v>6.4739651895966252E-4</v>
      </c>
      <c r="BE311" s="49">
        <f>_xll.qlIndexFixing(TenorBasisIndex6M,_xll.qlInterestRateIndexFixingDate(TenorBasisIndex6M,BC311,trigger),TRUE,_xll.ohTrigger(trigger,$X$24))</f>
        <v>5.984584683609369E-4</v>
      </c>
      <c r="BF311" s="49">
        <f>_xll.qlIndexFixing($X$9,_xll.qlInterestRateIndexFixingDate($X$9,BC311,trigger),TRUE,trigger)</f>
        <v>5.9719225174103012E-4</v>
      </c>
      <c r="BG311" s="94">
        <f t="shared" si="25"/>
        <v>-1.2662166199067836E-2</v>
      </c>
    </row>
    <row r="312" spans="27:59" x14ac:dyDescent="0.2">
      <c r="AA312" s="1">
        <f t="shared" si="26"/>
        <v>309</v>
      </c>
      <c r="AB312" s="44" t="str">
        <f t="shared" si="27"/>
        <v>309M</v>
      </c>
      <c r="AC312" s="45">
        <f>_xll.qlInterestRateIndexFixingDate($X$9,AD312)</f>
        <v>51680</v>
      </c>
      <c r="AD312" s="45">
        <f>_xll.qlCalendarAdvance(calendar,$AD$3,AB312,,,trigger)</f>
        <v>51684</v>
      </c>
      <c r="AE312" s="45">
        <f>_xll.qlInterestRateIndexMaturity($X$9,AD312,)</f>
        <v>51868</v>
      </c>
      <c r="AF312" s="49">
        <f>_xll.qlTenorBasisValue(TenorBasis6M,AD312,_xll.ohTrigger(trigger,$X$24))</f>
        <v>3.7621826236801956E-4</v>
      </c>
      <c r="AG312" s="102">
        <f>_xll.qlTenorBasisForwardRate(TenorBasis6M,AD312,_xll.ohTrigger(trigger,$X$24))</f>
        <v>1.5118497889183751E-2</v>
      </c>
      <c r="AH312" s="102">
        <f>_xll.qlIndexFixing(TenorBasisIndex6M,$AC312,TRUE,_xll.ohTrigger(trigger,X333))</f>
        <v>1.5278769358046711E-2</v>
      </c>
      <c r="AI312" s="49">
        <f>_xll.qlIndexFixing($X$9,$AC312,TRUE,trigger)</f>
        <v>1.5296409721712603E-2</v>
      </c>
      <c r="AJ312" s="52">
        <f t="shared" si="24"/>
        <v>-0.17640363665891862</v>
      </c>
      <c r="BC312" s="45">
        <f>_xll.qlCalendarAdvance(calendar,BC311,"1D",,,trigger)</f>
        <v>42718</v>
      </c>
      <c r="BD312" s="49">
        <f>_xll.qlTenorBasisForwardRate($X$17,BC312,_xll.ohTrigger(trigger,$X$24))</f>
        <v>6.505350288498813E-4</v>
      </c>
      <c r="BE312" s="49">
        <f>_xll.qlIndexFixing(TenorBasisIndex6M,_xll.qlInterestRateIndexFixingDate(TenorBasisIndex6M,BC312,trigger),TRUE,_xll.ohTrigger(trigger,$X$24))</f>
        <v>6.0207008159359181E-4</v>
      </c>
      <c r="BF312" s="49">
        <f>_xll.qlIndexFixing($X$9,_xll.qlInterestRateIndexFixingDate($X$9,BC312,trigger),TRUE,trigger)</f>
        <v>6.0084258303321283E-4</v>
      </c>
      <c r="BG312" s="94">
        <f t="shared" si="25"/>
        <v>-1.2274985603789824E-2</v>
      </c>
    </row>
    <row r="313" spans="27:59" x14ac:dyDescent="0.2">
      <c r="AA313" s="1">
        <f t="shared" si="26"/>
        <v>310</v>
      </c>
      <c r="AB313" s="44" t="str">
        <f t="shared" si="27"/>
        <v>310M</v>
      </c>
      <c r="AC313" s="45">
        <f>_xll.qlInterestRateIndexFixingDate($X$9,AD313)</f>
        <v>51713</v>
      </c>
      <c r="AD313" s="45">
        <f>_xll.qlCalendarAdvance(calendar,$AD$3,AB313,,,trigger)</f>
        <v>51715</v>
      </c>
      <c r="AE313" s="45">
        <f>_xll.qlInterestRateIndexMaturity($X$9,AD313,)</f>
        <v>51900</v>
      </c>
      <c r="AF313" s="49">
        <f>_xll.qlTenorBasisValue(TenorBasis6M,AD313,_xll.ohTrigger(trigger,$X$24))</f>
        <v>3.7376026345318494E-4</v>
      </c>
      <c r="AG313" s="102">
        <f>_xll.qlTenorBasisForwardRate(TenorBasis6M,AD313,_xll.ohTrigger(trigger,$X$24))</f>
        <v>1.5102631708203768E-2</v>
      </c>
      <c r="AH313" s="102">
        <f>_xll.qlIndexFixing(TenorBasisIndex6M,$AC313,TRUE,_xll.ohTrigger(trigger,X334))</f>
        <v>1.5299970403018908E-2</v>
      </c>
      <c r="AI313" s="49">
        <f>_xll.qlIndexFixing($X$9,$AC313,TRUE,trigger)</f>
        <v>1.5284866012991323E-2</v>
      </c>
      <c r="AJ313" s="52">
        <f t="shared" si="24"/>
        <v>0.15104390027585041</v>
      </c>
      <c r="BC313" s="45">
        <f>_xll.qlCalendarAdvance(calendar,BC312,"1D",,,trigger)</f>
        <v>42719</v>
      </c>
      <c r="BD313" s="49">
        <f>_xll.qlTenorBasisForwardRate($X$17,BC313,_xll.ohTrigger(trigger,$X$24))</f>
        <v>6.5369438174566331E-4</v>
      </c>
      <c r="BE313" s="49">
        <f>_xll.qlIndexFixing(TenorBasisIndex6M,_xll.qlInterestRateIndexFixingDate(TenorBasisIndex6M,BC313,trigger),TRUE,_xll.ohTrigger(trigger,$X$24))</f>
        <v>6.0570253936772427E-4</v>
      </c>
      <c r="BF313" s="49">
        <f>_xll.qlIndexFixing($X$9,_xll.qlInterestRateIndexFixingDate($X$9,BC313,trigger),TRUE,trigger)</f>
        <v>6.0452571825595641E-4</v>
      </c>
      <c r="BG313" s="94">
        <f t="shared" si="25"/>
        <v>-1.1768211117678569E-2</v>
      </c>
    </row>
    <row r="314" spans="27:59" x14ac:dyDescent="0.2">
      <c r="AA314" s="1">
        <f t="shared" si="26"/>
        <v>311</v>
      </c>
      <c r="AB314" s="44" t="str">
        <f t="shared" si="27"/>
        <v>311M</v>
      </c>
      <c r="AC314" s="45">
        <f>_xll.qlInterestRateIndexFixingDate($X$9,AD314)</f>
        <v>51742</v>
      </c>
      <c r="AD314" s="45">
        <f>_xll.qlCalendarAdvance(calendar,$AD$3,AB314,,,trigger)</f>
        <v>51746</v>
      </c>
      <c r="AE314" s="45">
        <f>_xll.qlInterestRateIndexMaturity($X$9,AD314,)</f>
        <v>51928</v>
      </c>
      <c r="AF314" s="49">
        <f>_xll.qlTenorBasisValue(TenorBasis6M,AD314,_xll.ohTrigger(trigger,$X$24))</f>
        <v>3.7133345780955161E-4</v>
      </c>
      <c r="AG314" s="102">
        <f>_xll.qlTenorBasisForwardRate(TenorBasis6M,AD314,_xll.ohTrigger(trigger,$X$24))</f>
        <v>1.5087246551420698E-2</v>
      </c>
      <c r="AH314" s="102">
        <f>_xll.qlIndexFixing(TenorBasisIndex6M,$AC314,TRUE,_xll.ohTrigger(trigger,X335))</f>
        <v>1.5320447220282746E-2</v>
      </c>
      <c r="AI314" s="49">
        <f>_xll.qlIndexFixing($X$9,$AC314,TRUE,trigger)</f>
        <v>1.5273265642653291E-2</v>
      </c>
      <c r="AJ314" s="52">
        <f t="shared" si="24"/>
        <v>0.4718157762945499</v>
      </c>
      <c r="BC314" s="45">
        <f>_xll.qlCalendarAdvance(calendar,BC313,"1D",,,trigger)</f>
        <v>42720</v>
      </c>
      <c r="BD314" s="49">
        <f>_xll.qlTenorBasisForwardRate($X$17,BC314,_xll.ohTrigger(trigger,$X$24))</f>
        <v>6.5687359616222504E-4</v>
      </c>
      <c r="BE314" s="49">
        <f>_xll.qlIndexFixing(TenorBasisIndex6M,_xll.qlInterestRateIndexFixingDate(TenorBasisIndex6M,BC314,trigger),TRUE,_xll.ohTrigger(trigger,$X$24))</f>
        <v>6.0935486024027549E-4</v>
      </c>
      <c r="BF314" s="49">
        <f>_xll.qlIndexFixing($X$9,_xll.qlInterestRateIndexFixingDate($X$9,BC314,trigger),TRUE,trigger)</f>
        <v>6.0823887296449831E-4</v>
      </c>
      <c r="BG314" s="94">
        <f t="shared" si="25"/>
        <v>-1.115987275777182E-2</v>
      </c>
    </row>
    <row r="315" spans="27:59" x14ac:dyDescent="0.2">
      <c r="AA315" s="1">
        <f t="shared" si="26"/>
        <v>312</v>
      </c>
      <c r="AB315" s="44" t="str">
        <f t="shared" si="27"/>
        <v>312M</v>
      </c>
      <c r="AC315" s="45">
        <f>_xll.qlInterestRateIndexFixingDate($X$9,AD315)</f>
        <v>51774</v>
      </c>
      <c r="AD315" s="45">
        <f>_xll.qlCalendarAdvance(calendar,$AD$3,AB315,,,trigger)</f>
        <v>51776</v>
      </c>
      <c r="AE315" s="45">
        <f>_xll.qlInterestRateIndexMaturity($X$9,AD315,)</f>
        <v>51958</v>
      </c>
      <c r="AF315" s="49">
        <f>_xll.qlTenorBasisValue(TenorBasis6M,AD315,_xll.ohTrigger(trigger,$X$24))</f>
        <v>3.6901429606220381E-4</v>
      </c>
      <c r="AG315" s="102">
        <f>_xll.qlTenorBasisForwardRate(TenorBasis6M,AD315,_xll.ohTrigger(trigger,$X$24))</f>
        <v>1.5073365416418811E-2</v>
      </c>
      <c r="AH315" s="102">
        <f>_xll.qlIndexFixing(TenorBasisIndex6M,$AC315,TRUE,_xll.ohTrigger(trigger,X336))</f>
        <v>1.5342441316424451E-2</v>
      </c>
      <c r="AI315" s="49">
        <f>_xll.qlIndexFixing($X$9,$AC315,TRUE,trigger)</f>
        <v>1.5262996774186965E-2</v>
      </c>
      <c r="AJ315" s="52">
        <f t="shared" si="24"/>
        <v>0.79444542237485516</v>
      </c>
      <c r="BC315" s="45">
        <f>_xll.qlCalendarAdvance(calendar,BC314,"1D",,,trigger)</f>
        <v>42723</v>
      </c>
      <c r="BD315" s="49">
        <f>_xll.qlTenorBasisForwardRate($X$17,BC315,_xll.ohTrigger(trigger,$X$24))</f>
        <v>6.6651775509433834E-4</v>
      </c>
      <c r="BE315" s="49">
        <f>_xll.qlIndexFixing(TenorBasisIndex6M,_xll.qlInterestRateIndexFixingDate(TenorBasisIndex6M,BC315,trigger),TRUE,_xll.ohTrigger(trigger,$X$24))</f>
        <v>6.2041834843222499E-4</v>
      </c>
      <c r="BF315" s="49">
        <f>_xll.qlIndexFixing($X$9,_xll.qlInterestRateIndexFixingDate($X$9,BC315,trigger),TRUE,trigger)</f>
        <v>6.1953060927136174E-4</v>
      </c>
      <c r="BG315" s="94">
        <f t="shared" si="25"/>
        <v>-8.8773916086324744E-3</v>
      </c>
    </row>
    <row r="316" spans="27:59" x14ac:dyDescent="0.2">
      <c r="AA316" s="1">
        <f t="shared" si="26"/>
        <v>313</v>
      </c>
      <c r="AB316" s="44" t="str">
        <f t="shared" si="27"/>
        <v>313M</v>
      </c>
      <c r="AC316" s="45">
        <f>_xll.qlInterestRateIndexFixingDate($X$9,AD316)</f>
        <v>51805</v>
      </c>
      <c r="AD316" s="45">
        <f>_xll.qlCalendarAdvance(calendar,$AD$3,AB316,,,trigger)</f>
        <v>51809</v>
      </c>
      <c r="AE316" s="45">
        <f>_xll.qlInterestRateIndexMaturity($X$9,AD316,)</f>
        <v>51991</v>
      </c>
      <c r="AF316" s="49">
        <f>_xll.qlTenorBasisValue(TenorBasis6M,AD316,_xll.ohTrigger(trigger,$X$24))</f>
        <v>3.6649618163261618E-4</v>
      </c>
      <c r="AG316" s="102">
        <f>_xll.qlTenorBasisForwardRate(TenorBasis6M,AD316,_xll.ohTrigger(trigger,$X$24))</f>
        <v>1.505898215908464E-2</v>
      </c>
      <c r="AH316" s="102">
        <f>_xll.qlIndexFixing(TenorBasisIndex6M,$AC316,TRUE,_xll.ohTrigger(trigger,X337))</f>
        <v>1.5328062704050301E-2</v>
      </c>
      <c r="AI316" s="49">
        <f>_xll.qlIndexFixing($X$9,$AC316,TRUE,trigger)</f>
        <v>1.5252299592361353E-2</v>
      </c>
      <c r="AJ316" s="52">
        <f t="shared" si="24"/>
        <v>0.75763111688947549</v>
      </c>
      <c r="BC316" s="45">
        <f>_xll.qlCalendarAdvance(calendar,BC315,"1D",,,trigger)</f>
        <v>42724</v>
      </c>
      <c r="BD316" s="49">
        <f>_xll.qlTenorBasisForwardRate($X$17,BC316,_xll.ohTrigger(trigger,$X$24))</f>
        <v>6.6976376210872626E-4</v>
      </c>
      <c r="BE316" s="49">
        <f>_xll.qlIndexFixing(TenorBasisIndex6M,_xll.qlInterestRateIndexFixingDate(TenorBasisIndex6M,BC316,trigger),TRUE,_xll.ohTrigger(trigger,$X$24))</f>
        <v>6.2413746863699572E-4</v>
      </c>
      <c r="BF316" s="49">
        <f>_xll.qlIndexFixing($X$9,_xll.qlInterestRateIndexFixingDate($X$9,BC316,trigger),TRUE,trigger)</f>
        <v>6.2333599708808748E-4</v>
      </c>
      <c r="BG316" s="94">
        <f t="shared" si="25"/>
        <v>-8.0147154890824589E-3</v>
      </c>
    </row>
    <row r="317" spans="27:59" x14ac:dyDescent="0.2">
      <c r="AA317" s="1">
        <f t="shared" si="26"/>
        <v>314</v>
      </c>
      <c r="AB317" s="44" t="str">
        <f t="shared" si="27"/>
        <v>314M</v>
      </c>
      <c r="AC317" s="45">
        <f>_xll.qlInterestRateIndexFixingDate($X$9,AD317)</f>
        <v>51833</v>
      </c>
      <c r="AD317" s="45">
        <f>_xll.qlCalendarAdvance(calendar,$AD$3,AB317,,,trigger)</f>
        <v>51837</v>
      </c>
      <c r="AE317" s="45">
        <f>_xll.qlInterestRateIndexMaturity($X$9,AD317,)</f>
        <v>52019</v>
      </c>
      <c r="AF317" s="49">
        <f>_xll.qlTenorBasisValue(TenorBasis6M,AD317,_xll.ohTrigger(trigger,$X$24))</f>
        <v>3.6438637260235058E-4</v>
      </c>
      <c r="AG317" s="102">
        <f>_xll.qlTenorBasisForwardRate(TenorBasis6M,AD317,_xll.ohTrigger(trigger,$X$24))</f>
        <v>1.5047505747102584E-2</v>
      </c>
      <c r="AH317" s="102">
        <f>_xll.qlIndexFixing(TenorBasisIndex6M,$AC317,TRUE,_xll.ohTrigger(trigger,X338))</f>
        <v>1.531659033165054E-2</v>
      </c>
      <c r="AI317" s="49">
        <f>_xll.qlIndexFixing($X$9,$AC317,TRUE,trigger)</f>
        <v>1.5243714945721647E-2</v>
      </c>
      <c r="AJ317" s="52">
        <f t="shared" si="24"/>
        <v>0.72875385928893033</v>
      </c>
      <c r="BC317" s="45">
        <f>_xll.qlCalendarAdvance(calendar,BC316,"1D",,,trigger)</f>
        <v>42725</v>
      </c>
      <c r="BD317" s="49">
        <f>_xll.qlTenorBasisForwardRate($X$17,BC317,_xll.ohTrigger(trigger,$X$24))</f>
        <v>6.7302330385600906E-4</v>
      </c>
      <c r="BE317" s="49">
        <f>_xll.qlIndexFixing(TenorBasisIndex6M,_xll.qlInterestRateIndexFixingDate(TenorBasisIndex6M,BC317,trigger),TRUE,_xll.ohTrigger(trigger,$X$24))</f>
        <v>6.2787012536092476E-4</v>
      </c>
      <c r="BF317" s="49">
        <f>_xll.qlIndexFixing($X$9,_xll.qlInterestRateIndexFixingDate($X$9,BC317,trigger),TRUE,trigger)</f>
        <v>6.2715748187121051E-4</v>
      </c>
      <c r="BG317" s="94">
        <f t="shared" si="25"/>
        <v>-7.126434897142481E-3</v>
      </c>
    </row>
    <row r="318" spans="27:59" x14ac:dyDescent="0.2">
      <c r="AA318" s="1">
        <f t="shared" si="26"/>
        <v>315</v>
      </c>
      <c r="AB318" s="44" t="str">
        <f t="shared" si="27"/>
        <v>315M</v>
      </c>
      <c r="AC318" s="45">
        <f>_xll.qlInterestRateIndexFixingDate($X$9,AD318)</f>
        <v>51865</v>
      </c>
      <c r="AD318" s="45">
        <f>_xll.qlCalendarAdvance(calendar,$AD$3,AB318,,,trigger)</f>
        <v>51868</v>
      </c>
      <c r="AE318" s="45">
        <f>_xll.qlInterestRateIndexMaturity($X$9,AD318,)</f>
        <v>52049</v>
      </c>
      <c r="AF318" s="49">
        <f>_xll.qlTenorBasisValue(TenorBasis6M,AD318,_xll.ohTrigger(trigger,$X$24))</f>
        <v>3.6207885168440941E-4</v>
      </c>
      <c r="AG318" s="102">
        <f>_xll.qlTenorBasisForwardRate(TenorBasis6M,AD318,_xll.ohTrigger(trigger,$X$24))</f>
        <v>1.5035438298620273E-2</v>
      </c>
      <c r="AH318" s="102">
        <f>_xll.qlIndexFixing(TenorBasisIndex6M,$AC318,TRUE,_xll.ohTrigger(trigger,X339))</f>
        <v>1.5304516088612666E-2</v>
      </c>
      <c r="AI318" s="49">
        <f>_xll.qlIndexFixing($X$9,$AC318,TRUE,trigger)</f>
        <v>1.5234547266440064E-2</v>
      </c>
      <c r="AJ318" s="52">
        <f t="shared" si="24"/>
        <v>0.69968822172602685</v>
      </c>
      <c r="BC318" s="45">
        <f>_xll.qlCalendarAdvance(calendar,BC317,"1D",,,trigger)</f>
        <v>42726</v>
      </c>
      <c r="BD318" s="49">
        <f>_xll.qlTenorBasisForwardRate($X$17,BC318,_xll.ohTrigger(trigger,$X$24))</f>
        <v>6.7629511495190589E-4</v>
      </c>
      <c r="BE318" s="49">
        <f>_xll.qlIndexFixing(TenorBasisIndex6M,_xll.qlInterestRateIndexFixingDate(TenorBasisIndex6M,BC318,trigger),TRUE,_xll.ohTrigger(trigger,$X$24))</f>
        <v>6.316150532570641E-4</v>
      </c>
      <c r="BF318" s="49">
        <f>_xll.qlIndexFixing($X$9,_xll.qlInterestRateIndexFixingDate($X$9,BC318,trigger),TRUE,trigger)</f>
        <v>6.3099227905430715E-4</v>
      </c>
      <c r="BG318" s="94">
        <f t="shared" si="25"/>
        <v>-6.2277420275695227E-3</v>
      </c>
    </row>
    <row r="319" spans="27:59" x14ac:dyDescent="0.2">
      <c r="AA319" s="1">
        <f t="shared" si="26"/>
        <v>316</v>
      </c>
      <c r="AB319" s="44" t="str">
        <f t="shared" si="27"/>
        <v>316M</v>
      </c>
      <c r="AC319" s="45">
        <f>_xll.qlInterestRateIndexFixingDate($X$9,AD319)</f>
        <v>51896</v>
      </c>
      <c r="AD319" s="45">
        <f>_xll.qlCalendarAdvance(calendar,$AD$3,AB319,,,trigger)</f>
        <v>51900</v>
      </c>
      <c r="AE319" s="45">
        <f>_xll.qlInterestRateIndexMaturity($X$9,AD319,)</f>
        <v>52082</v>
      </c>
      <c r="AF319" s="49">
        <f>_xll.qlTenorBasisValue(TenorBasis6M,AD319,_xll.ohTrigger(trigger,$X$24))</f>
        <v>3.5972777427389696E-4</v>
      </c>
      <c r="AG319" s="102">
        <f>_xll.qlTenorBasisForwardRate(TenorBasis6M,AD319,_xll.ohTrigger(trigger,$X$24))</f>
        <v>1.5024124483572012E-2</v>
      </c>
      <c r="AH319" s="102">
        <f>_xll.qlIndexFixing(TenorBasisIndex6M,$AC319,TRUE,_xll.ohTrigger(trigger,X340))</f>
        <v>1.5293218487326921E-2</v>
      </c>
      <c r="AI319" s="49">
        <f>_xll.qlIndexFixing($X$9,$AC319,TRUE,trigger)</f>
        <v>1.5226050047039362E-2</v>
      </c>
      <c r="AJ319" s="52">
        <f t="shared" si="24"/>
        <v>0.67168440287559283</v>
      </c>
      <c r="BC319" s="45">
        <f>_xll.qlCalendarAdvance(calendar,BC318,"1D",,,trigger)</f>
        <v>42727</v>
      </c>
      <c r="BD319" s="49">
        <f>_xll.qlTenorBasisForwardRate($X$17,BC319,_xll.ohTrigger(trigger,$X$24))</f>
        <v>6.7957793000115562E-4</v>
      </c>
      <c r="BE319" s="49">
        <f>_xll.qlIndexFixing(TenorBasisIndex6M,_xll.qlInterestRateIndexFixingDate(TenorBasisIndex6M,BC319,trigger),TRUE,_xll.ohTrigger(trigger,$X$24))</f>
        <v>6.3537098696792461E-4</v>
      </c>
      <c r="BF319" s="49">
        <f>_xll.qlIndexFixing($X$9,_xll.qlInterestRateIndexFixingDate($X$9,BC319,trigger),TRUE,trigger)</f>
        <v>6.3483760405031082E-4</v>
      </c>
      <c r="BG319" s="94">
        <f t="shared" si="25"/>
        <v>-5.3338291761378508E-3</v>
      </c>
    </row>
    <row r="320" spans="27:59" x14ac:dyDescent="0.2">
      <c r="AA320" s="1">
        <f t="shared" si="26"/>
        <v>317</v>
      </c>
      <c r="AB320" s="44" t="str">
        <f t="shared" si="27"/>
        <v>317M</v>
      </c>
      <c r="AC320" s="45">
        <f>_xll.qlInterestRateIndexFixingDate($X$9,AD320)</f>
        <v>51924</v>
      </c>
      <c r="AD320" s="45">
        <f>_xll.qlCalendarAdvance(calendar,$AD$3,AB320,,,trigger)</f>
        <v>51928</v>
      </c>
      <c r="AE320" s="45">
        <f>_xll.qlInterestRateIndexMaturity($X$9,AD320,)</f>
        <v>52112</v>
      </c>
      <c r="AF320" s="49">
        <f>_xll.qlTenorBasisValue(TenorBasis6M,AD320,_xll.ohTrigger(trigger,$X$24))</f>
        <v>3.5769601999788661E-4</v>
      </c>
      <c r="AG320" s="102">
        <f>_xll.qlTenorBasisForwardRate(TenorBasis6M,AD320,_xll.ohTrigger(trigger,$X$24))</f>
        <v>1.5015147451630483E-2</v>
      </c>
      <c r="AH320" s="102">
        <f>_xll.qlIndexFixing(TenorBasisIndex6M,$AC320,TRUE,_xll.ohTrigger(trigger,X341))</f>
        <v>1.5284268510682576E-2</v>
      </c>
      <c r="AI320" s="49">
        <f>_xll.qlIndexFixing($X$9,$AC320,TRUE,trigger)</f>
        <v>1.5219345995140739E-2</v>
      </c>
      <c r="AJ320" s="52">
        <f t="shared" si="24"/>
        <v>0.649225155418369</v>
      </c>
      <c r="BC320" s="45">
        <f>_xll.qlCalendarAdvance(calendar,BC319,"1D",,,trigger)</f>
        <v>42731</v>
      </c>
      <c r="BD320" s="49">
        <f>_xll.qlTenorBasisForwardRate($X$17,BC320,_xll.ohTrigger(trigger,$X$24))</f>
        <v>6.927939215392191E-4</v>
      </c>
      <c r="BE320" s="49">
        <f>_xll.qlIndexFixing(TenorBasisIndex6M,_xll.qlInterestRateIndexFixingDate(TenorBasisIndex6M,BC320,trigger),TRUE,_xll.ohTrigger(trigger,$X$24))</f>
        <v>6.5047947245918465E-4</v>
      </c>
      <c r="BF320" s="49">
        <f>_xll.qlIndexFixing($X$9,_xll.qlInterestRateIndexFixingDate($X$9,BC320,trigger),TRUE,trigger)</f>
        <v>6.5026848966179794E-4</v>
      </c>
      <c r="BG320" s="94">
        <f t="shared" si="25"/>
        <v>-2.109827973867124E-3</v>
      </c>
    </row>
    <row r="321" spans="27:59" x14ac:dyDescent="0.2">
      <c r="AA321" s="1">
        <f t="shared" si="26"/>
        <v>318</v>
      </c>
      <c r="AB321" s="44" t="str">
        <f t="shared" si="27"/>
        <v>318M</v>
      </c>
      <c r="AC321" s="45">
        <f>_xll.qlInterestRateIndexFixingDate($X$9,AD321)</f>
        <v>51956</v>
      </c>
      <c r="AD321" s="45">
        <f>_xll.qlCalendarAdvance(calendar,$AD$3,AB321,,,trigger)</f>
        <v>51958</v>
      </c>
      <c r="AE321" s="45">
        <f>_xll.qlInterestRateIndexMaturity($X$9,AD321,)</f>
        <v>52141</v>
      </c>
      <c r="AF321" s="49">
        <f>_xll.qlTenorBasisValue(TenorBasis6M,AD321,_xll.ohTrigger(trigger,$X$24))</f>
        <v>3.5554518850376888E-4</v>
      </c>
      <c r="AG321" s="102">
        <f>_xll.qlTenorBasisForwardRate(TenorBasis6M,AD321,_xll.ohTrigger(trigger,$X$24))</f>
        <v>1.5005761982958946E-2</v>
      </c>
      <c r="AH321" s="102">
        <f>_xll.qlIndexFixing(TenorBasisIndex6M,$AC321,TRUE,_xll.ohTrigger(trigger,X342))</f>
        <v>1.5274876418366098E-2</v>
      </c>
      <c r="AI321" s="49">
        <f>_xll.qlIndexFixing($X$9,$AC321,TRUE,trigger)</f>
        <v>1.5212022560668092E-2</v>
      </c>
      <c r="AJ321" s="52">
        <f t="shared" si="24"/>
        <v>0.62853857698006232</v>
      </c>
      <c r="BC321" s="45">
        <f>_xll.qlCalendarAdvance(calendar,BC320,"1D",,,trigger)</f>
        <v>42732</v>
      </c>
      <c r="BD321" s="49">
        <f>_xll.qlTenorBasisForwardRate($X$17,BC321,_xll.ohTrigger(trigger,$X$24))</f>
        <v>6.9611277512150575E-4</v>
      </c>
      <c r="BE321" s="49">
        <f>_xll.qlIndexFixing(TenorBasisIndex6M,_xll.qlInterestRateIndexFixingDate(TenorBasisIndex6M,BC321,trigger),TRUE,_xll.ohTrigger(trigger,$X$24))</f>
        <v>6.5629859380572707E-4</v>
      </c>
      <c r="BF321" s="49">
        <f>_xll.qlIndexFixing($X$9,_xll.qlInterestRateIndexFixingDate($X$9,BC321,trigger),TRUE,trigger)</f>
        <v>6.541246841565094E-4</v>
      </c>
      <c r="BG321" s="94">
        <f t="shared" si="25"/>
        <v>-2.1739096492176667E-2</v>
      </c>
    </row>
    <row r="322" spans="27:59" x14ac:dyDescent="0.2">
      <c r="AA322" s="1">
        <f t="shared" si="26"/>
        <v>319</v>
      </c>
      <c r="AB322" s="44" t="str">
        <f t="shared" si="27"/>
        <v>319M</v>
      </c>
      <c r="AC322" s="45">
        <f>_xll.qlInterestRateIndexFixingDate($X$9,AD322)</f>
        <v>51985</v>
      </c>
      <c r="AD322" s="45">
        <f>_xll.qlCalendarAdvance(calendar,$AD$3,AB322,,,trigger)</f>
        <v>51988</v>
      </c>
      <c r="AE322" s="45">
        <f>_xll.qlInterestRateIndexMaturity($X$9,AD322,)</f>
        <v>52173</v>
      </c>
      <c r="AF322" s="49">
        <f>_xll.qlTenorBasisValue(TenorBasis6M,AD322,_xll.ohTrigger(trigger,$X$24))</f>
        <v>3.5342100385652396E-4</v>
      </c>
      <c r="AG322" s="102">
        <f>_xll.qlTenorBasisForwardRate(TenorBasis6M,AD322,_xll.ohTrigger(trigger,$X$24))</f>
        <v>1.499768766157048E-2</v>
      </c>
      <c r="AH322" s="102">
        <f>_xll.qlIndexFixing(TenorBasisIndex6M,$AC322,TRUE,_xll.ohTrigger(trigger,X343))</f>
        <v>1.5284805173326773E-2</v>
      </c>
      <c r="AI322" s="49">
        <f>_xll.qlIndexFixing($X$9,$AC322,TRUE,trigger)</f>
        <v>1.5205871397670956E-2</v>
      </c>
      <c r="AJ322" s="52">
        <f t="shared" si="24"/>
        <v>0.7893377565581714</v>
      </c>
      <c r="BC322" s="45">
        <f>_xll.qlCalendarAdvance(calendar,BC321,"1D",,,trigger)</f>
        <v>42733</v>
      </c>
      <c r="BD322" s="49">
        <f>_xll.qlTenorBasisForwardRate($X$17,BC322,_xll.ohTrigger(trigger,$X$24))</f>
        <v>6.99435040097158E-4</v>
      </c>
      <c r="BE322" s="49">
        <f>_xll.qlIndexFixing(TenorBasisIndex6M,_xll.qlInterestRateIndexFixingDate(TenorBasisIndex6M,BC322,trigger),TRUE,_xll.ohTrigger(trigger,$X$24))</f>
        <v>6.580668500350789E-4</v>
      </c>
      <c r="BF322" s="49">
        <f>_xll.qlIndexFixing($X$9,_xll.qlInterestRateIndexFixingDate($X$9,BC322,trigger),TRUE,trigger)</f>
        <v>6.5797469848714798E-4</v>
      </c>
      <c r="BG322" s="94">
        <f t="shared" si="25"/>
        <v>-9.2151547930927578E-4</v>
      </c>
    </row>
    <row r="323" spans="27:59" x14ac:dyDescent="0.2">
      <c r="AA323" s="1">
        <f t="shared" si="26"/>
        <v>320</v>
      </c>
      <c r="AB323" s="44" t="str">
        <f t="shared" si="27"/>
        <v>320M</v>
      </c>
      <c r="AC323" s="45">
        <f>_xll.qlInterestRateIndexFixingDate($X$9,AD323)</f>
        <v>52015</v>
      </c>
      <c r="AD323" s="45">
        <f>_xll.qlCalendarAdvance(calendar,$AD$3,AB323,,,trigger)</f>
        <v>52019</v>
      </c>
      <c r="AE323" s="45">
        <f>_xll.qlInterestRateIndexMaturity($X$9,AD323,)</f>
        <v>52202</v>
      </c>
      <c r="AF323" s="49">
        <f>_xll.qlTenorBasisValue(TenorBasis6M,AD323,_xll.ohTrigger(trigger,$X$24))</f>
        <v>3.512536848118582E-4</v>
      </c>
      <c r="AG323" s="102">
        <f>_xll.qlTenorBasisForwardRate(TenorBasis6M,AD323,_xll.ohTrigger(trigger,$X$24))</f>
        <v>1.4989373830948864E-2</v>
      </c>
      <c r="AH323" s="102">
        <f>_xll.qlIndexFixing(TenorBasisIndex6M,$AC323,TRUE,_xll.ohTrigger(trigger,X344))</f>
        <v>1.5293136537219577E-2</v>
      </c>
      <c r="AI323" s="49">
        <f>_xll.qlIndexFixing($X$9,$AC323,TRUE,trigger)</f>
        <v>1.5199150259381134E-2</v>
      </c>
      <c r="AJ323" s="52">
        <f t="shared" si="24"/>
        <v>0.93986277838442256</v>
      </c>
      <c r="BC323" s="45">
        <f>_xll.qlCalendarAdvance(calendar,BC322,"1D",,,trigger)</f>
        <v>42734</v>
      </c>
      <c r="BD323" s="49">
        <f>_xll.qlTenorBasisForwardRate($X$17,BC323,_xll.ohTrigger(trigger,$X$24))</f>
        <v>7.0275945100415499E-4</v>
      </c>
      <c r="BE323" s="49">
        <f>_xll.qlIndexFixing(TenorBasisIndex6M,_xll.qlInterestRateIndexFixingDate(TenorBasisIndex6M,BC323,trigger),TRUE,_xll.ohTrigger(trigger,$X$24))</f>
        <v>6.6186439356658326E-4</v>
      </c>
      <c r="BF323" s="49">
        <f>_xll.qlIndexFixing($X$9,_xll.qlInterestRateIndexFixingDate($X$9,BC323,trigger),TRUE,trigger)</f>
        <v>6.6181574791336346E-4</v>
      </c>
      <c r="BG323" s="94">
        <f t="shared" si="25"/>
        <v>-4.8645653219795901E-4</v>
      </c>
    </row>
    <row r="324" spans="27:59" x14ac:dyDescent="0.2">
      <c r="AA324" s="1">
        <f t="shared" si="26"/>
        <v>321</v>
      </c>
      <c r="AB324" s="44" t="str">
        <f t="shared" si="27"/>
        <v>321M</v>
      </c>
      <c r="AC324" s="45">
        <f>_xll.qlInterestRateIndexFixingDate($X$9,AD324)</f>
        <v>52047</v>
      </c>
      <c r="AD324" s="45">
        <f>_xll.qlCalendarAdvance(calendar,$AD$3,AB324,,,trigger)</f>
        <v>52049</v>
      </c>
      <c r="AE324" s="45">
        <f>_xll.qlInterestRateIndexMaturity($X$9,AD324,)</f>
        <v>52233</v>
      </c>
      <c r="AF324" s="49">
        <f>_xll.qlTenorBasisValue(TenorBasis6M,AD324,_xll.ohTrigger(trigger,$X$24))</f>
        <v>3.4918274957726952E-4</v>
      </c>
      <c r="AG324" s="102">
        <f>_xll.qlTenorBasisForwardRate(TenorBasis6M,AD324,_xll.ohTrigger(trigger,$X$24))</f>
        <v>1.4982689221013309E-2</v>
      </c>
      <c r="AH324" s="102">
        <f>_xll.qlIndexFixing(TenorBasisIndex6M,$AC324,TRUE,_xll.ohTrigger(trigger,X345))</f>
        <v>1.5303791149980784E-2</v>
      </c>
      <c r="AI324" s="49">
        <f>_xll.qlIndexFixing($X$9,$AC324,TRUE,trigger)</f>
        <v>1.519384616679534E-2</v>
      </c>
      <c r="AJ324" s="52">
        <f t="shared" ref="AJ324:AJ387" si="28">(AH324-AI324)*10000</f>
        <v>1.099449831854435</v>
      </c>
      <c r="BC324" s="45">
        <f>_xll.qlCalendarAdvance(calendar,BC323,"1D",,,trigger)</f>
        <v>42737</v>
      </c>
      <c r="BD324" s="49">
        <f>_xll.qlTenorBasisForwardRate($X$17,BC324,_xll.ohTrigger(trigger,$X$24))</f>
        <v>6.9947538199840618E-4</v>
      </c>
      <c r="BE324" s="49">
        <f>_xll.qlIndexFixing(TenorBasisIndex6M,_xll.qlInterestRateIndexFixingDate(TenorBasisIndex6M,BC324,trigger),TRUE,_xll.ohTrigger(trigger,$X$24))</f>
        <v>6.5999999970838474E-4</v>
      </c>
      <c r="BF324" s="49">
        <f>_xll.qlIndexFixing($X$9,_xll.qlInterestRateIndexFixingDate($X$9,BC324,trigger),TRUE,trigger)</f>
        <v>6.600000009847264E-4</v>
      </c>
      <c r="BG324" s="94">
        <f t="shared" ref="BG324:BG387" si="29">(BF324-BE324)*10000</f>
        <v>1.2763416625677371E-8</v>
      </c>
    </row>
    <row r="325" spans="27:59" x14ac:dyDescent="0.2">
      <c r="AA325" s="1">
        <f t="shared" si="26"/>
        <v>322</v>
      </c>
      <c r="AB325" s="44" t="str">
        <f t="shared" si="27"/>
        <v>322M</v>
      </c>
      <c r="AC325" s="45">
        <f>_xll.qlInterestRateIndexFixingDate($X$9,AD325)</f>
        <v>52078</v>
      </c>
      <c r="AD325" s="45">
        <f>_xll.qlCalendarAdvance(calendar,$AD$3,AB325,,,trigger)</f>
        <v>52082</v>
      </c>
      <c r="AE325" s="45">
        <f>_xll.qlInterestRateIndexMaturity($X$9,AD325,)</f>
        <v>52266</v>
      </c>
      <c r="AF325" s="49">
        <f>_xll.qlTenorBasisValue(TenorBasis6M,AD325,_xll.ohTrigger(trigger,$X$24))</f>
        <v>3.4693443399600311E-4</v>
      </c>
      <c r="AG325" s="102">
        <f>_xll.qlTenorBasisForwardRate(TenorBasis6M,AD325,_xll.ohTrigger(trigger,$X$24))</f>
        <v>1.4975995557963383E-2</v>
      </c>
      <c r="AH325" s="102">
        <f>_xll.qlIndexFixing(TenorBasisIndex6M,$AC325,TRUE,_xll.ohTrigger(trigger,X346))</f>
        <v>1.5315743554733242E-2</v>
      </c>
      <c r="AI325" s="49">
        <f>_xll.qlIndexFixing($X$9,$AC325,TRUE,trigger)</f>
        <v>1.5188354830914979E-2</v>
      </c>
      <c r="AJ325" s="52">
        <f t="shared" si="28"/>
        <v>1.2738872381826312</v>
      </c>
      <c r="BC325" s="45">
        <f>_xll.qlCalendarAdvance(calendar,BC324,"1D",,,trigger)</f>
        <v>42738</v>
      </c>
      <c r="BD325" s="49">
        <f>_xll.qlTenorBasisForwardRate($X$17,BC325,_xll.ohTrigger(trigger,$X$24))</f>
        <v>7.0117738184235644E-4</v>
      </c>
      <c r="BE325" s="49">
        <f>_xll.qlIndexFixing(TenorBasisIndex6M,_xll.qlInterestRateIndexFixingDate(TenorBasisIndex6M,BC325,trigger),TRUE,_xll.ohTrigger(trigger,$X$24))</f>
        <v>6.6218501660914497E-4</v>
      </c>
      <c r="BF325" s="49">
        <f>_xll.qlIndexFixing($X$9,_xll.qlInterestRateIndexFixingDate($X$9,BC325,trigger),TRUE,trigger)</f>
        <v>6.6103423373904365E-4</v>
      </c>
      <c r="BG325" s="94">
        <f t="shared" si="29"/>
        <v>-1.1507828701013204E-2</v>
      </c>
    </row>
    <row r="326" spans="27:59" x14ac:dyDescent="0.2">
      <c r="AA326" s="1">
        <f t="shared" ref="AA326:AA389" si="30">AA325+1</f>
        <v>323</v>
      </c>
      <c r="AB326" s="44" t="str">
        <f t="shared" ref="AB326:AB389" si="31">AA326&amp;"M"</f>
        <v>323M</v>
      </c>
      <c r="AC326" s="45">
        <f>_xll.qlInterestRateIndexFixingDate($X$9,AD326)</f>
        <v>52107</v>
      </c>
      <c r="AD326" s="45">
        <f>_xll.qlCalendarAdvance(calendar,$AD$3,AB326,,,trigger)</f>
        <v>52111</v>
      </c>
      <c r="AE326" s="45">
        <f>_xll.qlInterestRateIndexMaturity($X$9,AD326,)</f>
        <v>52292</v>
      </c>
      <c r="AF326" s="49">
        <f>_xll.qlTenorBasisValue(TenorBasis6M,AD326,_xll.ohTrigger(trigger,$X$24))</f>
        <v>3.4498403792269732E-4</v>
      </c>
      <c r="AG326" s="102">
        <f>_xll.qlTenorBasisForwardRate(TenorBasis6M,AD326,_xll.ohTrigger(trigger,$X$24))</f>
        <v>1.4970153429820899E-2</v>
      </c>
      <c r="AH326" s="102">
        <f>_xll.qlIndexFixing(TenorBasisIndex6M,$AC326,TRUE,_xll.ohTrigger(trigger,X347))</f>
        <v>1.5325962343545496E-2</v>
      </c>
      <c r="AI326" s="49">
        <f>_xll.qlIndexFixing($X$9,$AC326,TRUE,trigger)</f>
        <v>1.5183273296111721E-2</v>
      </c>
      <c r="AJ326" s="52">
        <f t="shared" si="28"/>
        <v>1.4268904743377533</v>
      </c>
      <c r="BC326" s="45">
        <f>_xll.qlCalendarAdvance(calendar,BC325,"1D",,,trigger)</f>
        <v>42739</v>
      </c>
      <c r="BD326" s="49">
        <f>_xll.qlTenorBasisForwardRate($X$17,BC326,_xll.ohTrigger(trigger,$X$24))</f>
        <v>7.0449229436098169E-4</v>
      </c>
      <c r="BE326" s="49">
        <f>_xll.qlIndexFixing(TenorBasisIndex6M,_xll.qlInterestRateIndexFixingDate(TenorBasisIndex6M,BC326,trigger),TRUE,_xll.ohTrigger(trigger,$X$24))</f>
        <v>6.6578750380123677E-4</v>
      </c>
      <c r="BF326" s="49">
        <f>_xll.qlIndexFixing($X$9,_xll.qlInterestRateIndexFixingDate($X$9,BC326,trigger),TRUE,trigger)</f>
        <v>6.6489767057181575E-4</v>
      </c>
      <c r="BG326" s="94">
        <f t="shared" si="29"/>
        <v>-8.8983322942101824E-3</v>
      </c>
    </row>
    <row r="327" spans="27:59" x14ac:dyDescent="0.2">
      <c r="AA327" s="1">
        <f t="shared" si="30"/>
        <v>324</v>
      </c>
      <c r="AB327" s="44" t="str">
        <f t="shared" si="31"/>
        <v>324M</v>
      </c>
      <c r="AC327" s="45">
        <f>_xll.qlInterestRateIndexFixingDate($X$9,AD327)</f>
        <v>52139</v>
      </c>
      <c r="AD327" s="45">
        <f>_xll.qlCalendarAdvance(calendar,$AD$3,AB327,,,trigger)</f>
        <v>52141</v>
      </c>
      <c r="AE327" s="45">
        <f>_xll.qlInterestRateIndexMaturity($X$9,AD327,)</f>
        <v>52323</v>
      </c>
      <c r="AF327" s="49">
        <f>_xll.qlTenorBasisValue(TenorBasis6M,AD327,_xll.ohTrigger(trigger,$X$24))</f>
        <v>3.4299109462568712E-4</v>
      </c>
      <c r="AG327" s="102">
        <f>_xll.qlTenorBasisForwardRate(TenorBasis6M,AD327,_xll.ohTrigger(trigger,$X$24))</f>
        <v>1.496582420768288E-2</v>
      </c>
      <c r="AH327" s="102">
        <f>_xll.qlIndexFixing(TenorBasisIndex6M,$AC327,TRUE,_xll.ohTrigger(trigger,X348))</f>
        <v>1.5338880740695251E-2</v>
      </c>
      <c r="AI327" s="49">
        <f>_xll.qlIndexFixing($X$9,$AC327,TRUE,trigger)</f>
        <v>1.5179566954557869E-2</v>
      </c>
      <c r="AJ327" s="52">
        <f t="shared" si="28"/>
        <v>1.593137861373821</v>
      </c>
      <c r="BC327" s="45">
        <f>_xll.qlCalendarAdvance(calendar,BC326,"1D",,,trigger)</f>
        <v>42740</v>
      </c>
      <c r="BD327" s="49">
        <f>_xll.qlTenorBasisForwardRate($X$17,BC327,_xll.ohTrigger(trigger,$X$24))</f>
        <v>7.0780460043946033E-4</v>
      </c>
      <c r="BE327" s="49">
        <f>_xll.qlIndexFixing(TenorBasisIndex6M,_xll.qlInterestRateIndexFixingDate(TenorBasisIndex6M,BC327,trigger),TRUE,_xll.ohTrigger(trigger,$X$24))</f>
        <v>6.6938738544175286E-4</v>
      </c>
      <c r="BF327" s="49">
        <f>_xll.qlIndexFixing($X$9,_xll.qlInterestRateIndexFixingDate($X$9,BC327,trigger),TRUE,trigger)</f>
        <v>6.6873861512075142E-4</v>
      </c>
      <c r="BG327" s="94">
        <f t="shared" si="29"/>
        <v>-6.4877032100144234E-3</v>
      </c>
    </row>
    <row r="328" spans="27:59" x14ac:dyDescent="0.2">
      <c r="AA328" s="1">
        <f t="shared" si="30"/>
        <v>325</v>
      </c>
      <c r="AB328" s="44" t="str">
        <f t="shared" si="31"/>
        <v>325M</v>
      </c>
      <c r="AC328" s="45">
        <f>_xll.qlInterestRateIndexFixingDate($X$9,AD328)</f>
        <v>52169</v>
      </c>
      <c r="AD328" s="45">
        <f>_xll.qlCalendarAdvance(calendar,$AD$3,AB328,,,trigger)</f>
        <v>52173</v>
      </c>
      <c r="AE328" s="45">
        <f>_xll.qlInterestRateIndexMaturity($X$9,AD328,)</f>
        <v>52355</v>
      </c>
      <c r="AF328" s="49">
        <f>_xll.qlTenorBasisValue(TenorBasis6M,AD328,_xll.ohTrigger(trigger,$X$24))</f>
        <v>3.4089266183492007E-4</v>
      </c>
      <c r="AG328" s="102">
        <f>_xll.qlTenorBasisForwardRate(TenorBasis6M,AD328,_xll.ohTrigger(trigger,$X$24))</f>
        <v>1.4961790950116712E-2</v>
      </c>
      <c r="AH328" s="102">
        <f>_xll.qlIndexFixing(TenorBasisIndex6M,$AC328,TRUE,_xll.ohTrigger(trigger,X349))</f>
        <v>1.5334859006421292E-2</v>
      </c>
      <c r="AI328" s="49">
        <f>_xll.qlIndexFixing($X$9,$AC328,TRUE,trigger)</f>
        <v>1.5175909870750216E-2</v>
      </c>
      <c r="AJ328" s="52">
        <f t="shared" si="28"/>
        <v>1.5894913567107531</v>
      </c>
      <c r="BC328" s="45">
        <f>_xll.qlCalendarAdvance(calendar,BC327,"1D",,,trigger)</f>
        <v>42741</v>
      </c>
      <c r="BD328" s="49">
        <f>_xll.qlTenorBasisForwardRate($X$17,BC328,_xll.ohTrigger(trigger,$X$24))</f>
        <v>7.1111451529745769E-4</v>
      </c>
      <c r="BE328" s="49">
        <f>_xll.qlIndexFixing(TenorBasisIndex6M,_xll.qlInterestRateIndexFixingDate(TenorBasisIndex6M,BC328,trigger),TRUE,_xll.ohTrigger(trigger,$X$24))</f>
        <v>6.7521899963439967E-4</v>
      </c>
      <c r="BF328" s="49">
        <f>_xll.qlIndexFixing($X$9,_xll.qlInterestRateIndexFixingDate($X$9,BC328,trigger),TRUE,trigger)</f>
        <v>6.7255776853018638E-4</v>
      </c>
      <c r="BG328" s="94">
        <f t="shared" si="29"/>
        <v>-2.661231104213288E-2</v>
      </c>
    </row>
    <row r="329" spans="27:59" x14ac:dyDescent="0.2">
      <c r="AA329" s="1">
        <f t="shared" si="30"/>
        <v>326</v>
      </c>
      <c r="AB329" s="44" t="str">
        <f t="shared" si="31"/>
        <v>326M</v>
      </c>
      <c r="AC329" s="45">
        <f>_xll.qlInterestRateIndexFixingDate($X$9,AD329)</f>
        <v>52198</v>
      </c>
      <c r="AD329" s="45">
        <f>_xll.qlCalendarAdvance(calendar,$AD$3,AB329,,,trigger)</f>
        <v>52202</v>
      </c>
      <c r="AE329" s="45">
        <f>_xll.qlInterestRateIndexMaturity($X$9,AD329,)</f>
        <v>52384</v>
      </c>
      <c r="AF329" s="49">
        <f>_xll.qlTenorBasisValue(TenorBasis6M,AD329,_xll.ohTrigger(trigger,$X$24))</f>
        <v>3.3901508011484224E-4</v>
      </c>
      <c r="AG329" s="102">
        <f>_xll.qlTenorBasisForwardRate(TenorBasis6M,AD329,_xll.ohTrigger(trigger,$X$24))</f>
        <v>1.4958885661279073E-2</v>
      </c>
      <c r="AH329" s="102">
        <f>_xll.qlIndexFixing(TenorBasisIndex6M,$AC329,TRUE,_xll.ohTrigger(trigger,X350))</f>
        <v>1.533196430159073E-2</v>
      </c>
      <c r="AI329" s="49">
        <f>_xll.qlIndexFixing($X$9,$AC329,TRUE,trigger)</f>
        <v>1.5173104892237898E-2</v>
      </c>
      <c r="AJ329" s="52">
        <f t="shared" si="28"/>
        <v>1.5885940935283192</v>
      </c>
      <c r="BC329" s="45">
        <f>_xll.qlCalendarAdvance(calendar,BC328,"1D",,,trigger)</f>
        <v>42744</v>
      </c>
      <c r="BD329" s="49">
        <f>_xll.qlTenorBasisForwardRate($X$17,BC329,_xll.ohTrigger(trigger,$X$24))</f>
        <v>7.2267008208252862E-4</v>
      </c>
      <c r="BE329" s="49">
        <f>_xll.qlIndexFixing(TenorBasisIndex6M,_xll.qlInterestRateIndexFixingDate(TenorBasisIndex6M,BC329,trigger),TRUE,_xll.ohTrigger(trigger,$X$24))</f>
        <v>6.8519667229061478E-4</v>
      </c>
      <c r="BF329" s="49">
        <f>_xll.qlIndexFixing($X$9,_xll.qlInterestRateIndexFixingDate($X$9,BC329,trigger),TRUE,trigger)</f>
        <v>6.8606214717138812E-4</v>
      </c>
      <c r="BG329" s="94">
        <f t="shared" si="29"/>
        <v>8.654748807733351E-3</v>
      </c>
    </row>
    <row r="330" spans="27:59" x14ac:dyDescent="0.2">
      <c r="AA330" s="1">
        <f t="shared" si="30"/>
        <v>327</v>
      </c>
      <c r="AB330" s="44" t="str">
        <f t="shared" si="31"/>
        <v>327M</v>
      </c>
      <c r="AC330" s="45">
        <f>_xll.qlInterestRateIndexFixingDate($X$9,AD330)</f>
        <v>52230</v>
      </c>
      <c r="AD330" s="45">
        <f>_xll.qlCalendarAdvance(calendar,$AD$3,AB330,,,trigger)</f>
        <v>52233</v>
      </c>
      <c r="AE330" s="45">
        <f>_xll.qlInterestRateIndexMaturity($X$9,AD330,)</f>
        <v>52414</v>
      </c>
      <c r="AF330" s="49">
        <f>_xll.qlTenorBasisValue(TenorBasis6M,AD330,_xll.ohTrigger(trigger,$X$24))</f>
        <v>3.3703307501685268E-4</v>
      </c>
      <c r="AG330" s="102">
        <f>_xll.qlTenorBasisForwardRate(TenorBasis6M,AD330,_xll.ohTrigger(trigger,$X$24))</f>
        <v>1.4956276328223118E-2</v>
      </c>
      <c r="AH330" s="102">
        <f>_xll.qlIndexFixing(TenorBasisIndex6M,$AC330,TRUE,_xll.ohTrigger(trigger,X351))</f>
        <v>1.5329350608561236E-2</v>
      </c>
      <c r="AI330" s="49">
        <f>_xll.qlIndexFixing($X$9,$AC330,TRUE,trigger)</f>
        <v>1.5170349709091731E-2</v>
      </c>
      <c r="AJ330" s="52">
        <f t="shared" si="28"/>
        <v>1.5900089946950524</v>
      </c>
      <c r="BC330" s="45">
        <f>_xll.qlCalendarAdvance(calendar,BC329,"1D",,,trigger)</f>
        <v>42745</v>
      </c>
      <c r="BD330" s="49">
        <f>_xll.qlTenorBasisForwardRate($X$17,BC330,_xll.ohTrigger(trigger,$X$24))</f>
        <v>7.2433456693428053E-4</v>
      </c>
      <c r="BE330" s="49">
        <f>_xll.qlIndexFixing(TenorBasisIndex6M,_xll.qlInterestRateIndexFixingDate(TenorBasisIndex6M,BC330,trigger),TRUE,_xll.ohTrigger(trigger,$X$24))</f>
        <v>6.8735524290927067E-4</v>
      </c>
      <c r="BF330" s="49">
        <f>_xll.qlIndexFixing($X$9,_xll.qlInterestRateIndexFixingDate($X$9,BC330,trigger),TRUE,trigger)</f>
        <v>6.8763049387427465E-4</v>
      </c>
      <c r="BG330" s="94">
        <f t="shared" si="29"/>
        <v>2.7525096500397982E-3</v>
      </c>
    </row>
    <row r="331" spans="27:59" x14ac:dyDescent="0.2">
      <c r="AA331" s="1">
        <f t="shared" si="30"/>
        <v>328</v>
      </c>
      <c r="AB331" s="44" t="str">
        <f t="shared" si="31"/>
        <v>328M</v>
      </c>
      <c r="AC331" s="45">
        <f>_xll.qlInterestRateIndexFixingDate($X$9,AD331)</f>
        <v>52260</v>
      </c>
      <c r="AD331" s="45">
        <f>_xll.qlCalendarAdvance(calendar,$AD$3,AB331,,,trigger)</f>
        <v>52264</v>
      </c>
      <c r="AE331" s="45">
        <f>_xll.qlInterestRateIndexMaturity($X$9,AD331,)</f>
        <v>52446</v>
      </c>
      <c r="AF331" s="49">
        <f>_xll.qlTenorBasisValue(TenorBasis6M,AD331,_xll.ohTrigger(trigger,$X$24))</f>
        <v>3.3507666801458344E-4</v>
      </c>
      <c r="AG331" s="102">
        <f>_xll.qlTenorBasisForwardRate(TenorBasis6M,AD331,_xll.ohTrigger(trigger,$X$24))</f>
        <v>1.4955064691255614E-2</v>
      </c>
      <c r="AH331" s="102">
        <f>_xll.qlIndexFixing(TenorBasisIndex6M,$AC331,TRUE,_xll.ohTrigger(trigger,X352))</f>
        <v>1.5328166409055323E-2</v>
      </c>
      <c r="AI331" s="49">
        <f>_xll.qlIndexFixing($X$9,$AC331,TRUE,trigger)</f>
        <v>1.516873223208701E-2</v>
      </c>
      <c r="AJ331" s="52">
        <f t="shared" si="28"/>
        <v>1.5943417696831323</v>
      </c>
      <c r="BC331" s="45">
        <f>_xll.qlCalendarAdvance(calendar,BC330,"1D",,,trigger)</f>
        <v>42746</v>
      </c>
      <c r="BD331" s="49">
        <f>_xll.qlTenorBasisForwardRate($X$17,BC331,_xll.ohTrigger(trigger,$X$24))</f>
        <v>7.2763575399765828E-4</v>
      </c>
      <c r="BE331" s="49">
        <f>_xll.qlIndexFixing(TenorBasisIndex6M,_xll.qlInterestRateIndexFixingDate(TenorBasisIndex6M,BC331,trigger),TRUE,_xll.ohTrigger(trigger,$X$24))</f>
        <v>6.9094401076541891E-4</v>
      </c>
      <c r="BF331" s="49">
        <f>_xll.qlIndexFixing($X$9,_xll.qlInterestRateIndexFixingDate($X$9,BC331,trigger),TRUE,trigger)</f>
        <v>6.9135120896411455E-4</v>
      </c>
      <c r="BG331" s="94">
        <f t="shared" si="29"/>
        <v>4.0719819869563991E-3</v>
      </c>
    </row>
    <row r="332" spans="27:59" x14ac:dyDescent="0.2">
      <c r="AA332" s="1">
        <f t="shared" si="30"/>
        <v>329</v>
      </c>
      <c r="AB332" s="44" t="str">
        <f t="shared" si="31"/>
        <v>329M</v>
      </c>
      <c r="AC332" s="45">
        <f>_xll.qlInterestRateIndexFixingDate($X$9,AD332)</f>
        <v>52288</v>
      </c>
      <c r="AD332" s="45">
        <f>_xll.qlCalendarAdvance(calendar,$AD$3,AB332,,,trigger)</f>
        <v>52292</v>
      </c>
      <c r="AE332" s="45">
        <f>_xll.qlInterestRateIndexMaturity($X$9,AD332,)</f>
        <v>52476</v>
      </c>
      <c r="AF332" s="49">
        <f>_xll.qlTenorBasisValue(TenorBasis6M,AD332,_xll.ohTrigger(trigger,$X$24))</f>
        <v>3.3333133827405934E-4</v>
      </c>
      <c r="AG332" s="102">
        <f>_xll.qlTenorBasisForwardRate(TenorBasis6M,AD332,_xll.ohTrigger(trigger,$X$24))</f>
        <v>1.4955040461824639E-2</v>
      </c>
      <c r="AH332" s="102">
        <f>_xll.qlIndexFixing(TenorBasisIndex6M,$AC332,TRUE,_xll.ohTrigger(trigger,X353))</f>
        <v>1.5328184455761302E-2</v>
      </c>
      <c r="AI332" s="49">
        <f>_xll.qlIndexFixing($X$9,$AC332,TRUE,trigger)</f>
        <v>1.5168101638518755E-2</v>
      </c>
      <c r="AJ332" s="52">
        <f t="shared" si="28"/>
        <v>1.6008281724254683</v>
      </c>
      <c r="BC332" s="45">
        <f>_xll.qlCalendarAdvance(calendar,BC331,"1D",,,trigger)</f>
        <v>42747</v>
      </c>
      <c r="BD332" s="49">
        <f>_xll.qlTenorBasisForwardRate($X$17,BC332,_xll.ohTrigger(trigger,$X$24))</f>
        <v>7.3093584116605439E-4</v>
      </c>
      <c r="BE332" s="49">
        <f>_xll.qlIndexFixing(TenorBasisIndex6M,_xll.qlInterestRateIndexFixingDate(TenorBasisIndex6M,BC332,trigger),TRUE,_xll.ohTrigger(trigger,$X$24))</f>
        <v>6.9453167958026724E-4</v>
      </c>
      <c r="BF332" s="49">
        <f>_xll.qlIndexFixing($X$9,_xll.qlInterestRateIndexFixingDate($X$9,BC332,trigger),TRUE,trigger)</f>
        <v>6.9505433990721909E-4</v>
      </c>
      <c r="BG332" s="94">
        <f t="shared" si="29"/>
        <v>5.2266032695184265E-3</v>
      </c>
    </row>
    <row r="333" spans="27:59" x14ac:dyDescent="0.2">
      <c r="AA333" s="1">
        <f t="shared" si="30"/>
        <v>330</v>
      </c>
      <c r="AB333" s="44" t="str">
        <f t="shared" si="31"/>
        <v>330M</v>
      </c>
      <c r="AC333" s="45">
        <f>_xll.qlInterestRateIndexFixingDate($X$9,AD333)</f>
        <v>52321</v>
      </c>
      <c r="AD333" s="45">
        <f>_xll.qlCalendarAdvance(calendar,$AD$3,AB333,,,trigger)</f>
        <v>52323</v>
      </c>
      <c r="AE333" s="45">
        <f>_xll.qlInterestRateIndexMaturity($X$9,AD333,)</f>
        <v>52506</v>
      </c>
      <c r="AF333" s="49">
        <f>_xll.qlTenorBasisValue(TenorBasis6M,AD333,_xll.ohTrigger(trigger,$X$24))</f>
        <v>3.3142280755701209E-4</v>
      </c>
      <c r="AG333" s="102">
        <f>_xll.qlTenorBasisForwardRate(TenorBasis6M,AD333,_xll.ohTrigger(trigger,$X$24))</f>
        <v>1.4954781427132684E-2</v>
      </c>
      <c r="AH333" s="102">
        <f>_xll.qlIndexFixing(TenorBasisIndex6M,$AC333,TRUE,_xll.ohTrigger(trigger,X354))</f>
        <v>1.5327921503726794E-2</v>
      </c>
      <c r="AI333" s="49">
        <f>_xll.qlIndexFixing($X$9,$AC333,TRUE,trigger)</f>
        <v>1.5166944426909438E-2</v>
      </c>
      <c r="AJ333" s="52">
        <f t="shared" si="28"/>
        <v>1.6097707681735594</v>
      </c>
      <c r="BC333" s="45">
        <f>_xll.qlCalendarAdvance(calendar,BC332,"1D",,,trigger)</f>
        <v>42748</v>
      </c>
      <c r="BD333" s="49">
        <f>_xll.qlTenorBasisForwardRate($X$17,BC333,_xll.ohTrigger(trigger,$X$24))</f>
        <v>7.342350436595756E-4</v>
      </c>
      <c r="BE333" s="49">
        <f>_xll.qlIndexFixing(TenorBasisIndex6M,_xll.qlInterestRateIndexFixingDate(TenorBasisIndex6M,BC333,trigger),TRUE,_xll.ohTrigger(trigger,$X$24))</f>
        <v>6.9811846457171428E-4</v>
      </c>
      <c r="BF333" s="49">
        <f>_xll.qlIndexFixing($X$9,_xll.qlInterestRateIndexFixingDate($X$9,BC333,trigger),TRUE,trigger)</f>
        <v>6.9874058788943786E-4</v>
      </c>
      <c r="BG333" s="94">
        <f t="shared" si="29"/>
        <v>6.2212331772358142E-3</v>
      </c>
    </row>
    <row r="334" spans="27:59" x14ac:dyDescent="0.2">
      <c r="AA334" s="1">
        <f t="shared" si="30"/>
        <v>331</v>
      </c>
      <c r="AB334" s="44" t="str">
        <f t="shared" si="31"/>
        <v>331M</v>
      </c>
      <c r="AC334" s="45">
        <f>_xll.qlInterestRateIndexFixingDate($X$9,AD334)</f>
        <v>52350</v>
      </c>
      <c r="AD334" s="45">
        <f>_xll.qlCalendarAdvance(calendar,$AD$3,AB334,,,trigger)</f>
        <v>52355</v>
      </c>
      <c r="AE334" s="45">
        <f>_xll.qlInterestRateIndexMaturity($X$9,AD334,)</f>
        <v>52539</v>
      </c>
      <c r="AF334" s="49">
        <f>_xll.qlTenorBasisValue(TenorBasis6M,AD334,_xll.ohTrigger(trigger,$X$24))</f>
        <v>3.2947863538447471E-4</v>
      </c>
      <c r="AG334" s="102">
        <f>_xll.qlTenorBasisForwardRate(TenorBasis6M,AD334,_xll.ohTrigger(trigger,$X$24))</f>
        <v>1.495603850519954E-2</v>
      </c>
      <c r="AH334" s="102">
        <f>_xll.qlIndexFixing(TenorBasisIndex6M,$AC334,TRUE,_xll.ohTrigger(trigger,X355))</f>
        <v>1.5255087085950731E-2</v>
      </c>
      <c r="AI334" s="49">
        <f>_xll.qlIndexFixing($X$9,$AC334,TRUE,trigger)</f>
        <v>1.5166977247703517E-2</v>
      </c>
      <c r="AJ334" s="52">
        <f t="shared" si="28"/>
        <v>0.88109838247214101</v>
      </c>
      <c r="BC334" s="45">
        <f>_xll.qlCalendarAdvance(calendar,BC333,"1D",,,trigger)</f>
        <v>42751</v>
      </c>
      <c r="BD334" s="49">
        <f>_xll.qlTenorBasisForwardRate($X$17,BC334,_xll.ohTrigger(trigger,$X$24))</f>
        <v>7.457953167512531E-4</v>
      </c>
      <c r="BE334" s="49">
        <f>_xll.qlIndexFixing(TenorBasisIndex6M,_xll.qlInterestRateIndexFixingDate(TenorBasisIndex6M,BC334,trigger),TRUE,_xll.ohTrigger(trigger,$X$24))</f>
        <v>7.1032392182004392E-4</v>
      </c>
      <c r="BF334" s="49">
        <f>_xll.qlIndexFixing($X$9,_xll.qlInterestRateIndexFixingDate($X$9,BC334,trigger),TRUE,trigger)</f>
        <v>7.1137838348044947E-4</v>
      </c>
      <c r="BG334" s="94">
        <f t="shared" si="29"/>
        <v>1.0544616604055493E-2</v>
      </c>
    </row>
    <row r="335" spans="27:59" x14ac:dyDescent="0.2">
      <c r="AA335" s="1">
        <f t="shared" si="30"/>
        <v>332</v>
      </c>
      <c r="AB335" s="44" t="str">
        <f t="shared" si="31"/>
        <v>332M</v>
      </c>
      <c r="AC335" s="45">
        <f>_xll.qlInterestRateIndexFixingDate($X$9,AD335)</f>
        <v>52380</v>
      </c>
      <c r="AD335" s="45">
        <f>_xll.qlCalendarAdvance(calendar,$AD$3,AB335,,,trigger)</f>
        <v>52384</v>
      </c>
      <c r="AE335" s="45">
        <f>_xll.qlInterestRateIndexMaturity($X$9,AD335,)</f>
        <v>52567</v>
      </c>
      <c r="AF335" s="49">
        <f>_xll.qlTenorBasisValue(TenorBasis6M,AD335,_xll.ohTrigger(trigger,$X$24))</f>
        <v>3.2773920687074028E-4</v>
      </c>
      <c r="AG335" s="102">
        <f>_xll.qlTenorBasisForwardRate(TenorBasis6M,AD335,_xll.ohTrigger(trigger,$X$24))</f>
        <v>1.4957270300975442E-2</v>
      </c>
      <c r="AH335" s="102">
        <f>_xll.qlIndexFixing(TenorBasisIndex6M,$AC335,TRUE,_xll.ohTrigger(trigger,X356))</f>
        <v>1.5192682438075278E-2</v>
      </c>
      <c r="AI335" s="49">
        <f>_xll.qlIndexFixing($X$9,$AC335,TRUE,trigger)</f>
        <v>1.5166891873188936E-2</v>
      </c>
      <c r="AJ335" s="52">
        <f t="shared" si="28"/>
        <v>0.2579056488634206</v>
      </c>
      <c r="BC335" s="45">
        <f>_xll.qlCalendarAdvance(calendar,BC334,"1D",,,trigger)</f>
        <v>42752</v>
      </c>
      <c r="BD335" s="49">
        <f>_xll.qlTenorBasisForwardRate($X$17,BC335,_xll.ohTrigger(trigger,$X$24))</f>
        <v>7.4742731134269723E-4</v>
      </c>
      <c r="BE335" s="49">
        <f>_xll.qlIndexFixing(TenorBasisIndex6M,_xll.qlInterestRateIndexFixingDate(TenorBasisIndex6M,BC335,trigger),TRUE,_xll.ohTrigger(trigger,$X$24))</f>
        <v>7.1494944846097071E-4</v>
      </c>
      <c r="BF335" s="49">
        <f>_xll.qlIndexFixing($X$9,_xll.qlInterestRateIndexFixingDate($X$9,BC335,trigger),TRUE,trigger)</f>
        <v>7.1333077411723752E-4</v>
      </c>
      <c r="BG335" s="94">
        <f t="shared" si="29"/>
        <v>-1.6186743437331945E-2</v>
      </c>
    </row>
    <row r="336" spans="27:59" x14ac:dyDescent="0.2">
      <c r="AA336" s="1">
        <f t="shared" si="30"/>
        <v>333</v>
      </c>
      <c r="AB336" s="44" t="str">
        <f t="shared" si="31"/>
        <v>333M</v>
      </c>
      <c r="AC336" s="45">
        <f>_xll.qlInterestRateIndexFixingDate($X$9,AD336)</f>
        <v>52412</v>
      </c>
      <c r="AD336" s="45">
        <f>_xll.qlCalendarAdvance(calendar,$AD$3,AB336,,,trigger)</f>
        <v>52414</v>
      </c>
      <c r="AE336" s="45">
        <f>_xll.qlInterestRateIndexMaturity($X$9,AD336,)</f>
        <v>52600</v>
      </c>
      <c r="AF336" s="49">
        <f>_xll.qlTenorBasisValue(TenorBasis6M,AD336,_xll.ohTrigger(trigger,$X$24))</f>
        <v>3.2596202348294628E-4</v>
      </c>
      <c r="AG336" s="102">
        <f>_xll.qlTenorBasisForwardRate(TenorBasis6M,AD336,_xll.ohTrigger(trigger,$X$24))</f>
        <v>1.4960756840871111E-2</v>
      </c>
      <c r="AH336" s="102">
        <f>_xll.qlIndexFixing(TenorBasisIndex6M,$AC336,TRUE,_xll.ohTrigger(trigger,X357))</f>
        <v>1.5125104667813473E-2</v>
      </c>
      <c r="AI336" s="49">
        <f>_xll.qlIndexFixing($X$9,$AC336,TRUE,trigger)</f>
        <v>1.5168686285198947E-2</v>
      </c>
      <c r="AJ336" s="52">
        <f t="shared" si="28"/>
        <v>-0.43581617385473476</v>
      </c>
      <c r="BC336" s="45">
        <f>_xll.qlCalendarAdvance(calendar,BC335,"1D",,,trigger)</f>
        <v>42753</v>
      </c>
      <c r="BD336" s="49">
        <f>_xll.qlTenorBasisForwardRate($X$17,BC336,_xll.ohTrigger(trigger,$X$24))</f>
        <v>7.5072531880319559E-4</v>
      </c>
      <c r="BE336" s="49">
        <f>_xll.qlIndexFixing(TenorBasisIndex6M,_xll.qlInterestRateIndexFixingDate(TenorBasisIndex6M,BC336,trigger),TRUE,_xll.ohTrigger(trigger,$X$24))</f>
        <v>7.1604666481896195E-4</v>
      </c>
      <c r="BF336" s="49">
        <f>_xll.qlIndexFixing($X$9,_xll.qlInterestRateIndexFixingDate($X$9,BC336,trigger),TRUE,trigger)</f>
        <v>7.1694312527532695E-4</v>
      </c>
      <c r="BG336" s="94">
        <f t="shared" si="29"/>
        <v>8.9646045636499871E-3</v>
      </c>
    </row>
    <row r="337" spans="27:59" x14ac:dyDescent="0.2">
      <c r="AA337" s="1">
        <f t="shared" si="30"/>
        <v>334</v>
      </c>
      <c r="AB337" s="44" t="str">
        <f t="shared" si="31"/>
        <v>334M</v>
      </c>
      <c r="AC337" s="45">
        <f>_xll.qlInterestRateIndexFixingDate($X$9,AD337)</f>
        <v>52442</v>
      </c>
      <c r="AD337" s="45">
        <f>_xll.qlCalendarAdvance(calendar,$AD$3,AB337,,,trigger)</f>
        <v>52446</v>
      </c>
      <c r="AE337" s="45">
        <f>_xll.qlInterestRateIndexMaturity($X$9,AD337,)</f>
        <v>52630</v>
      </c>
      <c r="AF337" s="49">
        <f>_xll.qlTenorBasisValue(TenorBasis6M,AD337,_xll.ohTrigger(trigger,$X$24))</f>
        <v>3.2409098000893161E-4</v>
      </c>
      <c r="AG337" s="102">
        <f>_xll.qlTenorBasisForwardRate(TenorBasis6M,AD337,_xll.ohTrigger(trigger,$X$24))</f>
        <v>1.4963407136523348E-2</v>
      </c>
      <c r="AH337" s="102">
        <f>_xll.qlIndexFixing(TenorBasisIndex6M,$AC337,TRUE,_xll.ohTrigger(trigger,X358))</f>
        <v>1.505810287769358E-2</v>
      </c>
      <c r="AI337" s="49">
        <f>_xll.qlIndexFixing($X$9,$AC337,TRUE,trigger)</f>
        <v>1.516938771165283E-2</v>
      </c>
      <c r="AJ337" s="52">
        <f t="shared" si="28"/>
        <v>-1.1128483395925031</v>
      </c>
      <c r="BC337" s="45">
        <f>_xll.qlCalendarAdvance(calendar,BC336,"1D",,,trigger)</f>
        <v>42754</v>
      </c>
      <c r="BD337" s="49">
        <f>_xll.qlTenorBasisForwardRate($X$17,BC337,_xll.ohTrigger(trigger,$X$24))</f>
        <v>7.5402373292845115E-4</v>
      </c>
      <c r="BE337" s="49">
        <f>_xll.qlIndexFixing(TenorBasisIndex6M,_xll.qlInterestRateIndexFixingDate(TenorBasisIndex6M,BC337,trigger),TRUE,_xll.ohTrigger(trigger,$X$24))</f>
        <v>7.1963266646133284E-4</v>
      </c>
      <c r="BF337" s="49">
        <f>_xll.qlIndexFixing($X$9,_xll.qlInterestRateIndexFixingDate($X$9,BC337,trigger),TRUE,trigger)</f>
        <v>7.2054280070333752E-4</v>
      </c>
      <c r="BG337" s="94">
        <f t="shared" si="29"/>
        <v>9.1013424200468186E-3</v>
      </c>
    </row>
    <row r="338" spans="27:59" x14ac:dyDescent="0.2">
      <c r="AA338" s="1">
        <f t="shared" si="30"/>
        <v>335</v>
      </c>
      <c r="AB338" s="44" t="str">
        <f t="shared" si="31"/>
        <v>335M</v>
      </c>
      <c r="AC338" s="45">
        <f>_xll.qlInterestRateIndexFixingDate($X$9,AD338)</f>
        <v>52474</v>
      </c>
      <c r="AD338" s="45">
        <f>_xll.qlCalendarAdvance(calendar,$AD$3,AB338,,,trigger)</f>
        <v>52476</v>
      </c>
      <c r="AE338" s="45">
        <f>_xll.qlInterestRateIndexMaturity($X$9,AD338,)</f>
        <v>52658</v>
      </c>
      <c r="AF338" s="49">
        <f>_xll.qlTenorBasisValue(TenorBasis6M,AD338,_xll.ohTrigger(trigger,$X$24))</f>
        <v>3.2235968130113826E-4</v>
      </c>
      <c r="AG338" s="102">
        <f>_xll.qlTenorBasisForwardRate(TenorBasis6M,AD338,_xll.ohTrigger(trigger,$X$24))</f>
        <v>1.49665797346184E-2</v>
      </c>
      <c r="AH338" s="102">
        <f>_xll.qlIndexFixing(TenorBasisIndex6M,$AC338,TRUE,_xll.ohTrigger(trigger,X359))</f>
        <v>1.4994644984575388E-2</v>
      </c>
      <c r="AI338" s="49">
        <f>_xll.qlIndexFixing($X$9,$AC338,TRUE,trigger)</f>
        <v>1.5170502523154154E-2</v>
      </c>
      <c r="AJ338" s="52">
        <f t="shared" si="28"/>
        <v>-1.758575385787664</v>
      </c>
      <c r="BC338" s="45">
        <f>_xll.qlCalendarAdvance(calendar,BC337,"1D",,,trigger)</f>
        <v>42755</v>
      </c>
      <c r="BD338" s="49">
        <f>_xll.qlTenorBasisForwardRate($X$17,BC338,_xll.ohTrigger(trigger,$X$24))</f>
        <v>7.5732276893857075E-4</v>
      </c>
      <c r="BE338" s="49">
        <f>_xll.qlIndexFixing(TenorBasisIndex6M,_xll.qlInterestRateIndexFixingDate(TenorBasisIndex6M,BC338,trigger),TRUE,_xll.ohTrigger(trigger,$X$24))</f>
        <v>7.2321929081133507E-4</v>
      </c>
      <c r="BF338" s="49">
        <f>_xll.qlIndexFixing($X$9,_xll.qlInterestRateIndexFixingDate($X$9,BC338,trigger),TRUE,trigger)</f>
        <v>7.2413050162598285E-4</v>
      </c>
      <c r="BG338" s="94">
        <f t="shared" si="29"/>
        <v>9.1121081464778063E-3</v>
      </c>
    </row>
    <row r="339" spans="27:59" x14ac:dyDescent="0.2">
      <c r="AA339" s="1">
        <f t="shared" si="30"/>
        <v>336</v>
      </c>
      <c r="AB339" s="44" t="str">
        <f t="shared" si="31"/>
        <v>336M</v>
      </c>
      <c r="AC339" s="45">
        <f>_xll.qlInterestRateIndexFixingDate($X$9,AD339)</f>
        <v>52504</v>
      </c>
      <c r="AD339" s="45">
        <f>_xll.qlCalendarAdvance(calendar,$AD$3,AB339,,,trigger)</f>
        <v>52506</v>
      </c>
      <c r="AE339" s="45">
        <f>_xll.qlInterestRateIndexMaturity($X$9,AD339,)</f>
        <v>52691</v>
      </c>
      <c r="AF339" s="49">
        <f>_xll.qlTenorBasisValue(TenorBasis6M,AD339,_xll.ohTrigger(trigger,$X$24))</f>
        <v>3.2065018757113984E-4</v>
      </c>
      <c r="AG339" s="102">
        <f>_xll.qlTenorBasisForwardRate(TenorBasis6M,AD339,_xll.ohTrigger(trigger,$X$24))</f>
        <v>1.4972502972248804E-2</v>
      </c>
      <c r="AH339" s="102">
        <f>_xll.qlIndexFixing(TenorBasisIndex6M,$AC339,TRUE,_xll.ohTrigger(trigger,X360))</f>
        <v>1.4932460253232758E-2</v>
      </c>
      <c r="AI339" s="49">
        <f>_xll.qlIndexFixing($X$9,$AC339,TRUE,trigger)</f>
        <v>1.5173956879936251E-2</v>
      </c>
      <c r="AJ339" s="52">
        <f t="shared" si="28"/>
        <v>-2.414966267034937</v>
      </c>
      <c r="BC339" s="45">
        <f>_xll.qlCalendarAdvance(calendar,BC338,"1D",,,trigger)</f>
        <v>42758</v>
      </c>
      <c r="BD339" s="49">
        <f>_xll.qlTenorBasisForwardRate($X$17,BC339,_xll.ohTrigger(trigger,$X$24))</f>
        <v>7.6892450459842157E-4</v>
      </c>
      <c r="BE339" s="49">
        <f>_xll.qlIndexFixing(TenorBasisIndex6M,_xll.qlInterestRateIndexFixingDate(TenorBasisIndex6M,BC339,trigger),TRUE,_xll.ohTrigger(trigger,$X$24))</f>
        <v>7.3545516544156299E-4</v>
      </c>
      <c r="BF339" s="49">
        <f>_xll.qlIndexFixing($X$9,_xll.qlInterestRateIndexFixingDate($X$9,BC339,trigger),TRUE,trigger)</f>
        <v>7.3618790500553255E-4</v>
      </c>
      <c r="BG339" s="94">
        <f t="shared" si="29"/>
        <v>7.327395639695599E-3</v>
      </c>
    </row>
    <row r="340" spans="27:59" x14ac:dyDescent="0.2">
      <c r="AA340" s="1">
        <f t="shared" si="30"/>
        <v>337</v>
      </c>
      <c r="AB340" s="44" t="str">
        <f t="shared" si="31"/>
        <v>337M</v>
      </c>
      <c r="AC340" s="45">
        <f>_xll.qlInterestRateIndexFixingDate($X$9,AD340)</f>
        <v>52533</v>
      </c>
      <c r="AD340" s="45">
        <f>_xll.qlCalendarAdvance(calendar,$AD$3,AB340,,,trigger)</f>
        <v>52537</v>
      </c>
      <c r="AE340" s="45">
        <f>_xll.qlInterestRateIndexMaturity($X$9,AD340,)</f>
        <v>52719</v>
      </c>
      <c r="AF340" s="49">
        <f>_xll.qlTenorBasisValue(TenorBasis6M,AD340,_xll.ohTrigger(trigger,$X$24))</f>
        <v>3.189063466492798E-4</v>
      </c>
      <c r="AG340" s="102">
        <f>_xll.qlTenorBasisForwardRate(TenorBasis6M,AD340,_xll.ohTrigger(trigger,$X$24))</f>
        <v>1.4976930787247498E-2</v>
      </c>
      <c r="AH340" s="102">
        <f>_xll.qlIndexFixing(TenorBasisIndex6M,$AC340,TRUE,_xll.ohTrigger(trigger,X361))</f>
        <v>1.4936893061038794E-2</v>
      </c>
      <c r="AI340" s="49">
        <f>_xll.qlIndexFixing($X$9,$AC340,TRUE,trigger)</f>
        <v>1.517580585529287E-2</v>
      </c>
      <c r="AJ340" s="52">
        <f t="shared" si="28"/>
        <v>-2.3891279425407657</v>
      </c>
      <c r="BC340" s="45">
        <f>_xll.qlCalendarAdvance(calendar,BC339,"1D",,,trigger)</f>
        <v>42759</v>
      </c>
      <c r="BD340" s="49">
        <f>_xll.qlTenorBasisForwardRate($X$17,BC340,_xll.ohTrigger(trigger,$X$24))</f>
        <v>7.7052943633449571E-4</v>
      </c>
      <c r="BE340" s="49">
        <f>_xll.qlIndexFixing(TenorBasisIndex6M,_xll.qlInterestRateIndexFixingDate(TenorBasisIndex6M,BC340,trigger),TRUE,_xll.ohTrigger(trigger,$X$24))</f>
        <v>7.3757631973749222E-4</v>
      </c>
      <c r="BF340" s="49">
        <f>_xll.qlIndexFixing($X$9,_xll.qlInterestRateIndexFixingDate($X$9,BC340,trigger),TRUE,trigger)</f>
        <v>7.383755849214742E-4</v>
      </c>
      <c r="BG340" s="94">
        <f t="shared" si="29"/>
        <v>7.9926518398198195E-3</v>
      </c>
    </row>
    <row r="341" spans="27:59" x14ac:dyDescent="0.2">
      <c r="AA341" s="1">
        <f t="shared" si="30"/>
        <v>338</v>
      </c>
      <c r="AB341" s="44" t="str">
        <f t="shared" si="31"/>
        <v>338M</v>
      </c>
      <c r="AC341" s="45">
        <f>_xll.qlInterestRateIndexFixingDate($X$9,AD341)</f>
        <v>52565</v>
      </c>
      <c r="AD341" s="45">
        <f>_xll.qlCalendarAdvance(calendar,$AD$3,AB341,,,trigger)</f>
        <v>52567</v>
      </c>
      <c r="AE341" s="45">
        <f>_xll.qlInterestRateIndexMaturity($X$9,AD341,)</f>
        <v>52750</v>
      </c>
      <c r="AF341" s="49">
        <f>_xll.qlTenorBasisValue(TenorBasis6M,AD341,_xll.ohTrigger(trigger,$X$24))</f>
        <v>3.1724040445409315E-4</v>
      </c>
      <c r="AG341" s="102">
        <f>_xll.qlTenorBasisForwardRate(TenorBasis6M,AD341,_xll.ohTrigger(trigger,$X$24))</f>
        <v>1.4983608258145853E-2</v>
      </c>
      <c r="AH341" s="102">
        <f>_xll.qlIndexFixing(TenorBasisIndex6M,$AC341,TRUE,_xll.ohTrigger(trigger,X362))</f>
        <v>1.4943568880905674E-2</v>
      </c>
      <c r="AI341" s="49">
        <f>_xll.qlIndexFixing($X$9,$AC341,TRUE,trigger)</f>
        <v>1.5179588870913627E-2</v>
      </c>
      <c r="AJ341" s="52">
        <f t="shared" si="28"/>
        <v>-2.3601999000795284</v>
      </c>
      <c r="BC341" s="45">
        <f>_xll.qlCalendarAdvance(calendar,BC340,"1D",,,trigger)</f>
        <v>42760</v>
      </c>
      <c r="BD341" s="49">
        <f>_xll.qlTenorBasisForwardRate($X$17,BC341,_xll.ohTrigger(trigger,$X$24))</f>
        <v>7.7383481014517592E-4</v>
      </c>
      <c r="BE341" s="49">
        <f>_xll.qlIndexFixing(TenorBasisIndex6M,_xll.qlInterestRateIndexFixingDate(TenorBasisIndex6M,BC341,trigger),TRUE,_xll.ohTrigger(trigger,$X$24))</f>
        <v>7.4116928595728613E-4</v>
      </c>
      <c r="BF341" s="49">
        <f>_xll.qlIndexFixing($X$9,_xll.qlInterestRateIndexFixingDate($X$9,BC341,trigger),TRUE,trigger)</f>
        <v>7.4191393185935321E-4</v>
      </c>
      <c r="BG341" s="94">
        <f t="shared" si="29"/>
        <v>7.446459020670794E-3</v>
      </c>
    </row>
    <row r="342" spans="27:59" x14ac:dyDescent="0.2">
      <c r="AA342" s="1">
        <f t="shared" si="30"/>
        <v>339</v>
      </c>
      <c r="AB342" s="44" t="str">
        <f t="shared" si="31"/>
        <v>339M</v>
      </c>
      <c r="AC342" s="45">
        <f>_xll.qlInterestRateIndexFixingDate($X$9,AD342)</f>
        <v>52595</v>
      </c>
      <c r="AD342" s="45">
        <f>_xll.qlCalendarAdvance(calendar,$AD$3,AB342,,,trigger)</f>
        <v>52600</v>
      </c>
      <c r="AE342" s="45">
        <f>_xll.qlInterestRateIndexMaturity($X$9,AD342,)</f>
        <v>52782</v>
      </c>
      <c r="AF342" s="49">
        <f>_xll.qlTenorBasisValue(TenorBasis6M,AD342,_xll.ohTrigger(trigger,$X$24))</f>
        <v>3.154321572577025E-4</v>
      </c>
      <c r="AG342" s="102">
        <f>_xll.qlTenorBasisForwardRate(TenorBasis6M,AD342,_xll.ohTrigger(trigger,$X$24))</f>
        <v>1.4990918592946715E-2</v>
      </c>
      <c r="AH342" s="102">
        <f>_xll.qlIndexFixing(TenorBasisIndex6M,$AC342,TRUE,_xll.ohTrigger(trigger,X363))</f>
        <v>1.4950880864154583E-2</v>
      </c>
      <c r="AI342" s="49">
        <f>_xll.qlIndexFixing($X$9,$AC342,TRUE,trigger)</f>
        <v>1.5183531959100145E-2</v>
      </c>
      <c r="AJ342" s="52">
        <f t="shared" si="28"/>
        <v>-2.326510949455622</v>
      </c>
      <c r="BC342" s="45">
        <f>_xll.qlCalendarAdvance(calendar,BC341,"1D",,,trigger)</f>
        <v>42761</v>
      </c>
      <c r="BD342" s="49">
        <f>_xll.qlTenorBasisForwardRate($X$17,BC342,_xll.ohTrigger(trigger,$X$24))</f>
        <v>7.7714209719271783E-4</v>
      </c>
      <c r="BE342" s="49">
        <f>_xll.qlIndexFixing(TenorBasisIndex6M,_xll.qlInterestRateIndexFixingDate(TenorBasisIndex6M,BC342,trigger),TRUE,_xll.ohTrigger(trigger,$X$24))</f>
        <v>7.4745064241325343E-4</v>
      </c>
      <c r="BF342" s="49">
        <f>_xll.qlIndexFixing($X$9,_xll.qlInterestRateIndexFixingDate($X$9,BC342,trigger),TRUE,trigger)</f>
        <v>7.454445117452582E-4</v>
      </c>
      <c r="BG342" s="94">
        <f t="shared" si="29"/>
        <v>-2.0061306679952304E-2</v>
      </c>
    </row>
    <row r="343" spans="27:59" x14ac:dyDescent="0.2">
      <c r="AA343" s="1">
        <f t="shared" si="30"/>
        <v>340</v>
      </c>
      <c r="AB343" s="44" t="str">
        <f t="shared" si="31"/>
        <v>340M</v>
      </c>
      <c r="AC343" s="45">
        <f>_xll.qlInterestRateIndexFixingDate($X$9,AD343)</f>
        <v>52625</v>
      </c>
      <c r="AD343" s="45">
        <f>_xll.qlCalendarAdvance(calendar,$AD$3,AB343,,,trigger)</f>
        <v>52629</v>
      </c>
      <c r="AE343" s="45">
        <f>_xll.qlInterestRateIndexMaturity($X$9,AD343,)</f>
        <v>52811</v>
      </c>
      <c r="AF343" s="49">
        <f>_xll.qlTenorBasisValue(TenorBasis6M,AD343,_xll.ohTrigger(trigger,$X$24))</f>
        <v>3.1386384501789984E-4</v>
      </c>
      <c r="AG343" s="102">
        <f>_xll.qlTenorBasisForwardRate(TenorBasis6M,AD343,_xll.ohTrigger(trigger,$X$24))</f>
        <v>1.4998482955928863E-2</v>
      </c>
      <c r="AH343" s="102">
        <f>_xll.qlIndexFixing(TenorBasisIndex6M,$AC343,TRUE,_xll.ohTrigger(trigger,X364))</f>
        <v>1.4958445203337304E-2</v>
      </c>
      <c r="AI343" s="49">
        <f>_xll.qlIndexFixing($X$9,$AC343,TRUE,trigger)</f>
        <v>1.5187856481284453E-2</v>
      </c>
      <c r="AJ343" s="52">
        <f t="shared" si="28"/>
        <v>-2.2941127794714848</v>
      </c>
      <c r="BC343" s="45">
        <f>_xll.qlCalendarAdvance(calendar,BC342,"1D",,,trigger)</f>
        <v>42762</v>
      </c>
      <c r="BD343" s="49">
        <f>_xll.qlTenorBasisForwardRate($X$17,BC343,_xll.ohTrigger(trigger,$X$24))</f>
        <v>7.8045151270208645E-4</v>
      </c>
      <c r="BE343" s="49">
        <f>_xll.qlIndexFixing(TenorBasisIndex6M,_xll.qlInterestRateIndexFixingDate(TenorBasisIndex6M,BC343,trigger),TRUE,_xll.ohTrigger(trigger,$X$24))</f>
        <v>7.4836117574596326E-4</v>
      </c>
      <c r="BF343" s="49">
        <f>_xll.qlIndexFixing($X$9,_xll.qlInterestRateIndexFixingDate($X$9,BC343,trigger),TRUE,trigger)</f>
        <v>7.4896802584011697E-4</v>
      </c>
      <c r="BG343" s="94">
        <f t="shared" si="29"/>
        <v>6.0685009415370819E-3</v>
      </c>
    </row>
    <row r="344" spans="27:59" x14ac:dyDescent="0.2">
      <c r="AA344" s="1">
        <f t="shared" si="30"/>
        <v>341</v>
      </c>
      <c r="AB344" s="44" t="str">
        <f t="shared" si="31"/>
        <v>341M</v>
      </c>
      <c r="AC344" s="45">
        <f>_xll.qlInterestRateIndexFixingDate($X$9,AD344)</f>
        <v>52656</v>
      </c>
      <c r="AD344" s="45">
        <f>_xll.qlCalendarAdvance(calendar,$AD$3,AB344,,,trigger)</f>
        <v>52658</v>
      </c>
      <c r="AE344" s="45">
        <f>_xll.qlInterestRateIndexMaturity($X$9,AD344,)</f>
        <v>52842</v>
      </c>
      <c r="AF344" s="49">
        <f>_xll.qlTenorBasisValue(TenorBasis6M,AD344,_xll.ohTrigger(trigger,$X$24))</f>
        <v>3.1231471585237294E-4</v>
      </c>
      <c r="AG344" s="102">
        <f>_xll.qlTenorBasisForwardRate(TenorBasis6M,AD344,_xll.ohTrigger(trigger,$X$24))</f>
        <v>1.5007704288335645E-2</v>
      </c>
      <c r="AH344" s="102">
        <f>_xll.qlIndexFixing(TenorBasisIndex6M,$AC344,TRUE,_xll.ohTrigger(trigger,X365))</f>
        <v>1.496766317443588E-2</v>
      </c>
      <c r="AI344" s="49">
        <f>_xll.qlIndexFixing($X$9,$AC344,TRUE,trigger)</f>
        <v>1.5193496793436402E-2</v>
      </c>
      <c r="AJ344" s="52">
        <f t="shared" si="28"/>
        <v>-2.2583361900052266</v>
      </c>
      <c r="BC344" s="45">
        <f>_xll.qlCalendarAdvance(calendar,BC343,"1D",,,trigger)</f>
        <v>42765</v>
      </c>
      <c r="BD344" s="49">
        <f>_xll.qlTenorBasisForwardRate($X$17,BC344,_xll.ohTrigger(trigger,$X$24))</f>
        <v>7.9213106492719856E-4</v>
      </c>
      <c r="BE344" s="49">
        <f>_xll.qlIndexFixing(TenorBasisIndex6M,_xll.qlInterestRateIndexFixingDate(TenorBasisIndex6M,BC344,trigger),TRUE,_xll.ohTrigger(trigger,$X$24))</f>
        <v>7.6066382130058154E-4</v>
      </c>
      <c r="BF344" s="49">
        <f>_xll.qlIndexFixing($X$9,_xll.qlInterestRateIndexFixingDate($X$9,BC344,trigger),TRUE,trigger)</f>
        <v>7.6072991937792267E-4</v>
      </c>
      <c r="BG344" s="94">
        <f t="shared" si="29"/>
        <v>6.6098077341125369E-4</v>
      </c>
    </row>
    <row r="345" spans="27:59" x14ac:dyDescent="0.2">
      <c r="AA345" s="1">
        <f t="shared" si="30"/>
        <v>342</v>
      </c>
      <c r="AB345" s="44" t="str">
        <f t="shared" si="31"/>
        <v>342M</v>
      </c>
      <c r="AC345" s="45">
        <f>_xll.qlInterestRateIndexFixingDate($X$9,AD345)</f>
        <v>52687</v>
      </c>
      <c r="AD345" s="45">
        <f>_xll.qlCalendarAdvance(calendar,$AD$3,AB345,,,trigger)</f>
        <v>52691</v>
      </c>
      <c r="AE345" s="45">
        <f>_xll.qlInterestRateIndexMaturity($X$9,AD345,)</f>
        <v>52874</v>
      </c>
      <c r="AF345" s="49">
        <f>_xll.qlTenorBasisValue(TenorBasis6M,AD345,_xll.ohTrigger(trigger,$X$24))</f>
        <v>3.1057496961160448E-4</v>
      </c>
      <c r="AG345" s="102">
        <f>_xll.qlTenorBasisForwardRate(TenorBasis6M,AD345,_xll.ohTrigger(trigger,$X$24))</f>
        <v>1.5017521963755326E-2</v>
      </c>
      <c r="AH345" s="102">
        <f>_xll.qlIndexFixing(TenorBasisIndex6M,$AC345,TRUE,_xll.ohTrigger(trigger,X366))</f>
        <v>1.4978972080956377E-2</v>
      </c>
      <c r="AI345" s="49">
        <f>_xll.qlIndexFixing($X$9,$AC345,TRUE,trigger)</f>
        <v>1.5199151682080032E-2</v>
      </c>
      <c r="AJ345" s="52">
        <f t="shared" si="28"/>
        <v>-2.2017960112365524</v>
      </c>
      <c r="BC345" s="45">
        <f>_xll.qlCalendarAdvance(calendar,BC344,"1D",,,trigger)</f>
        <v>42766</v>
      </c>
      <c r="BD345" s="49">
        <f>_xll.qlTenorBasisForwardRate($X$17,BC345,_xll.ohTrigger(trigger,$X$24))</f>
        <v>7.9371476388229937E-4</v>
      </c>
      <c r="BE345" s="49">
        <f>_xll.qlIndexFixing(TenorBasisIndex6M,_xll.qlInterestRateIndexFixingDate(TenorBasisIndex6M,BC345,trigger),TRUE,_xll.ohTrigger(trigger,$X$24))</f>
        <v>7.6277481096790375E-4</v>
      </c>
      <c r="BF345" s="49">
        <f>_xll.qlIndexFixing($X$9,_xll.qlInterestRateIndexFixingDate($X$9,BC345,trigger),TRUE,trigger)</f>
        <v>7.6300544968751821E-4</v>
      </c>
      <c r="BG345" s="94">
        <f t="shared" si="29"/>
        <v>2.3063871961446006E-3</v>
      </c>
    </row>
    <row r="346" spans="27:59" x14ac:dyDescent="0.2">
      <c r="AA346" s="1">
        <f t="shared" si="30"/>
        <v>343</v>
      </c>
      <c r="AB346" s="44" t="str">
        <f t="shared" si="31"/>
        <v>343M</v>
      </c>
      <c r="AC346" s="45">
        <f>_xll.qlInterestRateIndexFixingDate($X$9,AD346)</f>
        <v>52715</v>
      </c>
      <c r="AD346" s="45">
        <f>_xll.qlCalendarAdvance(calendar,$AD$3,AB346,,,trigger)</f>
        <v>52719</v>
      </c>
      <c r="AE346" s="45">
        <f>_xll.qlInterestRateIndexMaturity($X$9,AD346,)</f>
        <v>52903</v>
      </c>
      <c r="AF346" s="49">
        <f>_xll.qlTenorBasisValue(TenorBasis6M,AD346,_xll.ohTrigger(trigger,$X$24))</f>
        <v>3.0911784074111028E-4</v>
      </c>
      <c r="AG346" s="102">
        <f>_xll.qlTenorBasisForwardRate(TenorBasis6M,AD346,_xll.ohTrigger(trigger,$X$24))</f>
        <v>1.502747464147894E-2</v>
      </c>
      <c r="AH346" s="102">
        <f>_xll.qlIndexFixing(TenorBasisIndex6M,$AC346,TRUE,_xll.ohTrigger(trigger,X367))</f>
        <v>1.5031882350593159E-2</v>
      </c>
      <c r="AI346" s="49">
        <f>_xll.qlIndexFixing($X$9,$AC346,TRUE,trigger)</f>
        <v>1.5205228323393884E-2</v>
      </c>
      <c r="AJ346" s="52">
        <f t="shared" si="28"/>
        <v>-1.7334597280072548</v>
      </c>
      <c r="BC346" s="45">
        <f>_xll.qlCalendarAdvance(calendar,BC345,"1D",,,trigger)</f>
        <v>42767</v>
      </c>
      <c r="BD346" s="49">
        <f>_xll.qlTenorBasisForwardRate($X$17,BC346,_xll.ohTrigger(trigger,$X$24))</f>
        <v>7.9703805009868184E-4</v>
      </c>
      <c r="BE346" s="49">
        <f>_xll.qlIndexFixing(TenorBasisIndex6M,_xll.qlInterestRateIndexFixingDate(TenorBasisIndex6M,BC346,trigger),TRUE,_xll.ohTrigger(trigger,$X$24))</f>
        <v>7.6638569517832491E-4</v>
      </c>
      <c r="BF346" s="49">
        <f>_xll.qlIndexFixing($X$9,_xll.qlInterestRateIndexFixingDate($X$9,BC346,trigger),TRUE,trigger)</f>
        <v>7.6650415390579294E-4</v>
      </c>
      <c r="BG346" s="94">
        <f t="shared" si="29"/>
        <v>1.1845872746802689E-3</v>
      </c>
    </row>
    <row r="347" spans="27:59" x14ac:dyDescent="0.2">
      <c r="AA347" s="1">
        <f t="shared" si="30"/>
        <v>344</v>
      </c>
      <c r="AB347" s="44" t="str">
        <f t="shared" si="31"/>
        <v>344M</v>
      </c>
      <c r="AC347" s="45">
        <f>_xll.qlInterestRateIndexFixingDate($X$9,AD347)</f>
        <v>52748</v>
      </c>
      <c r="AD347" s="45">
        <f>_xll.qlCalendarAdvance(calendar,$AD$3,AB347,,,trigger)</f>
        <v>52750</v>
      </c>
      <c r="AE347" s="45">
        <f>_xll.qlInterestRateIndexMaturity($X$9,AD347,)</f>
        <v>52933</v>
      </c>
      <c r="AF347" s="49">
        <f>_xll.qlTenorBasisValue(TenorBasis6M,AD347,_xll.ohTrigger(trigger,$X$24))</f>
        <v>3.0752471123421605E-4</v>
      </c>
      <c r="AG347" s="102">
        <f>_xll.qlTenorBasisForwardRate(TenorBasis6M,AD347,_xll.ohTrigger(trigger,$X$24))</f>
        <v>1.5038209605195684E-2</v>
      </c>
      <c r="AH347" s="102">
        <f>_xll.qlIndexFixing(TenorBasisIndex6M,$AC347,TRUE,_xll.ohTrigger(trigger,X368))</f>
        <v>1.5087552135038677E-2</v>
      </c>
      <c r="AI347" s="49">
        <f>_xll.qlIndexFixing($X$9,$AC347,TRUE,trigger)</f>
        <v>1.5211568218071323E-2</v>
      </c>
      <c r="AJ347" s="52">
        <f t="shared" si="28"/>
        <v>-1.2401608303264609</v>
      </c>
      <c r="BC347" s="45">
        <f>_xll.qlCalendarAdvance(calendar,BC346,"1D",,,trigger)</f>
        <v>42768</v>
      </c>
      <c r="BD347" s="49">
        <f>_xll.qlTenorBasisForwardRate($X$17,BC347,_xll.ohTrigger(trigger,$X$24))</f>
        <v>8.0036475613860477E-4</v>
      </c>
      <c r="BE347" s="49">
        <f>_xll.qlIndexFixing(TenorBasisIndex6M,_xll.qlInterestRateIndexFixingDate(TenorBasisIndex6M,BC347,trigger),TRUE,_xll.ohTrigger(trigger,$X$24))</f>
        <v>7.7000000000016432E-4</v>
      </c>
      <c r="BF347" s="49">
        <f>_xll.qlIndexFixing($X$9,_xll.qlInterestRateIndexFixingDate($X$9,BC347,trigger),TRUE,trigger)</f>
        <v>7.6999999999972273E-4</v>
      </c>
      <c r="BG347" s="94">
        <f t="shared" si="29"/>
        <v>-4.4159554485334596E-12</v>
      </c>
    </row>
    <row r="348" spans="27:59" x14ac:dyDescent="0.2">
      <c r="AA348" s="1">
        <f t="shared" si="30"/>
        <v>345</v>
      </c>
      <c r="AB348" s="44" t="str">
        <f t="shared" si="31"/>
        <v>345M</v>
      </c>
      <c r="AC348" s="45">
        <f>_xll.qlInterestRateIndexFixingDate($X$9,AD348)</f>
        <v>52778</v>
      </c>
      <c r="AD348" s="45">
        <f>_xll.qlCalendarAdvance(calendar,$AD$3,AB348,,,trigger)</f>
        <v>52782</v>
      </c>
      <c r="AE348" s="45">
        <f>_xll.qlInterestRateIndexMaturity($X$9,AD348,)</f>
        <v>52966</v>
      </c>
      <c r="AF348" s="49">
        <f>_xll.qlTenorBasisValue(TenorBasis6M,AD348,_xll.ohTrigger(trigger,$X$24))</f>
        <v>3.0590210201036612E-4</v>
      </c>
      <c r="AG348" s="102">
        <f>_xll.qlTenorBasisForwardRate(TenorBasis6M,AD348,_xll.ohTrigger(trigger,$X$24))</f>
        <v>1.5051184684328008E-2</v>
      </c>
      <c r="AH348" s="102">
        <f>_xll.qlIndexFixing(TenorBasisIndex6M,$AC348,TRUE,_xll.ohTrigger(trigger,X369))</f>
        <v>1.5148942218799309E-2</v>
      </c>
      <c r="AI348" s="49">
        <f>_xll.qlIndexFixing($X$9,$AC348,TRUE,trigger)</f>
        <v>1.5219593673436872E-2</v>
      </c>
      <c r="AJ348" s="52">
        <f t="shared" si="28"/>
        <v>-0.70651454637563404</v>
      </c>
      <c r="BC348" s="45">
        <f>_xll.qlCalendarAdvance(calendar,BC347,"1D",,,trigger)</f>
        <v>42769</v>
      </c>
      <c r="BD348" s="49">
        <f>_xll.qlTenorBasisForwardRate($X$17,BC348,_xll.ohTrigger(trigger,$X$24))</f>
        <v>8.0369509723144934E-4</v>
      </c>
      <c r="BE348" s="49">
        <f>_xll.qlIndexFixing(TenorBasisIndex6M,_xll.qlInterestRateIndexFixingDate(TenorBasisIndex6M,BC348,trigger),TRUE,_xll.ohTrigger(trigger,$X$24))</f>
        <v>7.7358569712192759E-4</v>
      </c>
      <c r="BF348" s="49">
        <f>_xll.qlIndexFixing($X$9,_xll.qlInterestRateIndexFixingDate($X$9,BC348,trigger),TRUE,trigger)</f>
        <v>7.7349382061199165E-4</v>
      </c>
      <c r="BG348" s="94">
        <f t="shared" si="29"/>
        <v>-9.1876509935944449E-4</v>
      </c>
    </row>
    <row r="349" spans="27:59" x14ac:dyDescent="0.2">
      <c r="AA349" s="1">
        <f t="shared" si="30"/>
        <v>346</v>
      </c>
      <c r="AB349" s="44" t="str">
        <f t="shared" si="31"/>
        <v>346M</v>
      </c>
      <c r="AC349" s="45">
        <f>_xll.qlInterestRateIndexFixingDate($X$9,AD349)</f>
        <v>52807</v>
      </c>
      <c r="AD349" s="45">
        <f>_xll.qlCalendarAdvance(calendar,$AD$3,AB349,,,trigger)</f>
        <v>52811</v>
      </c>
      <c r="AE349" s="45">
        <f>_xll.qlInterestRateIndexMaturity($X$9,AD349,)</f>
        <v>52995</v>
      </c>
      <c r="AF349" s="49">
        <f>_xll.qlTenorBasisValue(TenorBasis6M,AD349,_xll.ohTrigger(trigger,$X$24))</f>
        <v>3.044506059505565E-4</v>
      </c>
      <c r="AG349" s="102">
        <f>_xll.qlTenorBasisForwardRate(TenorBasis6M,AD349,_xll.ohTrigger(trigger,$X$24))</f>
        <v>1.5063222402337794E-2</v>
      </c>
      <c r="AH349" s="102">
        <f>_xll.qlIndexFixing(TenorBasisIndex6M,$AC349,TRUE,_xll.ohTrigger(trigger,X370))</f>
        <v>1.5203953860954389E-2</v>
      </c>
      <c r="AI349" s="49">
        <f>_xll.qlIndexFixing($X$9,$AC349,TRUE,trigger)</f>
        <v>1.5226974461249539E-2</v>
      </c>
      <c r="AJ349" s="52">
        <f t="shared" si="28"/>
        <v>-0.23020600295150725</v>
      </c>
      <c r="BC349" s="45">
        <f>_xll.qlCalendarAdvance(calendar,BC348,"1D",,,trigger)</f>
        <v>42772</v>
      </c>
      <c r="BD349" s="49">
        <f>_xll.qlTenorBasisForwardRate($X$17,BC349,_xll.ohTrigger(trigger,$X$24))</f>
        <v>8.1548841777598455E-4</v>
      </c>
      <c r="BE349" s="49">
        <f>_xll.qlIndexFixing(TenorBasisIndex6M,_xll.qlInterestRateIndexFixingDate(TenorBasisIndex6M,BC349,trigger),TRUE,_xll.ohTrigger(trigger,$X$24))</f>
        <v>7.8859582196201615E-4</v>
      </c>
      <c r="BF349" s="49">
        <f>_xll.qlIndexFixing($X$9,_xll.qlInterestRateIndexFixingDate($X$9,BC349,trigger),TRUE,trigger)</f>
        <v>7.8521933501878873E-4</v>
      </c>
      <c r="BG349" s="94">
        <f t="shared" si="29"/>
        <v>-3.376486943227415E-2</v>
      </c>
    </row>
    <row r="350" spans="27:59" x14ac:dyDescent="0.2">
      <c r="AA350" s="1">
        <f t="shared" si="30"/>
        <v>347</v>
      </c>
      <c r="AB350" s="44" t="str">
        <f t="shared" si="31"/>
        <v>347M</v>
      </c>
      <c r="AC350" s="45">
        <f>_xll.qlInterestRateIndexFixingDate($X$9,AD350)</f>
        <v>52840</v>
      </c>
      <c r="AD350" s="45">
        <f>_xll.qlCalendarAdvance(calendar,$AD$3,AB350,,,trigger)</f>
        <v>52842</v>
      </c>
      <c r="AE350" s="45">
        <f>_xll.qlInterestRateIndexMaturity($X$9,AD350,)</f>
        <v>53023</v>
      </c>
      <c r="AF350" s="49">
        <f>_xll.qlTenorBasisValue(TenorBasis6M,AD350,_xll.ohTrigger(trigger,$X$24))</f>
        <v>3.029187345473664E-4</v>
      </c>
      <c r="AG350" s="102">
        <f>_xll.qlTenorBasisForwardRate(TenorBasis6M,AD350,_xll.ohTrigger(trigger,$X$24))</f>
        <v>1.5075211172581629E-2</v>
      </c>
      <c r="AH350" s="102">
        <f>_xll.qlIndexFixing(TenorBasisIndex6M,$AC350,TRUE,_xll.ohTrigger(trigger,X371))</f>
        <v>1.5261097629942502E-2</v>
      </c>
      <c r="AI350" s="49">
        <f>_xll.qlIndexFixing($X$9,$AC350,TRUE,trigger)</f>
        <v>1.5233988557424657E-2</v>
      </c>
      <c r="AJ350" s="52">
        <f t="shared" si="28"/>
        <v>0.27109072517845012</v>
      </c>
      <c r="BC350" s="45">
        <f>_xll.qlCalendarAdvance(calendar,BC349,"1D",,,trigger)</f>
        <v>42773</v>
      </c>
      <c r="BD350" s="49">
        <f>_xll.qlTenorBasisForwardRate($X$17,BC350,_xll.ohTrigger(trigger,$X$24))</f>
        <v>8.1705711669361315E-4</v>
      </c>
      <c r="BE350" s="49">
        <f>_xll.qlIndexFixing(TenorBasisIndex6M,_xll.qlInterestRateIndexFixingDate(TenorBasisIndex6M,BC350,trigger),TRUE,_xll.ohTrigger(trigger,$X$24))</f>
        <v>7.8796914707654378E-4</v>
      </c>
      <c r="BF350" s="49">
        <f>_xll.qlIndexFixing($X$9,_xll.qlInterestRateIndexFixingDate($X$9,BC350,trigger),TRUE,trigger)</f>
        <v>7.8747732261693216E-4</v>
      </c>
      <c r="BG350" s="94">
        <f t="shared" si="29"/>
        <v>-4.9182445961161707E-3</v>
      </c>
    </row>
    <row r="351" spans="27:59" x14ac:dyDescent="0.2">
      <c r="AA351" s="1">
        <f t="shared" si="30"/>
        <v>348</v>
      </c>
      <c r="AB351" s="44" t="str">
        <f t="shared" si="31"/>
        <v>348M</v>
      </c>
      <c r="AC351" s="45">
        <f>_xll.qlInterestRateIndexFixingDate($X$9,AD351)</f>
        <v>52869</v>
      </c>
      <c r="AD351" s="45">
        <f>_xll.qlCalendarAdvance(calendar,$AD$3,AB351,,,trigger)</f>
        <v>52873</v>
      </c>
      <c r="AE351" s="45">
        <f>_xll.qlInterestRateIndexMaturity($X$9,AD351,)</f>
        <v>53055</v>
      </c>
      <c r="AF351" s="49">
        <f>_xll.qlTenorBasisValue(TenorBasis6M,AD351,_xll.ohTrigger(trigger,$X$24))</f>
        <v>3.0140700311226176E-4</v>
      </c>
      <c r="AG351" s="102">
        <f>_xll.qlTenorBasisForwardRate(TenorBasis6M,AD351,_xll.ohTrigger(trigger,$X$24))</f>
        <v>1.509019738982641E-2</v>
      </c>
      <c r="AH351" s="102">
        <f>_xll.qlIndexFixing(TenorBasisIndex6M,$AC351,TRUE,_xll.ohTrigger(trigger,X372))</f>
        <v>1.532279175175325E-2</v>
      </c>
      <c r="AI351" s="49">
        <f>_xll.qlIndexFixing($X$9,$AC351,TRUE,trigger)</f>
        <v>1.5243418891672239E-2</v>
      </c>
      <c r="AJ351" s="52">
        <f t="shared" si="28"/>
        <v>0.79372860081011054</v>
      </c>
      <c r="BC351" s="45">
        <f>_xll.qlCalendarAdvance(calendar,BC350,"1D",,,trigger)</f>
        <v>42774</v>
      </c>
      <c r="BD351" s="49">
        <f>_xll.qlTenorBasisForwardRate($X$17,BC351,_xll.ohTrigger(trigger,$X$24))</f>
        <v>8.2040886147897768E-4</v>
      </c>
      <c r="BE351" s="49">
        <f>_xll.qlIndexFixing(TenorBasisIndex6M,_xll.qlInterestRateIndexFixingDate(TenorBasisIndex6M,BC351,trigger),TRUE,_xll.ohTrigger(trigger,$X$24))</f>
        <v>7.9157625107281217E-4</v>
      </c>
      <c r="BF351" s="49">
        <f>_xll.qlIndexFixing($X$9,_xll.qlInterestRateIndexFixingDate($X$9,BC351,trigger),TRUE,trigger)</f>
        <v>7.9098270005850679E-4</v>
      </c>
      <c r="BG351" s="94">
        <f t="shared" si="29"/>
        <v>-5.9355101430537665E-3</v>
      </c>
    </row>
    <row r="352" spans="27:59" x14ac:dyDescent="0.2">
      <c r="AA352" s="1">
        <f t="shared" si="30"/>
        <v>349</v>
      </c>
      <c r="AB352" s="44" t="str">
        <f t="shared" si="31"/>
        <v>349M</v>
      </c>
      <c r="AC352" s="45">
        <f>_xll.qlInterestRateIndexFixingDate($X$9,AD352)</f>
        <v>52901</v>
      </c>
      <c r="AD352" s="45">
        <f>_xll.qlCalendarAdvance(calendar,$AD$3,AB352,,,trigger)</f>
        <v>52903</v>
      </c>
      <c r="AE352" s="45">
        <f>_xll.qlInterestRateIndexMaturity($X$9,AD352,)</f>
        <v>53084</v>
      </c>
      <c r="AF352" s="49">
        <f>_xll.qlTenorBasisValue(TenorBasis6M,AD352,_xll.ohTrigger(trigger,$X$24))</f>
        <v>2.9996297937760161E-4</v>
      </c>
      <c r="AG352" s="102">
        <f>_xll.qlTenorBasisForwardRate(TenorBasis6M,AD352,_xll.ohTrigger(trigger,$X$24))</f>
        <v>1.5104353577585284E-2</v>
      </c>
      <c r="AH352" s="102">
        <f>_xll.qlIndexFixing(TenorBasisIndex6M,$AC352,TRUE,_xll.ohTrigger(trigger,X373))</f>
        <v>1.5336944231560588E-2</v>
      </c>
      <c r="AI352" s="49">
        <f>_xll.qlIndexFixing($X$9,$AC352,TRUE,trigger)</f>
        <v>1.5252128324435572E-2</v>
      </c>
      <c r="AJ352" s="52">
        <f t="shared" si="28"/>
        <v>0.84815907125015966</v>
      </c>
      <c r="BC352" s="45">
        <f>_xll.qlCalendarAdvance(calendar,BC351,"1D",,,trigger)</f>
        <v>42775</v>
      </c>
      <c r="BD352" s="49">
        <f>_xll.qlTenorBasisForwardRate($X$17,BC352,_xll.ohTrigger(trigger,$X$24))</f>
        <v>8.2376553269266836E-4</v>
      </c>
      <c r="BE352" s="49">
        <f>_xll.qlIndexFixing(TenorBasisIndex6M,_xll.qlInterestRateIndexFixingDate(TenorBasisIndex6M,BC352,trigger),TRUE,_xll.ohTrigger(trigger,$X$24))</f>
        <v>7.9518828212938718E-4</v>
      </c>
      <c r="BF352" s="49">
        <f>_xll.qlIndexFixing($X$9,_xll.qlInterestRateIndexFixingDate($X$9,BC352,trigger),TRUE,trigger)</f>
        <v>7.9449485713328988E-4</v>
      </c>
      <c r="BG352" s="94">
        <f t="shared" si="29"/>
        <v>-6.9342499609730338E-3</v>
      </c>
    </row>
    <row r="353" spans="27:59" x14ac:dyDescent="0.2">
      <c r="AA353" s="1">
        <f t="shared" si="30"/>
        <v>350</v>
      </c>
      <c r="AB353" s="44" t="str">
        <f t="shared" si="31"/>
        <v>350M</v>
      </c>
      <c r="AC353" s="45">
        <f>_xll.qlInterestRateIndexFixingDate($X$9,AD353)</f>
        <v>52931</v>
      </c>
      <c r="AD353" s="45">
        <f>_xll.qlCalendarAdvance(calendar,$AD$3,AB353,,,trigger)</f>
        <v>52933</v>
      </c>
      <c r="AE353" s="45">
        <f>_xll.qlInterestRateIndexMaturity($X$9,AD353,)</f>
        <v>53115</v>
      </c>
      <c r="AF353" s="49">
        <f>_xll.qlTenorBasisValue(TenorBasis6M,AD353,_xll.ohTrigger(trigger,$X$24))</f>
        <v>2.9853736230444874E-4</v>
      </c>
      <c r="AG353" s="102">
        <f>_xll.qlTenorBasisForwardRate(TenorBasis6M,AD353,_xll.ohTrigger(trigger,$X$24))</f>
        <v>1.5120428026440634E-2</v>
      </c>
      <c r="AH353" s="102">
        <f>_xll.qlIndexFixing(TenorBasisIndex6M,$AC353,TRUE,_xll.ohTrigger(trigger,X374))</f>
        <v>1.5353034865158065E-2</v>
      </c>
      <c r="AI353" s="49">
        <f>_xll.qlIndexFixing($X$9,$AC353,TRUE,trigger)</f>
        <v>1.5262333054794991E-2</v>
      </c>
      <c r="AJ353" s="52">
        <f t="shared" si="28"/>
        <v>0.90701810363073843</v>
      </c>
      <c r="BC353" s="45">
        <f>_xll.qlCalendarAdvance(calendar,BC352,"1D",,,trigger)</f>
        <v>42776</v>
      </c>
      <c r="BD353" s="49">
        <f>_xll.qlTenorBasisForwardRate($X$17,BC353,_xll.ohTrigger(trigger,$X$24))</f>
        <v>8.2712734556583277E-4</v>
      </c>
      <c r="BE353" s="49">
        <f>_xll.qlIndexFixing(TenorBasisIndex6M,_xll.qlInterestRateIndexFixingDate(TenorBasisIndex6M,BC353,trigger),TRUE,_xll.ohTrigger(trigger,$X$24))</f>
        <v>7.9880545547432534E-4</v>
      </c>
      <c r="BF353" s="49">
        <f>_xll.qlIndexFixing($X$9,_xll.qlInterestRateIndexFixingDate($X$9,BC353,trigger),TRUE,trigger)</f>
        <v>7.9801528328896261E-4</v>
      </c>
      <c r="BG353" s="94">
        <f t="shared" si="29"/>
        <v>-7.9017218536272648E-3</v>
      </c>
    </row>
    <row r="354" spans="27:59" x14ac:dyDescent="0.2">
      <c r="AA354" s="1">
        <f t="shared" si="30"/>
        <v>351</v>
      </c>
      <c r="AB354" s="44" t="str">
        <f t="shared" si="31"/>
        <v>351M</v>
      </c>
      <c r="AC354" s="45">
        <f>_xll.qlInterestRateIndexFixingDate($X$9,AD354)</f>
        <v>52960</v>
      </c>
      <c r="AD354" s="45">
        <f>_xll.qlCalendarAdvance(calendar,$AD$3,AB354,,,trigger)</f>
        <v>52964</v>
      </c>
      <c r="AE354" s="45">
        <f>_xll.qlInterestRateIndexMaturity($X$9,AD354,)</f>
        <v>53146</v>
      </c>
      <c r="AF354" s="49">
        <f>_xll.qlTenorBasisValue(TenorBasis6M,AD354,_xll.ohTrigger(trigger,$X$24))</f>
        <v>2.9708332807936545E-4</v>
      </c>
      <c r="AG354" s="102">
        <f>_xll.qlTenorBasisForwardRate(TenorBasis6M,AD354,_xll.ohTrigger(trigger,$X$24))</f>
        <v>1.5137233437041773E-2</v>
      </c>
      <c r="AH354" s="102">
        <f>_xll.qlIndexFixing(TenorBasisIndex6M,$AC354,TRUE,_xll.ohTrigger(trigger,X375))</f>
        <v>1.5369846860919752E-2</v>
      </c>
      <c r="AI354" s="49">
        <f>_xll.qlIndexFixing($X$9,$AC354,TRUE,trigger)</f>
        <v>1.5272917573952835E-2</v>
      </c>
      <c r="AJ354" s="52">
        <f t="shared" si="28"/>
        <v>0.96929286966916317</v>
      </c>
      <c r="BC354" s="45">
        <f>_xll.qlCalendarAdvance(calendar,BC353,"1D",,,trigger)</f>
        <v>42779</v>
      </c>
      <c r="BD354" s="49">
        <f>_xll.qlTenorBasisForwardRate($X$17,BC354,_xll.ohTrigger(trigger,$X$24))</f>
        <v>8.3906998397551339E-4</v>
      </c>
      <c r="BE354" s="49">
        <f>_xll.qlIndexFixing(TenorBasisIndex6M,_xll.qlInterestRateIndexFixingDate(TenorBasisIndex6M,BC354,trigger),TRUE,_xll.ohTrigger(trigger,$X$24))</f>
        <v>8.1105463149061345E-4</v>
      </c>
      <c r="BF354" s="49">
        <f>_xll.qlIndexFixing($X$9,_xll.qlInterestRateIndexFixingDate($X$9,BC354,trigger),TRUE,trigger)</f>
        <v>8.099295489755493E-4</v>
      </c>
      <c r="BG354" s="94">
        <f t="shared" si="29"/>
        <v>-1.1250825150641583E-2</v>
      </c>
    </row>
    <row r="355" spans="27:59" x14ac:dyDescent="0.2">
      <c r="AA355" s="1">
        <f t="shared" si="30"/>
        <v>352</v>
      </c>
      <c r="AB355" s="44" t="str">
        <f t="shared" si="31"/>
        <v>352M</v>
      </c>
      <c r="AC355" s="45">
        <f>_xll.qlInterestRateIndexFixingDate($X$9,AD355)</f>
        <v>52993</v>
      </c>
      <c r="AD355" s="45">
        <f>_xll.qlCalendarAdvance(calendar,$AD$3,AB355,,,trigger)</f>
        <v>52995</v>
      </c>
      <c r="AE355" s="45">
        <f>_xll.qlInterestRateIndexMaturity($X$9,AD355,)</f>
        <v>53176</v>
      </c>
      <c r="AF355" s="49">
        <f>_xll.qlTenorBasisValue(TenorBasis6M,AD355,_xll.ohTrigger(trigger,$X$24))</f>
        <v>2.9564847279577971E-4</v>
      </c>
      <c r="AG355" s="102">
        <f>_xll.qlTenorBasisForwardRate(TenorBasis6M,AD355,_xll.ohTrigger(trigger,$X$24))</f>
        <v>1.5154225411181161E-2</v>
      </c>
      <c r="AH355" s="102">
        <f>_xll.qlIndexFixing(TenorBasisIndex6M,$AC355,TRUE,_xll.ohTrigger(trigger,X376))</f>
        <v>1.5386835575385036E-2</v>
      </c>
      <c r="AI355" s="49">
        <f>_xll.qlIndexFixing($X$9,$AC355,TRUE,trigger)</f>
        <v>1.5283539127086626E-2</v>
      </c>
      <c r="AJ355" s="52">
        <f t="shared" si="28"/>
        <v>1.032964482984098</v>
      </c>
      <c r="BC355" s="45">
        <f>_xll.qlCalendarAdvance(calendar,BC354,"1D",,,trigger)</f>
        <v>42780</v>
      </c>
      <c r="BD355" s="49">
        <f>_xll.qlTenorBasisForwardRate($X$17,BC355,_xll.ohTrigger(trigger,$X$24))</f>
        <v>8.4063031826691161E-4</v>
      </c>
      <c r="BE355" s="49">
        <f>_xll.qlIndexFixing(TenorBasisIndex6M,_xll.qlInterestRateIndexFixingDate(TenorBasisIndex6M,BC355,trigger),TRUE,_xll.ohTrigger(trigger,$X$24))</f>
        <v>8.1332987635801513E-4</v>
      </c>
      <c r="BF355" s="49">
        <f>_xll.qlIndexFixing($X$9,_xll.qlInterestRateIndexFixingDate($X$9,BC355,trigger),TRUE,trigger)</f>
        <v>8.1220946803587366E-4</v>
      </c>
      <c r="BG355" s="94">
        <f t="shared" si="29"/>
        <v>-1.1204083221414687E-2</v>
      </c>
    </row>
    <row r="356" spans="27:59" x14ac:dyDescent="0.2">
      <c r="AA356" s="1">
        <f t="shared" si="30"/>
        <v>353</v>
      </c>
      <c r="AB356" s="44" t="str">
        <f t="shared" si="31"/>
        <v>353M</v>
      </c>
      <c r="AC356" s="45">
        <f>_xll.qlInterestRateIndexFixingDate($X$9,AD356)</f>
        <v>53021</v>
      </c>
      <c r="AD356" s="45">
        <f>_xll.qlCalendarAdvance(calendar,$AD$3,AB356,,,trigger)</f>
        <v>53023</v>
      </c>
      <c r="AE356" s="45">
        <f>_xll.qlInterestRateIndexMaturity($X$9,AD356,)</f>
        <v>53209</v>
      </c>
      <c r="AF356" s="49">
        <f>_xll.qlTenorBasisValue(TenorBasis6M,AD356,_xll.ohTrigger(trigger,$X$24))</f>
        <v>2.9436876149668937E-4</v>
      </c>
      <c r="AG356" s="102">
        <f>_xll.qlTenorBasisForwardRate(TenorBasis6M,AD356,_xll.ohTrigger(trigger,$X$24))</f>
        <v>1.5173988277264978E-2</v>
      </c>
      <c r="AH356" s="102">
        <f>_xll.qlIndexFixing(TenorBasisIndex6M,$AC356,TRUE,_xll.ohTrigger(trigger,X377))</f>
        <v>1.5406654310680003E-2</v>
      </c>
      <c r="AI356" s="49">
        <f>_xll.qlIndexFixing($X$9,$AC356,TRUE,trigger)</f>
        <v>1.5296692752083278E-2</v>
      </c>
      <c r="AJ356" s="52">
        <f t="shared" si="28"/>
        <v>1.0996155859672487</v>
      </c>
      <c r="BC356" s="45">
        <f>_xll.qlCalendarAdvance(calendar,BC355,"1D",,,trigger)</f>
        <v>42781</v>
      </c>
      <c r="BD356" s="49">
        <f>_xll.qlTenorBasisForwardRate($X$17,BC356,_xll.ohTrigger(trigger,$X$24))</f>
        <v>8.4402106790466282E-4</v>
      </c>
      <c r="BE356" s="49">
        <f>_xll.qlIndexFixing(TenorBasisIndex6M,_xll.qlInterestRateIndexFixingDate(TenorBasisIndex6M,BC356,trigger),TRUE,_xll.ohTrigger(trigger,$X$24))</f>
        <v>8.2007072572532662E-4</v>
      </c>
      <c r="BF356" s="49">
        <f>_xll.qlIndexFixing($X$9,_xll.qlInterestRateIndexFixingDate($X$9,BC356,trigger),TRUE,trigger)</f>
        <v>8.1579358167732869E-4</v>
      </c>
      <c r="BG356" s="94">
        <f t="shared" si="29"/>
        <v>-4.2771440479979356E-2</v>
      </c>
    </row>
    <row r="357" spans="27:59" x14ac:dyDescent="0.2">
      <c r="AA357" s="1">
        <f t="shared" si="30"/>
        <v>354</v>
      </c>
      <c r="AB357" s="44" t="str">
        <f t="shared" si="31"/>
        <v>354M</v>
      </c>
      <c r="AC357" s="45">
        <f>_xll.qlInterestRateIndexFixingDate($X$9,AD357)</f>
        <v>53051</v>
      </c>
      <c r="AD357" s="45">
        <f>_xll.qlCalendarAdvance(calendar,$AD$3,AB357,,,trigger)</f>
        <v>53055</v>
      </c>
      <c r="AE357" s="45">
        <f>_xll.qlInterestRateIndexMaturity($X$9,AD357,)</f>
        <v>53238</v>
      </c>
      <c r="AF357" s="49">
        <f>_xll.qlTenorBasisValue(TenorBasis6M,AD357,_xll.ohTrigger(trigger,$X$24))</f>
        <v>2.9292493374122894E-4</v>
      </c>
      <c r="AG357" s="102">
        <f>_xll.qlTenorBasisForwardRate(TenorBasis6M,AD357,_xll.ohTrigger(trigger,$X$24))</f>
        <v>1.5191879854390085E-2</v>
      </c>
      <c r="AH357" s="102">
        <f>_xll.qlIndexFixing(TenorBasisIndex6M,$AC357,TRUE,_xll.ohTrigger(trigger,X378))</f>
        <v>1.5423248120336791E-2</v>
      </c>
      <c r="AI357" s="49">
        <f>_xll.qlIndexFixing($X$9,$AC357,TRUE,trigger)</f>
        <v>1.5307719583760844E-2</v>
      </c>
      <c r="AJ357" s="52">
        <f t="shared" si="28"/>
        <v>1.1552853657594704</v>
      </c>
      <c r="BC357" s="45">
        <f>_xll.qlCalendarAdvance(calendar,BC356,"1D",,,trigger)</f>
        <v>42782</v>
      </c>
      <c r="BD357" s="49">
        <f>_xll.qlTenorBasisForwardRate($X$17,BC357,_xll.ohTrigger(trigger,$X$24))</f>
        <v>8.4741825059363271E-4</v>
      </c>
      <c r="BE357" s="49">
        <f>_xll.qlIndexFixing(TenorBasisIndex6M,_xll.qlInterestRateIndexFixingDate(TenorBasisIndex6M,BC357,trigger),TRUE,_xll.ohTrigger(trigger,$X$24))</f>
        <v>8.2062853653811537E-4</v>
      </c>
      <c r="BF357" s="49">
        <f>_xll.qlIndexFixing($X$9,_xll.qlInterestRateIndexFixingDate($X$9,BC357,trigger),TRUE,trigger)</f>
        <v>8.193949013079034E-4</v>
      </c>
      <c r="BG357" s="94">
        <f t="shared" si="29"/>
        <v>-1.2336352302119713E-2</v>
      </c>
    </row>
    <row r="358" spans="27:59" x14ac:dyDescent="0.2">
      <c r="AA358" s="1">
        <f t="shared" si="30"/>
        <v>355</v>
      </c>
      <c r="AB358" s="44" t="str">
        <f t="shared" si="31"/>
        <v>355M</v>
      </c>
      <c r="AC358" s="45">
        <f>_xll.qlInterestRateIndexFixingDate($X$9,AD358)</f>
        <v>53079</v>
      </c>
      <c r="AD358" s="45">
        <f>_xll.qlCalendarAdvance(calendar,$AD$3,AB358,,,trigger)</f>
        <v>53084</v>
      </c>
      <c r="AE358" s="45">
        <f>_xll.qlInterestRateIndexMaturity($X$9,AD358,)</f>
        <v>53268</v>
      </c>
      <c r="AF358" s="49">
        <f>_xll.qlTenorBasisValue(TenorBasis6M,AD358,_xll.ohTrigger(trigger,$X$24))</f>
        <v>2.9163348881259236E-4</v>
      </c>
      <c r="AG358" s="102">
        <f>_xll.qlTenorBasisForwardRate(TenorBasis6M,AD358,_xll.ohTrigger(trigger,$X$24))</f>
        <v>1.5211184209597672E-2</v>
      </c>
      <c r="AH358" s="102">
        <f>_xll.qlIndexFixing(TenorBasisIndex6M,$AC358,TRUE,_xll.ohTrigger(trigger,X379))</f>
        <v>1.5404531674993185E-2</v>
      </c>
      <c r="AI358" s="49">
        <f>_xll.qlIndexFixing($X$9,$AC358,TRUE,trigger)</f>
        <v>1.5320167825748006E-2</v>
      </c>
      <c r="AJ358" s="52">
        <f t="shared" si="28"/>
        <v>0.84363849245179878</v>
      </c>
      <c r="BC358" s="45">
        <f>_xll.qlCalendarAdvance(calendar,BC357,"1D",,,trigger)</f>
        <v>42783</v>
      </c>
      <c r="BD358" s="49">
        <f>_xll.qlTenorBasisForwardRate($X$17,BC358,_xll.ohTrigger(trigger,$X$24))</f>
        <v>8.5082208156673589E-4</v>
      </c>
      <c r="BE358" s="49">
        <f>_xll.qlIndexFixing(TenorBasisIndex6M,_xll.qlInterestRateIndexFixingDate(TenorBasisIndex6M,BC358,trigger),TRUE,_xll.ohTrigger(trigger,$X$24))</f>
        <v>8.2428773237726717E-4</v>
      </c>
      <c r="BF358" s="49">
        <f>_xll.qlIndexFixing($X$9,_xll.qlInterestRateIndexFixingDate($X$9,BC358,trigger),TRUE,trigger)</f>
        <v>8.2301491645212356E-4</v>
      </c>
      <c r="BG358" s="94">
        <f t="shared" si="29"/>
        <v>-1.2728159251436085E-2</v>
      </c>
    </row>
    <row r="359" spans="27:59" x14ac:dyDescent="0.2">
      <c r="AA359" s="1">
        <f t="shared" si="30"/>
        <v>356</v>
      </c>
      <c r="AB359" s="44" t="str">
        <f t="shared" si="31"/>
        <v>356M</v>
      </c>
      <c r="AC359" s="45">
        <f>_xll.qlInterestRateIndexFixingDate($X$9,AD359)</f>
        <v>53113</v>
      </c>
      <c r="AD359" s="45">
        <f>_xll.qlCalendarAdvance(calendar,$AD$3,AB359,,,trigger)</f>
        <v>53115</v>
      </c>
      <c r="AE359" s="45">
        <f>_xll.qlInterestRateIndexMaturity($X$9,AD359,)</f>
        <v>53300</v>
      </c>
      <c r="AF359" s="49">
        <f>_xll.qlTenorBasisValue(TenorBasis6M,AD359,_xll.ohTrigger(trigger,$X$24))</f>
        <v>2.9027065819342237E-4</v>
      </c>
      <c r="AG359" s="102">
        <f>_xll.qlTenorBasisForwardRate(TenorBasis6M,AD359,_xll.ohTrigger(trigger,$X$24))</f>
        <v>1.5232329641694761E-2</v>
      </c>
      <c r="AH359" s="102">
        <f>_xll.qlIndexFixing(TenorBasisIndex6M,$AC359,TRUE,_xll.ohTrigger(trigger,X380))</f>
        <v>1.5385541326080238E-2</v>
      </c>
      <c r="AI359" s="49">
        <f>_xll.qlIndexFixing($X$9,$AC359,TRUE,trigger)</f>
        <v>1.5333823440529451E-2</v>
      </c>
      <c r="AJ359" s="52">
        <f t="shared" si="28"/>
        <v>0.51717885550786946</v>
      </c>
      <c r="BC359" s="45">
        <f>_xll.qlCalendarAdvance(calendar,BC358,"1D",,,trigger)</f>
        <v>42786</v>
      </c>
      <c r="BD359" s="49">
        <f>_xll.qlTenorBasisForwardRate($X$17,BC359,_xll.ohTrigger(trigger,$X$24))</f>
        <v>8.6294918522703142E-4</v>
      </c>
      <c r="BE359" s="49">
        <f>_xll.qlIndexFixing(TenorBasisIndex6M,_xll.qlInterestRateIndexFixingDate(TenorBasisIndex6M,BC359,trigger),TRUE,_xll.ohTrigger(trigger,$X$24))</f>
        <v>8.3671156190996091E-4</v>
      </c>
      <c r="BF359" s="49">
        <f>_xll.qlIndexFixing($X$9,_xll.qlInterestRateIndexFixingDate($X$9,BC359,trigger),TRUE,trigger)</f>
        <v>8.3535493767459429E-4</v>
      </c>
      <c r="BG359" s="94">
        <f t="shared" si="29"/>
        <v>-1.3566242353666227E-2</v>
      </c>
    </row>
    <row r="360" spans="27:59" x14ac:dyDescent="0.2">
      <c r="AA360" s="1">
        <f t="shared" si="30"/>
        <v>357</v>
      </c>
      <c r="AB360" s="44" t="str">
        <f t="shared" si="31"/>
        <v>357M</v>
      </c>
      <c r="AC360" s="45">
        <f>_xll.qlInterestRateIndexFixingDate($X$9,AD360)</f>
        <v>53142</v>
      </c>
      <c r="AD360" s="45">
        <f>_xll.qlCalendarAdvance(calendar,$AD$3,AB360,,,trigger)</f>
        <v>53146</v>
      </c>
      <c r="AE360" s="45">
        <f>_xll.qlInterestRateIndexMaturity($X$9,AD360,)</f>
        <v>53330</v>
      </c>
      <c r="AF360" s="49">
        <f>_xll.qlTenorBasisValue(TenorBasis6M,AD360,_xll.ohTrigger(trigger,$X$24))</f>
        <v>2.8892587375208207E-4</v>
      </c>
      <c r="AG360" s="102">
        <f>_xll.qlTenorBasisForwardRate(TenorBasis6M,AD360,_xll.ohTrigger(trigger,$X$24))</f>
        <v>1.5252473361005993E-2</v>
      </c>
      <c r="AH360" s="102">
        <f>_xll.qlIndexFixing(TenorBasisIndex6M,$AC360,TRUE,_xll.ohTrigger(trigger,X381))</f>
        <v>1.5367207895830209E-2</v>
      </c>
      <c r="AI360" s="49">
        <f>_xll.qlIndexFixing($X$9,$AC360,TRUE,trigger)</f>
        <v>1.5346622176217789E-2</v>
      </c>
      <c r="AJ360" s="52">
        <f t="shared" si="28"/>
        <v>0.20585719612420048</v>
      </c>
      <c r="BC360" s="45">
        <f>_xll.qlCalendarAdvance(calendar,BC359,"1D",,,trigger)</f>
        <v>42787</v>
      </c>
      <c r="BD360" s="49">
        <f>_xll.qlTenorBasisForwardRate($X$17,BC360,_xll.ohTrigger(trigger,$X$24))</f>
        <v>8.6450819297864093E-4</v>
      </c>
      <c r="BE360" s="49">
        <f>_xll.qlIndexFixing(TenorBasisIndex6M,_xll.qlInterestRateIndexFixingDate(TenorBasisIndex6M,BC360,trigger),TRUE,_xll.ohTrigger(trigger,$X$24))</f>
        <v>8.3899530950516134E-4</v>
      </c>
      <c r="BF360" s="49">
        <f>_xll.qlIndexFixing($X$9,_xll.qlInterestRateIndexFixingDate($X$9,BC360,trigger),TRUE,trigger)</f>
        <v>8.377117230273912E-4</v>
      </c>
      <c r="BG360" s="94">
        <f t="shared" si="29"/>
        <v>-1.2835864777701374E-2</v>
      </c>
    </row>
    <row r="361" spans="27:59" x14ac:dyDescent="0.2">
      <c r="AA361" s="1">
        <f t="shared" si="30"/>
        <v>358</v>
      </c>
      <c r="AB361" s="44" t="str">
        <f t="shared" si="31"/>
        <v>358M</v>
      </c>
      <c r="AC361" s="45">
        <f>_xll.qlInterestRateIndexFixingDate($X$9,AD361)</f>
        <v>53174</v>
      </c>
      <c r="AD361" s="45">
        <f>_xll.qlCalendarAdvance(calendar,$AD$3,AB361,,,trigger)</f>
        <v>53176</v>
      </c>
      <c r="AE361" s="45">
        <f>_xll.qlInterestRateIndexMaturity($X$9,AD361,)</f>
        <v>53360</v>
      </c>
      <c r="AF361" s="49">
        <f>_xll.qlTenorBasisValue(TenorBasis6M,AD361,_xll.ohTrigger(trigger,$X$24))</f>
        <v>2.8764143986742085E-4</v>
      </c>
      <c r="AG361" s="102">
        <f>_xll.qlTenorBasisForwardRate(TenorBasis6M,AD361,_xll.ohTrigger(trigger,$X$24))</f>
        <v>1.5272685606109268E-2</v>
      </c>
      <c r="AH361" s="102">
        <f>_xll.qlIndexFixing(TenorBasisIndex6M,$AC361,TRUE,_xll.ohTrigger(trigger,X382))</f>
        <v>1.5349380459536493E-2</v>
      </c>
      <c r="AI361" s="49">
        <f>_xll.qlIndexFixing($X$9,$AC361,TRUE,trigger)</f>
        <v>1.5359603751338304E-2</v>
      </c>
      <c r="AJ361" s="52">
        <f t="shared" si="28"/>
        <v>-0.10223291801810322</v>
      </c>
      <c r="BC361" s="45">
        <f>_xll.qlCalendarAdvance(calendar,BC360,"1D",,,trigger)</f>
        <v>42788</v>
      </c>
      <c r="BD361" s="49">
        <f>_xll.qlTenorBasisForwardRate($X$17,BC361,_xll.ohTrigger(trigger,$X$24))</f>
        <v>8.6794849388688224E-4</v>
      </c>
      <c r="BE361" s="49">
        <f>_xll.qlIndexFixing(TenorBasisIndex6M,_xll.qlInterestRateIndexFixingDate(TenorBasisIndex6M,BC361,trigger),TRUE,_xll.ohTrigger(trigger,$X$24))</f>
        <v>8.42690978404907E-4</v>
      </c>
      <c r="BF361" s="49">
        <f>_xll.qlIndexFixing($X$9,_xll.qlInterestRateIndexFixingDate($X$9,BC361,trigger),TRUE,trigger)</f>
        <v>8.4144755898974105E-4</v>
      </c>
      <c r="BG361" s="94">
        <f t="shared" si="29"/>
        <v>-1.2434194151659562E-2</v>
      </c>
    </row>
    <row r="362" spans="27:59" x14ac:dyDescent="0.2">
      <c r="AA362" s="1">
        <f t="shared" si="30"/>
        <v>359</v>
      </c>
      <c r="AB362" s="44" t="str">
        <f t="shared" si="31"/>
        <v>359M</v>
      </c>
      <c r="AC362" s="45">
        <f>_xll.qlInterestRateIndexFixingDate($X$9,AD362)</f>
        <v>53205</v>
      </c>
      <c r="AD362" s="45">
        <f>_xll.qlCalendarAdvance(calendar,$AD$3,AB362,,,trigger)</f>
        <v>53209</v>
      </c>
      <c r="AE362" s="45">
        <f>_xll.qlInterestRateIndexMaturity($X$9,AD362,)</f>
        <v>53391</v>
      </c>
      <c r="AF362" s="49">
        <f>_xll.qlTenorBasisValue(TenorBasis6M,AD362,_xll.ohTrigger(trigger,$X$24))</f>
        <v>2.8624759884930413E-4</v>
      </c>
      <c r="AG362" s="102">
        <f>_xll.qlTenorBasisForwardRate(TenorBasis6M,AD362,_xll.ohTrigger(trigger,$X$24))</f>
        <v>1.5293448243923966E-2</v>
      </c>
      <c r="AH362" s="102">
        <f>_xll.qlIndexFixing(TenorBasisIndex6M,$AC362,TRUE,_xll.ohTrigger(trigger,X383))</f>
        <v>1.5328685721660988E-2</v>
      </c>
      <c r="AI362" s="49">
        <f>_xll.qlIndexFixing($X$9,$AC362,TRUE,trigger)</f>
        <v>1.537271546431809E-2</v>
      </c>
      <c r="AJ362" s="52">
        <f t="shared" si="28"/>
        <v>-0.44029742657101734</v>
      </c>
      <c r="BC362" s="45">
        <f>_xll.qlCalendarAdvance(calendar,BC361,"1D",,,trigger)</f>
        <v>42789</v>
      </c>
      <c r="BD362" s="49">
        <f>_xll.qlTenorBasisForwardRate($X$17,BC362,_xll.ohTrigger(trigger,$X$24))</f>
        <v>8.7139673448866702E-4</v>
      </c>
      <c r="BE362" s="49">
        <f>_xll.qlIndexFixing(TenorBasisIndex6M,_xll.qlInterestRateIndexFixingDate(TenorBasisIndex6M,BC362,trigger),TRUE,_xll.ohTrigger(trigger,$X$24))</f>
        <v>8.4639458762664362E-4</v>
      </c>
      <c r="BF362" s="49">
        <f>_xll.qlIndexFixing($X$9,_xll.qlInterestRateIndexFixingDate($X$9,BC362,trigger),TRUE,trigger)</f>
        <v>8.4521102784960794E-4</v>
      </c>
      <c r="BG362" s="94">
        <f t="shared" si="29"/>
        <v>-1.1835597770356839E-2</v>
      </c>
    </row>
    <row r="363" spans="27:59" x14ac:dyDescent="0.2">
      <c r="AA363" s="1">
        <f t="shared" si="30"/>
        <v>360</v>
      </c>
      <c r="AB363" s="44" t="str">
        <f t="shared" si="31"/>
        <v>360M</v>
      </c>
      <c r="AC363" s="45">
        <f>_xll.qlInterestRateIndexFixingDate($X$9,AD363)</f>
        <v>53233</v>
      </c>
      <c r="AD363" s="45">
        <f>_xll.qlCalendarAdvance(calendar,$AD$3,AB363,,,trigger)</f>
        <v>53237</v>
      </c>
      <c r="AE363" s="45">
        <f>_xll.qlInterestRateIndexMaturity($X$9,AD363,)</f>
        <v>53419</v>
      </c>
      <c r="AF363" s="49">
        <f>_xll.qlTenorBasisValue(TenorBasis6M,AD363,_xll.ohTrigger(trigger,$X$24))</f>
        <v>2.8508039375308483E-4</v>
      </c>
      <c r="AG363" s="102">
        <f>_xll.qlTenorBasisForwardRate(TenorBasis6M,AD363,_xll.ohTrigger(trigger,$X$24))</f>
        <v>1.5311822974072823E-2</v>
      </c>
      <c r="AH363" s="102">
        <f>_xll.qlIndexFixing(TenorBasisIndex6M,$AC363,TRUE,_xll.ohTrigger(trigger,X384))</f>
        <v>1.531116813886259E-2</v>
      </c>
      <c r="AI363" s="49">
        <f>_xll.qlIndexFixing($X$9,$AC363,TRUE,trigger)</f>
        <v>1.5384539246090659E-2</v>
      </c>
      <c r="AJ363" s="52">
        <f t="shared" si="28"/>
        <v>-0.73371107228069332</v>
      </c>
      <c r="BC363" s="45">
        <f>_xll.qlCalendarAdvance(calendar,BC362,"1D",,,trigger)</f>
        <v>42790</v>
      </c>
      <c r="BD363" s="49">
        <f>_xll.qlTenorBasisForwardRate($X$17,BC363,_xll.ohTrigger(trigger,$X$24))</f>
        <v>8.7485313001955944E-4</v>
      </c>
      <c r="BE363" s="49">
        <f>_xll.qlIndexFixing(TenorBasisIndex6M,_xll.qlInterestRateIndexFixingDate(TenorBasisIndex6M,BC363,trigger),TRUE,_xll.ohTrigger(trigger,$X$24))</f>
        <v>8.5337043836038792E-4</v>
      </c>
      <c r="BF363" s="49">
        <f>_xll.qlIndexFixing($X$9,_xll.qlInterestRateIndexFixingDate($X$9,BC363,trigger),TRUE,trigger)</f>
        <v>8.490036192123372E-4</v>
      </c>
      <c r="BG363" s="94">
        <f t="shared" si="29"/>
        <v>-4.3668191480507192E-2</v>
      </c>
    </row>
    <row r="364" spans="27:59" x14ac:dyDescent="0.2">
      <c r="AA364" s="1">
        <f t="shared" si="30"/>
        <v>361</v>
      </c>
      <c r="AB364" s="44" t="str">
        <f t="shared" si="31"/>
        <v>361M</v>
      </c>
      <c r="AC364" s="45">
        <f>_xll.qlInterestRateIndexFixingDate($X$9,AD364)</f>
        <v>53266</v>
      </c>
      <c r="AD364" s="45">
        <f>_xll.qlCalendarAdvance(calendar,$AD$3,AB364,,,trigger)</f>
        <v>53268</v>
      </c>
      <c r="AE364" s="45">
        <f>_xll.qlInterestRateIndexMaturity($X$9,AD364,)</f>
        <v>53449</v>
      </c>
      <c r="AF364" s="49">
        <f>_xll.qlTenorBasisValue(TenorBasis6M,AD364,_xll.ohTrigger(trigger,$X$24))</f>
        <v>2.8380446839785877E-4</v>
      </c>
      <c r="AG364" s="102">
        <f>_xll.qlTenorBasisForwardRate(TenorBasis6M,AD364,_xll.ohTrigger(trigger,$X$24))</f>
        <v>1.5330967461363157E-2</v>
      </c>
      <c r="AH364" s="102">
        <f>_xll.qlIndexFixing(TenorBasisIndex6M,$AC364,TRUE,_xll.ohTrigger(trigger,X385))</f>
        <v>1.5330312647571016E-2</v>
      </c>
      <c r="AI364" s="49">
        <f>_xll.qlIndexFixing($X$9,$AC364,TRUE,trigger)</f>
        <v>1.5396745573707543E-2</v>
      </c>
      <c r="AJ364" s="52">
        <f t="shared" si="28"/>
        <v>-0.66432926136526793</v>
      </c>
      <c r="BC364" s="45">
        <f>_xll.qlCalendarAdvance(calendar,BC363,"1D",,,trigger)</f>
        <v>42793</v>
      </c>
      <c r="BD364" s="49">
        <f>_xll.qlTenorBasisForwardRate($X$17,BC364,_xll.ohTrigger(trigger,$X$24))</f>
        <v>8.8719944422176232E-4</v>
      </c>
      <c r="BE364" s="49">
        <f>_xll.qlIndexFixing(TenorBasisIndex6M,_xll.qlInterestRateIndexFixingDate(TenorBasisIndex6M,BC364,trigger),TRUE,_xll.ohTrigger(trigger,$X$24))</f>
        <v>8.6273958071438387E-4</v>
      </c>
      <c r="BF364" s="49">
        <f>_xll.qlIndexFixing($X$9,_xll.qlInterestRateIndexFixingDate($X$9,BC364,trigger),TRUE,trigger)</f>
        <v>8.6200360726516683E-4</v>
      </c>
      <c r="BG364" s="94">
        <f t="shared" si="29"/>
        <v>-7.3597344921703944E-3</v>
      </c>
    </row>
    <row r="365" spans="27:59" x14ac:dyDescent="0.2">
      <c r="AA365" s="1">
        <f t="shared" si="30"/>
        <v>362</v>
      </c>
      <c r="AB365" s="44" t="str">
        <f t="shared" si="31"/>
        <v>362M</v>
      </c>
      <c r="AC365" s="45">
        <f>_xll.qlInterestRateIndexFixingDate($X$9,AD365)</f>
        <v>53296</v>
      </c>
      <c r="AD365" s="45">
        <f>_xll.qlCalendarAdvance(calendar,$AD$3,AB365,,,trigger)</f>
        <v>53300</v>
      </c>
      <c r="AE365" s="45">
        <f>_xll.qlInterestRateIndexMaturity($X$9,AD365,)</f>
        <v>53482</v>
      </c>
      <c r="AF365" s="49">
        <f>_xll.qlTenorBasisValue(TenorBasis6M,AD365,_xll.ohTrigger(trigger,$X$24))</f>
        <v>2.825051711522283E-4</v>
      </c>
      <c r="AG365" s="102">
        <f>_xll.qlTenorBasisForwardRate(TenorBasis6M,AD365,_xll.ohTrigger(trigger,$X$24))</f>
        <v>1.5351344289398241E-2</v>
      </c>
      <c r="AH365" s="102">
        <f>_xll.qlIndexFixing(TenorBasisIndex6M,$AC365,TRUE,_xll.ohTrigger(trigger,X386))</f>
        <v>1.5350689441278775E-2</v>
      </c>
      <c r="AI365" s="49">
        <f>_xll.qlIndexFixing($X$9,$AC365,TRUE,trigger)</f>
        <v>1.5409989768712339E-2</v>
      </c>
      <c r="AJ365" s="52">
        <f t="shared" si="28"/>
        <v>-0.59300327433564615</v>
      </c>
      <c r="BC365" s="45">
        <f>_xll.qlCalendarAdvance(calendar,BC364,"1D",,,trigger)</f>
        <v>42794</v>
      </c>
      <c r="BD365" s="49">
        <f>_xll.qlTenorBasisForwardRate($X$17,BC365,_xll.ohTrigger(trigger,$X$24))</f>
        <v>8.9458312394080403E-4</v>
      </c>
      <c r="BE365" s="49">
        <f>_xll.qlIndexFixing(TenorBasisIndex6M,_xll.qlInterestRateIndexFixingDate(TenorBasisIndex6M,BC365,trigger),TRUE,_xll.ohTrigger(trigger,$X$24))</f>
        <v>8.6943168610315285E-4</v>
      </c>
      <c r="BF365" s="49">
        <f>_xll.qlIndexFixing($X$9,_xll.qlInterestRateIndexFixingDate($X$9,BC365,trigger),TRUE,trigger)</f>
        <v>8.6888576875530389E-4</v>
      </c>
      <c r="BG365" s="94">
        <f t="shared" si="29"/>
        <v>-5.459173478489579E-3</v>
      </c>
    </row>
    <row r="366" spans="27:59" x14ac:dyDescent="0.2">
      <c r="AA366" s="1">
        <f t="shared" si="30"/>
        <v>363</v>
      </c>
      <c r="AB366" s="44" t="str">
        <f t="shared" si="31"/>
        <v>363M</v>
      </c>
      <c r="AC366" s="45">
        <f>_xll.qlInterestRateIndexFixingDate($X$9,AD366)</f>
        <v>53324</v>
      </c>
      <c r="AD366" s="45">
        <f>_xll.qlCalendarAdvance(calendar,$AD$3,AB366,,,trigger)</f>
        <v>53329</v>
      </c>
      <c r="AE366" s="45">
        <f>_xll.qlInterestRateIndexMaturity($X$9,AD366,)</f>
        <v>53510</v>
      </c>
      <c r="AF366" s="49">
        <f>_xll.qlTenorBasisValue(TenorBasis6M,AD366,_xll.ohTrigger(trigger,$X$24))</f>
        <v>2.8134309702014705E-4</v>
      </c>
      <c r="AG366" s="102">
        <f>_xll.qlTenorBasisForwardRate(TenorBasis6M,AD366,_xll.ohTrigger(trigger,$X$24))</f>
        <v>1.536804586678363E-2</v>
      </c>
      <c r="AH366" s="102">
        <f>_xll.qlIndexFixing(TenorBasisIndex6M,$AC366,TRUE,_xll.ohTrigger(trigger,X387))</f>
        <v>1.5367391040950295E-2</v>
      </c>
      <c r="AI366" s="49">
        <f>_xll.qlIndexFixing($X$9,$AC366,TRUE,trigger)</f>
        <v>1.5420635081554833E-2</v>
      </c>
      <c r="AJ366" s="52">
        <f t="shared" si="28"/>
        <v>-0.53244040604538001</v>
      </c>
      <c r="BC366" s="45">
        <f>_xll.qlCalendarAdvance(calendar,BC365,"1D",,,trigger)</f>
        <v>42795</v>
      </c>
      <c r="BD366" s="49">
        <f>_xll.qlTenorBasisForwardRate($X$17,BC366,_xll.ohTrigger(trigger,$X$24))</f>
        <v>8.9810692235082622E-4</v>
      </c>
      <c r="BE366" s="49">
        <f>_xll.qlIndexFixing(TenorBasisIndex6M,_xll.qlInterestRateIndexFixingDate(TenorBasisIndex6M,BC366,trigger),TRUE,_xll.ohTrigger(trigger,$X$24))</f>
        <v>8.7320669193890555E-4</v>
      </c>
      <c r="BF366" s="49">
        <f>_xll.qlIndexFixing($X$9,_xll.qlInterestRateIndexFixingDate($X$9,BC366,trigger),TRUE,trigger)</f>
        <v>8.7288535532376282E-4</v>
      </c>
      <c r="BG366" s="94">
        <f t="shared" si="29"/>
        <v>-3.2133661514272775E-3</v>
      </c>
    </row>
    <row r="367" spans="27:59" x14ac:dyDescent="0.2">
      <c r="AA367" s="1">
        <f t="shared" si="30"/>
        <v>364</v>
      </c>
      <c r="AB367" s="44" t="str">
        <f t="shared" si="31"/>
        <v>364M</v>
      </c>
      <c r="AC367" s="45">
        <f>_xll.qlInterestRateIndexFixingDate($X$9,AD367)</f>
        <v>53358</v>
      </c>
      <c r="AD367" s="45">
        <f>_xll.qlCalendarAdvance(calendar,$AD$3,AB367,,,trigger)</f>
        <v>53360</v>
      </c>
      <c r="AE367" s="45">
        <f>_xll.qlInterestRateIndexMaturity($X$9,AD367,)</f>
        <v>53541</v>
      </c>
      <c r="AF367" s="49">
        <f>_xll.qlTenorBasisValue(TenorBasis6M,AD367,_xll.ohTrigger(trigger,$X$24))</f>
        <v>2.8011688534912644E-4</v>
      </c>
      <c r="AG367" s="102">
        <f>_xll.qlTenorBasisForwardRate(TenorBasis6M,AD367,_xll.ohTrigger(trigger,$X$24))</f>
        <v>1.5385948251497741E-2</v>
      </c>
      <c r="AH367" s="102">
        <f>_xll.qlIndexFixing(TenorBasisIndex6M,$AC367,TRUE,_xll.ohTrigger(trigger,X388))</f>
        <v>1.5385293419851596E-2</v>
      </c>
      <c r="AI367" s="49">
        <f>_xll.qlIndexFixing($X$9,$AC367,TRUE,trigger)</f>
        <v>1.5432179712644606E-2</v>
      </c>
      <c r="AJ367" s="52">
        <f t="shared" si="28"/>
        <v>-0.46886292793009776</v>
      </c>
      <c r="BC367" s="45">
        <f>_xll.qlCalendarAdvance(calendar,BC366,"1D",,,trigger)</f>
        <v>42796</v>
      </c>
      <c r="BD367" s="49">
        <f>_xll.qlTenorBasisForwardRate($X$17,BC367,_xll.ohTrigger(trigger,$X$24))</f>
        <v>9.0557965130602734E-4</v>
      </c>
      <c r="BE367" s="49">
        <f>_xll.qlIndexFixing(TenorBasisIndex6M,_xll.qlInterestRateIndexFixingDate(TenorBasisIndex6M,BC367,trigger),TRUE,_xll.ohTrigger(trigger,$X$24))</f>
        <v>8.8000000000009208E-4</v>
      </c>
      <c r="BF367" s="49">
        <f>_xll.qlIndexFixing($X$9,_xll.qlInterestRateIndexFixingDate($X$9,BC367,trigger),TRUE,trigger)</f>
        <v>8.799999999996623E-4</v>
      </c>
      <c r="BG367" s="94">
        <f t="shared" si="29"/>
        <v>-4.2977774117325396E-12</v>
      </c>
    </row>
    <row r="368" spans="27:59" x14ac:dyDescent="0.2">
      <c r="AA368" s="1">
        <f t="shared" si="30"/>
        <v>365</v>
      </c>
      <c r="AB368" s="44" t="str">
        <f t="shared" si="31"/>
        <v>365M</v>
      </c>
      <c r="AC368" s="45">
        <f>_xll.qlInterestRateIndexFixingDate($X$9,AD368)</f>
        <v>53386</v>
      </c>
      <c r="AD368" s="45">
        <f>_xll.qlCalendarAdvance(calendar,$AD$3,AB368,,,trigger)</f>
        <v>53388</v>
      </c>
      <c r="AE368" s="45">
        <f>_xll.qlInterestRateIndexMaturity($X$9,AD368,)</f>
        <v>53573</v>
      </c>
      <c r="AF368" s="49">
        <f>_xll.qlTenorBasisValue(TenorBasis6M,AD368,_xll.ohTrigger(trigger,$X$24))</f>
        <v>2.7902338573740164E-4</v>
      </c>
      <c r="AG368" s="102">
        <f>_xll.qlTenorBasisForwardRate(TenorBasis6M,AD368,_xll.ohTrigger(trigger,$X$24))</f>
        <v>1.5403943636460632E-2</v>
      </c>
      <c r="AH368" s="102">
        <f>_xll.qlIndexFixing(TenorBasisIndex6M,$AC368,TRUE,_xll.ohTrigger(trigger,X389))</f>
        <v>1.5403288687756063E-2</v>
      </c>
      <c r="AI368" s="49">
        <f>_xll.qlIndexFixing($X$9,$AC368,TRUE,trigger)</f>
        <v>1.5444265616947275E-2</v>
      </c>
      <c r="AJ368" s="52">
        <f t="shared" si="28"/>
        <v>-0.40976929191211681</v>
      </c>
      <c r="BC368" s="45">
        <f>_xll.qlCalendarAdvance(calendar,BC367,"1D",,,trigger)</f>
        <v>42797</v>
      </c>
      <c r="BD368" s="49">
        <f>_xll.qlTenorBasisForwardRate($X$17,BC368,_xll.ohTrigger(trigger,$X$24))</f>
        <v>9.0715823809358047E-4</v>
      </c>
      <c r="BE368" s="49">
        <f>_xll.qlIndexFixing(TenorBasisIndex6M,_xll.qlInterestRateIndexFixingDate(TenorBasisIndex6M,BC368,trigger),TRUE,_xll.ohTrigger(trigger,$X$24))</f>
        <v>8.8191655553798872E-4</v>
      </c>
      <c r="BF368" s="49">
        <f>_xll.qlIndexFixing($X$9,_xll.qlInterestRateIndexFixingDate($X$9,BC368,trigger),TRUE,trigger)</f>
        <v>8.8254379660096982E-4</v>
      </c>
      <c r="BG368" s="94">
        <f t="shared" si="29"/>
        <v>6.2724106298110618E-3</v>
      </c>
    </row>
    <row r="369" spans="27:59" x14ac:dyDescent="0.2">
      <c r="AA369" s="1">
        <f t="shared" si="30"/>
        <v>366</v>
      </c>
      <c r="AB369" s="44" t="str">
        <f t="shared" si="31"/>
        <v>366M</v>
      </c>
      <c r="AC369" s="45">
        <f>_xll.qlInterestRateIndexFixingDate($X$9,AD369)</f>
        <v>53415</v>
      </c>
      <c r="AD369" s="45">
        <f>_xll.qlCalendarAdvance(calendar,$AD$3,AB369,,,trigger)</f>
        <v>53419</v>
      </c>
      <c r="AE369" s="45">
        <f>_xll.qlInterestRateIndexMaturity($X$9,AD369,)</f>
        <v>53602</v>
      </c>
      <c r="AF369" s="49">
        <f>_xll.qlTenorBasisValue(TenorBasis6M,AD369,_xll.ohTrigger(trigger,$X$24))</f>
        <v>2.7782808731625772E-4</v>
      </c>
      <c r="AG369" s="102">
        <f>_xll.qlTenorBasisForwardRate(TenorBasis6M,AD369,_xll.ohTrigger(trigger,$X$24))</f>
        <v>1.5419434659219633E-2</v>
      </c>
      <c r="AH369" s="102">
        <f>_xll.qlIndexFixing(TenorBasisIndex6M,$AC369,TRUE,_xll.ohTrigger(trigger,X390))</f>
        <v>1.5418779761041541E-2</v>
      </c>
      <c r="AI369" s="49">
        <f>_xll.qlIndexFixing($X$9,$AC369,TRUE,trigger)</f>
        <v>1.5454032215986228E-2</v>
      </c>
      <c r="AJ369" s="52">
        <f t="shared" si="28"/>
        <v>-0.35252454944687328</v>
      </c>
      <c r="BC369" s="45">
        <f>_xll.qlCalendarAdvance(calendar,BC368,"1D",,,trigger)</f>
        <v>42800</v>
      </c>
      <c r="BD369" s="49">
        <f>_xll.qlTenorBasisForwardRate($X$17,BC369,_xll.ohTrigger(trigger,$X$24))</f>
        <v>9.1587419653316193E-4</v>
      </c>
      <c r="BE369" s="49">
        <f>_xll.qlIndexFixing(TenorBasisIndex6M,_xll.qlInterestRateIndexFixingDate(TenorBasisIndex6M,BC369,trigger),TRUE,_xll.ohTrigger(trigger,$X$24))</f>
        <v>8.9130785701269815E-4</v>
      </c>
      <c r="BF369" s="49">
        <f>_xll.qlIndexFixing($X$9,_xll.qlInterestRateIndexFixingDate($X$9,BC369,trigger),TRUE,trigger)</f>
        <v>8.9343187619801527E-4</v>
      </c>
      <c r="BG369" s="94">
        <f t="shared" si="29"/>
        <v>2.1240191853171213E-2</v>
      </c>
    </row>
    <row r="370" spans="27:59" x14ac:dyDescent="0.2">
      <c r="AA370" s="1">
        <f t="shared" si="30"/>
        <v>367</v>
      </c>
      <c r="AB370" s="44" t="str">
        <f t="shared" si="31"/>
        <v>367M</v>
      </c>
      <c r="AC370" s="45">
        <f>_xll.qlInterestRateIndexFixingDate($X$9,AD370)</f>
        <v>53444</v>
      </c>
      <c r="AD370" s="45">
        <f>_xll.qlCalendarAdvance(calendar,$AD$3,AB370,,,trigger)</f>
        <v>53449</v>
      </c>
      <c r="AE370" s="45">
        <f>_xll.qlInterestRateIndexMaturity($X$9,AD370,)</f>
        <v>53633</v>
      </c>
      <c r="AF370" s="49">
        <f>_xll.qlTenorBasisValue(TenorBasis6M,AD370,_xll.ohTrigger(trigger,$X$24))</f>
        <v>2.7668653172237951E-4</v>
      </c>
      <c r="AG370" s="102">
        <f>_xll.qlTenorBasisForwardRate(TenorBasis6M,AD370,_xll.ohTrigger(trigger,$X$24))</f>
        <v>1.5435542123003949E-2</v>
      </c>
      <c r="AH370" s="102">
        <f>_xll.qlIndexFixing(TenorBasisIndex6M,$AC370,TRUE,_xll.ohTrigger(trigger,X391))</f>
        <v>1.5434887191680428E-2</v>
      </c>
      <c r="AI370" s="49">
        <f>_xll.qlIndexFixing($X$9,$AC370,TRUE,trigger)</f>
        <v>1.5464559638317148E-2</v>
      </c>
      <c r="AJ370" s="52">
        <f t="shared" si="28"/>
        <v>-0.29672446636720351</v>
      </c>
      <c r="BC370" s="45">
        <f>_xll.qlCalendarAdvance(calendar,BC369,"1D",,,trigger)</f>
        <v>42801</v>
      </c>
      <c r="BD370" s="49">
        <f>_xll.qlTenorBasisForwardRate($X$17,BC370,_xll.ohTrigger(trigger,$X$24))</f>
        <v>9.1945879010904205E-4</v>
      </c>
      <c r="BE370" s="49">
        <f>_xll.qlIndexFixing(TenorBasisIndex6M,_xll.qlInterestRateIndexFixingDate(TenorBasisIndex6M,BC370,trigger),TRUE,_xll.ohTrigger(trigger,$X$24))</f>
        <v>8.950593022862541E-4</v>
      </c>
      <c r="BF370" s="49">
        <f>_xll.qlIndexFixing($X$9,_xll.qlInterestRateIndexFixingDate($X$9,BC370,trigger),TRUE,trigger)</f>
        <v>8.9762599904703692E-4</v>
      </c>
      <c r="BG370" s="94">
        <f t="shared" si="29"/>
        <v>2.5666967607828207E-2</v>
      </c>
    </row>
    <row r="371" spans="27:59" x14ac:dyDescent="0.2">
      <c r="AA371" s="1">
        <f t="shared" si="30"/>
        <v>368</v>
      </c>
      <c r="AB371" s="44" t="str">
        <f t="shared" si="31"/>
        <v>368M</v>
      </c>
      <c r="AC371" s="45">
        <f>_xll.qlInterestRateIndexFixingDate($X$9,AD371)</f>
        <v>53478</v>
      </c>
      <c r="AD371" s="45">
        <f>_xll.qlCalendarAdvance(calendar,$AD$3,AB371,,,trigger)</f>
        <v>53482</v>
      </c>
      <c r="AE371" s="45">
        <f>_xll.qlInterestRateIndexMaturity($X$9,AD371,)</f>
        <v>53665</v>
      </c>
      <c r="AF371" s="49">
        <f>_xll.qlTenorBasisValue(TenorBasis6M,AD371,_xll.ohTrigger(trigger,$X$24))</f>
        <v>2.7544785149920812E-4</v>
      </c>
      <c r="AG371" s="102">
        <f>_xll.qlTenorBasisForwardRate(TenorBasis6M,AD371,_xll.ohTrigger(trigger,$X$24))</f>
        <v>1.5451368537320612E-2</v>
      </c>
      <c r="AH371" s="102">
        <f>_xll.qlIndexFixing(TenorBasisIndex6M,$AC371,TRUE,_xll.ohTrigger(trigger,X392))</f>
        <v>1.5450713628668277E-2</v>
      </c>
      <c r="AI371" s="49">
        <f>_xll.qlIndexFixing($X$9,$AC371,TRUE,trigger)</f>
        <v>1.5474678403420893E-2</v>
      </c>
      <c r="AJ371" s="52">
        <f t="shared" si="28"/>
        <v>-0.23964774752615811</v>
      </c>
      <c r="BC371" s="45">
        <f>_xll.qlCalendarAdvance(calendar,BC370,"1D",,,trigger)</f>
        <v>42802</v>
      </c>
      <c r="BD371" s="49">
        <f>_xll.qlTenorBasisForwardRate($X$17,BC371,_xll.ohTrigger(trigger,$X$24))</f>
        <v>9.2305425737295918E-4</v>
      </c>
      <c r="BE371" s="49">
        <f>_xll.qlIndexFixing(TenorBasisIndex6M,_xll.qlInterestRateIndexFixingDate(TenorBasisIndex6M,BC371,trigger),TRUE,_xll.ohTrigger(trigger,$X$24))</f>
        <v>8.9882162167185555E-4</v>
      </c>
      <c r="BF371" s="49">
        <f>_xll.qlIndexFixing($X$9,_xll.qlInterestRateIndexFixingDate($X$9,BC371,trigger),TRUE,trigger)</f>
        <v>9.0183758103932012E-4</v>
      </c>
      <c r="BG371" s="94">
        <f t="shared" si="29"/>
        <v>3.0159593674645775E-2</v>
      </c>
    </row>
    <row r="372" spans="27:59" x14ac:dyDescent="0.2">
      <c r="AA372" s="1">
        <f t="shared" si="30"/>
        <v>369</v>
      </c>
      <c r="AB372" s="44" t="str">
        <f t="shared" si="31"/>
        <v>369M</v>
      </c>
      <c r="AC372" s="45">
        <f>_xll.qlInterestRateIndexFixingDate($X$9,AD372)</f>
        <v>53506</v>
      </c>
      <c r="AD372" s="45">
        <f>_xll.qlCalendarAdvance(calendar,$AD$3,AB372,,,trigger)</f>
        <v>53510</v>
      </c>
      <c r="AE372" s="45">
        <f>_xll.qlInterestRateIndexMaturity($X$9,AD372,)</f>
        <v>53694</v>
      </c>
      <c r="AF372" s="49">
        <f>_xll.qlTenorBasisValue(TenorBasis6M,AD372,_xll.ohTrigger(trigger,$X$24))</f>
        <v>2.7441066882834519E-4</v>
      </c>
      <c r="AG372" s="102">
        <f>_xll.qlTenorBasisForwardRate(TenorBasis6M,AD372,_xll.ohTrigger(trigger,$X$24))</f>
        <v>1.5465274306082983E-2</v>
      </c>
      <c r="AH372" s="102">
        <f>_xll.qlIndexFixing(TenorBasisIndex6M,$AC372,TRUE,_xll.ohTrigger(trigger,X393))</f>
        <v>1.5464619364956434E-2</v>
      </c>
      <c r="AI372" s="49">
        <f>_xll.qlIndexFixing($X$9,$AC372,TRUE,trigger)</f>
        <v>1.5483799065719681E-2</v>
      </c>
      <c r="AJ372" s="52">
        <f t="shared" si="28"/>
        <v>-0.19179700763247154</v>
      </c>
      <c r="BC372" s="45">
        <f>_xll.qlCalendarAdvance(calendar,BC371,"1D",,,trigger)</f>
        <v>42803</v>
      </c>
      <c r="BD372" s="49">
        <f>_xll.qlTenorBasisForwardRate($X$17,BC372,_xll.ohTrigger(trigger,$X$24))</f>
        <v>9.30713362768631E-4</v>
      </c>
      <c r="BE372" s="49">
        <f>_xll.qlIndexFixing(TenorBasisIndex6M,_xll.qlInterestRateIndexFixingDate(TenorBasisIndex6M,BC372,trigger),TRUE,_xll.ohTrigger(trigger,$X$24))</f>
        <v>9.0628910743213221E-4</v>
      </c>
      <c r="BF372" s="49">
        <f>_xll.qlIndexFixing($X$9,_xll.qlInterestRateIndexFixingDate($X$9,BC372,trigger),TRUE,trigger)</f>
        <v>9.0933485635144129E-4</v>
      </c>
      <c r="BG372" s="94">
        <f t="shared" si="29"/>
        <v>3.0457489193090777E-2</v>
      </c>
    </row>
    <row r="373" spans="27:59" x14ac:dyDescent="0.2">
      <c r="AA373" s="1">
        <f t="shared" si="30"/>
        <v>370</v>
      </c>
      <c r="AB373" s="44" t="str">
        <f t="shared" si="31"/>
        <v>370M</v>
      </c>
      <c r="AC373" s="45">
        <f>_xll.qlInterestRateIndexFixingDate($X$9,AD373)</f>
        <v>53539</v>
      </c>
      <c r="AD373" s="45">
        <f>_xll.qlCalendarAdvance(calendar,$AD$3,AB373,,,trigger)</f>
        <v>53541</v>
      </c>
      <c r="AE373" s="45">
        <f>_xll.qlInterestRateIndexMaturity($X$9,AD373,)</f>
        <v>53727</v>
      </c>
      <c r="AF373" s="49">
        <f>_xll.qlTenorBasisValue(TenorBasis6M,AD373,_xll.ohTrigger(trigger,$X$24))</f>
        <v>2.732769719495969E-4</v>
      </c>
      <c r="AG373" s="102">
        <f>_xll.qlTenorBasisForwardRate(TenorBasis6M,AD373,_xll.ohTrigger(trigger,$X$24))</f>
        <v>1.5480531265632678E-2</v>
      </c>
      <c r="AH373" s="102">
        <f>_xll.qlIndexFixing(TenorBasisIndex6M,$AC373,TRUE,_xll.ohTrigger(trigger,X394))</f>
        <v>1.5479876263593833E-2</v>
      </c>
      <c r="AI373" s="49">
        <f>_xll.qlIndexFixing($X$9,$AC373,TRUE,trigger)</f>
        <v>1.5493922050390704E-2</v>
      </c>
      <c r="AJ373" s="52">
        <f t="shared" si="28"/>
        <v>-0.14045786796871434</v>
      </c>
      <c r="BC373" s="45">
        <f>_xll.qlCalendarAdvance(calendar,BC372,"1D",,,trigger)</f>
        <v>42804</v>
      </c>
      <c r="BD373" s="49">
        <f>_xll.qlTenorBasisForwardRate($X$17,BC373,_xll.ohTrigger(trigger,$X$24))</f>
        <v>9.3231023347818513E-4</v>
      </c>
      <c r="BE373" s="49">
        <f>_xll.qlIndexFixing(TenorBasisIndex6M,_xll.qlInterestRateIndexFixingDate(TenorBasisIndex6M,BC373,trigger),TRUE,_xll.ohTrigger(trigger,$X$24))</f>
        <v>9.0823019740019775E-4</v>
      </c>
      <c r="BF373" s="49">
        <f>_xll.qlIndexFixing($X$9,_xll.qlInterestRateIndexFixingDate($X$9,BC373,trigger),TRUE,trigger)</f>
        <v>9.1193511726342315E-4</v>
      </c>
      <c r="BG373" s="94">
        <f t="shared" si="29"/>
        <v>3.7049198632254025E-2</v>
      </c>
    </row>
    <row r="374" spans="27:59" x14ac:dyDescent="0.2">
      <c r="AA374" s="1">
        <f t="shared" si="30"/>
        <v>371</v>
      </c>
      <c r="AB374" s="44" t="str">
        <f t="shared" si="31"/>
        <v>371M</v>
      </c>
      <c r="AC374" s="45">
        <f>_xll.qlInterestRateIndexFixingDate($X$9,AD374)</f>
        <v>53569</v>
      </c>
      <c r="AD374" s="45">
        <f>_xll.qlCalendarAdvance(calendar,$AD$3,AB374,,,trigger)</f>
        <v>53573</v>
      </c>
      <c r="AE374" s="45">
        <f>_xll.qlInterestRateIndexMaturity($X$9,AD374,)</f>
        <v>53755</v>
      </c>
      <c r="AF374" s="49">
        <f>_xll.qlTenorBasisValue(TenorBasis6M,AD374,_xll.ohTrigger(trigger,$X$24))</f>
        <v>2.7212261114145235E-4</v>
      </c>
      <c r="AG374" s="102">
        <f>_xll.qlTenorBasisForwardRate(TenorBasis6M,AD374,_xll.ohTrigger(trigger,$X$24))</f>
        <v>1.5492327964179382E-2</v>
      </c>
      <c r="AH374" s="102">
        <f>_xll.qlIndexFixing(TenorBasisIndex6M,$AC374,TRUE,_xll.ohTrigger(trigger,X395))</f>
        <v>1.5491673070067257E-2</v>
      </c>
      <c r="AI374" s="49">
        <f>_xll.qlIndexFixing($X$9,$AC374,TRUE,trigger)</f>
        <v>1.5501107058349254E-2</v>
      </c>
      <c r="AJ374" s="52">
        <f t="shared" si="28"/>
        <v>-9.4339882819975684E-2</v>
      </c>
      <c r="BC374" s="45">
        <f>_xll.qlCalendarAdvance(calendar,BC373,"1D",,,trigger)</f>
        <v>42807</v>
      </c>
      <c r="BD374" s="49">
        <f>_xll.qlTenorBasisForwardRate($X$17,BC374,_xll.ohTrigger(trigger,$X$24))</f>
        <v>9.4120211068872005E-4</v>
      </c>
      <c r="BE374" s="49">
        <f>_xll.qlIndexFixing(TenorBasisIndex6M,_xll.qlInterestRateIndexFixingDate(TenorBasisIndex6M,BC374,trigger),TRUE,_xll.ohTrigger(trigger,$X$24))</f>
        <v>9.1780374195312667E-4</v>
      </c>
      <c r="BF374" s="49">
        <f>_xll.qlIndexFixing($X$9,_xll.qlInterestRateIndexFixingDate($X$9,BC374,trigger),TRUE,trigger)</f>
        <v>9.2299241982526817E-4</v>
      </c>
      <c r="BG374" s="94">
        <f t="shared" si="29"/>
        <v>5.1886778721414943E-2</v>
      </c>
    </row>
    <row r="375" spans="27:59" x14ac:dyDescent="0.2">
      <c r="AA375" s="1">
        <f t="shared" si="30"/>
        <v>372</v>
      </c>
      <c r="AB375" s="44" t="str">
        <f t="shared" si="31"/>
        <v>372M</v>
      </c>
      <c r="AC375" s="45">
        <f>_xll.qlInterestRateIndexFixingDate($X$9,AD375)</f>
        <v>53598</v>
      </c>
      <c r="AD375" s="45">
        <f>_xll.qlCalendarAdvance(calendar,$AD$3,AB375,,,trigger)</f>
        <v>53602</v>
      </c>
      <c r="AE375" s="45">
        <f>_xll.qlInterestRateIndexMaturity($X$9,AD375,)</f>
        <v>53784</v>
      </c>
      <c r="AF375" s="49">
        <f>_xll.qlTenorBasisValue(TenorBasis6M,AD375,_xll.ohTrigger(trigger,$X$24))</f>
        <v>2.710902546094656E-4</v>
      </c>
      <c r="AG375" s="102">
        <f>_xll.qlTenorBasisForwardRate(TenorBasis6M,AD375,_xll.ohTrigger(trigger,$X$24))</f>
        <v>1.5504409756240251E-2</v>
      </c>
      <c r="AH375" s="102">
        <f>_xll.qlIndexFixing(TenorBasisIndex6M,$AC375,TRUE,_xll.ohTrigger(trigger,X396))</f>
        <v>1.550375485819369E-2</v>
      </c>
      <c r="AI375" s="49">
        <f>_xll.qlIndexFixing($X$9,$AC375,TRUE,trigger)</f>
        <v>1.5508955920810762E-2</v>
      </c>
      <c r="AJ375" s="52">
        <f t="shared" si="28"/>
        <v>-5.2010626170728019E-2</v>
      </c>
      <c r="BC375" s="45">
        <f>_xll.qlCalendarAdvance(calendar,BC374,"1D",,,trigger)</f>
        <v>42808</v>
      </c>
      <c r="BD375" s="49">
        <f>_xll.qlTenorBasisForwardRate($X$17,BC375,_xll.ohTrigger(trigger,$X$24))</f>
        <v>9.4486726709752677E-4</v>
      </c>
      <c r="BE375" s="49">
        <f>_xll.qlIndexFixing(TenorBasisIndex6M,_xll.qlInterestRateIndexFixingDate(TenorBasisIndex6M,BC375,trigger),TRUE,_xll.ohTrigger(trigger,$X$24))</f>
        <v>9.2163575302853847E-4</v>
      </c>
      <c r="BF375" s="49">
        <f>_xll.qlIndexFixing($X$9,_xll.qlInterestRateIndexFixingDate($X$9,BC375,trigger),TRUE,trigger)</f>
        <v>9.2720978111068234E-4</v>
      </c>
      <c r="BG375" s="94">
        <f t="shared" si="29"/>
        <v>5.574028082143867E-2</v>
      </c>
    </row>
    <row r="376" spans="27:59" x14ac:dyDescent="0.2">
      <c r="AA376" s="1">
        <f t="shared" si="30"/>
        <v>373</v>
      </c>
      <c r="AB376" s="44" t="str">
        <f t="shared" si="31"/>
        <v>373M</v>
      </c>
      <c r="AC376" s="45">
        <f>_xll.qlInterestRateIndexFixingDate($X$9,AD376)</f>
        <v>53631</v>
      </c>
      <c r="AD376" s="45">
        <f>_xll.qlCalendarAdvance(calendar,$AD$3,AB376,,,trigger)</f>
        <v>53633</v>
      </c>
      <c r="AE376" s="45">
        <f>_xll.qlInterestRateIndexMaturity($X$9,AD376,)</f>
        <v>53814</v>
      </c>
      <c r="AF376" s="49">
        <f>_xll.qlTenorBasisValue(TenorBasis6M,AD376,_xll.ohTrigger(trigger,$X$24))</f>
        <v>2.7000101107428886E-4</v>
      </c>
      <c r="AG376" s="102">
        <f>_xll.qlTenorBasisForwardRate(TenorBasis6M,AD376,_xll.ohTrigger(trigger,$X$24))</f>
        <v>1.5516192496267777E-2</v>
      </c>
      <c r="AH376" s="102">
        <f>_xll.qlIndexFixing(TenorBasisIndex6M,$AC376,TRUE,_xll.ohTrigger(trigger,X397))</f>
        <v>1.5515537622391544E-2</v>
      </c>
      <c r="AI376" s="49">
        <f>_xll.qlIndexFixing($X$9,$AC376,TRUE,trigger)</f>
        <v>1.5516504282725644E-2</v>
      </c>
      <c r="AJ376" s="52">
        <f t="shared" si="28"/>
        <v>-9.666603340997143E-3</v>
      </c>
      <c r="BC376" s="45">
        <f>_xll.qlCalendarAdvance(calendar,BC375,"1D",,,trigger)</f>
        <v>42809</v>
      </c>
      <c r="BD376" s="49">
        <f>_xll.qlTenorBasisForwardRate($X$17,BC376,_xll.ohTrigger(trigger,$X$24))</f>
        <v>9.485447795381833E-4</v>
      </c>
      <c r="BE376" s="49">
        <f>_xll.qlIndexFixing(TenorBasisIndex6M,_xll.qlInterestRateIndexFixingDate(TenorBasisIndex6M,BC376,trigger),TRUE,_xll.ohTrigger(trigger,$X$24))</f>
        <v>9.2548012056458762E-4</v>
      </c>
      <c r="BF376" s="49">
        <f>_xll.qlIndexFixing($X$9,_xll.qlInterestRateIndexFixingDate($X$9,BC376,trigger),TRUE,trigger)</f>
        <v>9.3141160930389276E-4</v>
      </c>
      <c r="BG376" s="94">
        <f t="shared" si="29"/>
        <v>5.931488739305138E-2</v>
      </c>
    </row>
    <row r="377" spans="27:59" x14ac:dyDescent="0.2">
      <c r="AA377" s="1">
        <f t="shared" si="30"/>
        <v>374</v>
      </c>
      <c r="AB377" s="44" t="str">
        <f t="shared" si="31"/>
        <v>374M</v>
      </c>
      <c r="AC377" s="45">
        <f>_xll.qlInterestRateIndexFixingDate($X$9,AD377)</f>
        <v>53660</v>
      </c>
      <c r="AD377" s="45">
        <f>_xll.qlCalendarAdvance(calendar,$AD$3,AB377,,,trigger)</f>
        <v>53664</v>
      </c>
      <c r="AE377" s="45">
        <f>_xll.qlInterestRateIndexMaturity($X$9,AD377,)</f>
        <v>53846</v>
      </c>
      <c r="AF377" s="49">
        <f>_xll.qlTenorBasisValue(TenorBasis6M,AD377,_xll.ohTrigger(trigger,$X$24))</f>
        <v>2.6892637068656852E-4</v>
      </c>
      <c r="AG377" s="102">
        <f>_xll.qlTenorBasisForwardRate(TenorBasis6M,AD377,_xll.ohTrigger(trigger,$X$24))</f>
        <v>1.5528372757942305E-2</v>
      </c>
      <c r="AH377" s="102">
        <f>_xll.qlIndexFixing(TenorBasisIndex6M,$AC377,TRUE,_xll.ohTrigger(trigger,X398))</f>
        <v>1.5527717852097146E-2</v>
      </c>
      <c r="AI377" s="49">
        <f>_xll.qlIndexFixing($X$9,$AC377,TRUE,trigger)</f>
        <v>1.5524557108508528E-2</v>
      </c>
      <c r="AJ377" s="52">
        <f t="shared" si="28"/>
        <v>3.1607435886180785E-2</v>
      </c>
      <c r="BC377" s="45">
        <f>_xll.qlCalendarAdvance(calendar,BC376,"1D",,,trigger)</f>
        <v>42810</v>
      </c>
      <c r="BD377" s="49">
        <f>_xll.qlTenorBasisForwardRate($X$17,BC377,_xll.ohTrigger(trigger,$X$24))</f>
        <v>9.5640473800316953E-4</v>
      </c>
      <c r="BE377" s="49">
        <f>_xll.qlIndexFixing(TenorBasisIndex6M,_xll.qlInterestRateIndexFixingDate(TenorBasisIndex6M,BC377,trigger),TRUE,_xll.ohTrigger(trigger,$X$24))</f>
        <v>9.3313589935802596E-4</v>
      </c>
      <c r="BF377" s="49">
        <f>_xll.qlIndexFixing($X$9,_xll.qlInterestRateIndexFixingDate($X$9,BC377,trigger),TRUE,trigger)</f>
        <v>9.3906347611735319E-4</v>
      </c>
      <c r="BG377" s="94">
        <f t="shared" si="29"/>
        <v>5.9275767593272272E-2</v>
      </c>
    </row>
    <row r="378" spans="27:59" x14ac:dyDescent="0.2">
      <c r="AA378" s="1">
        <f t="shared" si="30"/>
        <v>375</v>
      </c>
      <c r="AB378" s="44" t="str">
        <f t="shared" si="31"/>
        <v>375M</v>
      </c>
      <c r="AC378" s="45">
        <f>_xll.qlInterestRateIndexFixingDate($X$9,AD378)</f>
        <v>53689</v>
      </c>
      <c r="AD378" s="45">
        <f>_xll.qlCalendarAdvance(calendar,$AD$3,AB378,,,trigger)</f>
        <v>53694</v>
      </c>
      <c r="AE378" s="45">
        <f>_xll.qlInterestRateIndexMaturity($X$9,AD378,)</f>
        <v>53875</v>
      </c>
      <c r="AF378" s="49">
        <f>_xll.qlTenorBasisValue(TenorBasis6M,AD378,_xll.ohTrigger(trigger,$X$24))</f>
        <v>2.6790012528913015E-4</v>
      </c>
      <c r="AG378" s="102">
        <f>_xll.qlTenorBasisForwardRate(TenorBasis6M,AD378,_xll.ohTrigger(trigger,$X$24))</f>
        <v>1.5538556462133707E-2</v>
      </c>
      <c r="AH378" s="102">
        <f>_xll.qlIndexFixing(TenorBasisIndex6M,$AC378,TRUE,_xll.ohTrigger(trigger,X399))</f>
        <v>1.5537901581024808E-2</v>
      </c>
      <c r="AI378" s="49">
        <f>_xll.qlIndexFixing($X$9,$AC378,TRUE,trigger)</f>
        <v>1.5531088287165103E-2</v>
      </c>
      <c r="AJ378" s="52">
        <f t="shared" si="28"/>
        <v>6.8132938597052772E-2</v>
      </c>
      <c r="BC378" s="45">
        <f>_xll.qlCalendarAdvance(calendar,BC377,"1D",,,trigger)</f>
        <v>42811</v>
      </c>
      <c r="BD378" s="49">
        <f>_xll.qlTenorBasisForwardRate($X$17,BC378,_xll.ohTrigger(trigger,$X$24))</f>
        <v>9.5802817409681778E-4</v>
      </c>
      <c r="BE378" s="49">
        <f>_xll.qlIndexFixing(TenorBasisIndex6M,_xll.qlInterestRateIndexFixingDate(TenorBasisIndex6M,BC378,trigger),TRUE,_xll.ohTrigger(trigger,$X$24))</f>
        <v>9.3510980526511896E-4</v>
      </c>
      <c r="BF378" s="49">
        <f>_xll.qlIndexFixing($X$9,_xll.qlInterestRateIndexFixingDate($X$9,BC378,trigger),TRUE,trigger)</f>
        <v>9.4149042830866318E-4</v>
      </c>
      <c r="BG378" s="94">
        <f t="shared" si="29"/>
        <v>6.3806230435442229E-2</v>
      </c>
    </row>
    <row r="379" spans="27:59" x14ac:dyDescent="0.2">
      <c r="AA379" s="1">
        <f t="shared" si="30"/>
        <v>376</v>
      </c>
      <c r="AB379" s="44" t="str">
        <f t="shared" si="31"/>
        <v>376M</v>
      </c>
      <c r="AC379" s="45">
        <f>_xll.qlInterestRateIndexFixingDate($X$9,AD379)</f>
        <v>53723</v>
      </c>
      <c r="AD379" s="45">
        <f>_xll.qlCalendarAdvance(calendar,$AD$3,AB379,,,trigger)</f>
        <v>53727</v>
      </c>
      <c r="AE379" s="45">
        <f>_xll.qlInterestRateIndexMaturity($X$9,AD379,)</f>
        <v>53909</v>
      </c>
      <c r="AF379" s="49">
        <f>_xll.qlTenorBasisValue(TenorBasis6M,AD379,_xll.ohTrigger(trigger,$X$24))</f>
        <v>2.6678665187302255E-4</v>
      </c>
      <c r="AG379" s="102">
        <f>_xll.qlTenorBasisForwardRate(TenorBasis6M,AD379,_xll.ohTrigger(trigger,$X$24))</f>
        <v>1.5550114950326375E-2</v>
      </c>
      <c r="AH379" s="102">
        <f>_xll.qlIndexFixing(TenorBasisIndex6M,$AC379,TRUE,_xll.ohTrigger(trigger,X400))</f>
        <v>1.5549460037412586E-2</v>
      </c>
      <c r="AI379" s="49">
        <f>_xll.qlIndexFixing($X$9,$AC379,TRUE,trigger)</f>
        <v>1.5538764076240882E-2</v>
      </c>
      <c r="AJ379" s="52">
        <f t="shared" si="28"/>
        <v>0.10695961171704529</v>
      </c>
      <c r="BC379" s="45">
        <f>_xll.qlCalendarAdvance(calendar,BC378,"1D",,,trigger)</f>
        <v>42814</v>
      </c>
      <c r="BD379" s="49">
        <f>_xll.qlTenorBasisForwardRate($X$17,BC379,_xll.ohTrigger(trigger,$X$24))</f>
        <v>9.6712509409901959E-4</v>
      </c>
      <c r="BE379" s="49">
        <f>_xll.qlIndexFixing(TenorBasisIndex6M,_xll.qlInterestRateIndexFixingDate(TenorBasisIndex6M,BC379,trigger),TRUE,_xll.ohTrigger(trigger,$X$24))</f>
        <v>9.4489471701551754E-4</v>
      </c>
      <c r="BF379" s="49">
        <f>_xll.qlIndexFixing($X$9,_xll.qlInterestRateIndexFixingDate($X$9,BC379,trigger),TRUE,trigger)</f>
        <v>9.5202278565607336E-4</v>
      </c>
      <c r="BG379" s="94">
        <f t="shared" si="29"/>
        <v>7.1280686405558208E-2</v>
      </c>
    </row>
    <row r="380" spans="27:59" x14ac:dyDescent="0.2">
      <c r="AA380" s="1">
        <f t="shared" si="30"/>
        <v>377</v>
      </c>
      <c r="AB380" s="44" t="str">
        <f t="shared" si="31"/>
        <v>377M</v>
      </c>
      <c r="AC380" s="45">
        <f>_xll.qlInterestRateIndexFixingDate($X$9,AD380)</f>
        <v>53751</v>
      </c>
      <c r="AD380" s="45">
        <f>_xll.qlCalendarAdvance(calendar,$AD$3,AB380,,,trigger)</f>
        <v>53755</v>
      </c>
      <c r="AE380" s="45">
        <f>_xll.qlInterestRateIndexMaturity($X$9,AD380,)</f>
        <v>53939</v>
      </c>
      <c r="AF380" s="49">
        <f>_xll.qlTenorBasisValue(TenorBasis6M,AD380,_xll.ohTrigger(trigger,$X$24))</f>
        <v>2.6585437773787493E-4</v>
      </c>
      <c r="AG380" s="102">
        <f>_xll.qlTenorBasisForwardRate(TenorBasis6M,AD380,_xll.ohTrigger(trigger,$X$24))</f>
        <v>1.5559889996170495E-2</v>
      </c>
      <c r="AH380" s="102">
        <f>_xll.qlIndexFixing(TenorBasisIndex6M,$AC380,TRUE,_xll.ohTrigger(trigger,X401))</f>
        <v>1.5559235023909721E-2</v>
      </c>
      <c r="AI380" s="49">
        <f>_xll.qlIndexFixing($X$9,$AC380,TRUE,trigger)</f>
        <v>1.5545402914136497E-2</v>
      </c>
      <c r="AJ380" s="52">
        <f t="shared" si="28"/>
        <v>0.13832109773223578</v>
      </c>
      <c r="BC380" s="45">
        <f>_xll.qlCalendarAdvance(calendar,BC379,"1D",,,trigger)</f>
        <v>42815</v>
      </c>
      <c r="BD380" s="49">
        <f>_xll.qlTenorBasisForwardRate($X$17,BC380,_xll.ohTrigger(trigger,$X$24))</f>
        <v>9.7088118986387185E-4</v>
      </c>
      <c r="BE380" s="49">
        <f>_xll.qlIndexFixing(TenorBasisIndex6M,_xll.qlInterestRateIndexFixingDate(TenorBasisIndex6M,BC380,trigger),TRUE,_xll.ohTrigger(trigger,$X$24))</f>
        <v>9.4881767044935588E-4</v>
      </c>
      <c r="BF380" s="49">
        <f>_xll.qlIndexFixing($X$9,_xll.qlInterestRateIndexFixingDate($X$9,BC380,trigger),TRUE,trigger)</f>
        <v>9.5603243381522332E-4</v>
      </c>
      <c r="BG380" s="94">
        <f t="shared" si="29"/>
        <v>7.2147633658674409E-2</v>
      </c>
    </row>
    <row r="381" spans="27:59" x14ac:dyDescent="0.2">
      <c r="AA381" s="1">
        <f t="shared" si="30"/>
        <v>378</v>
      </c>
      <c r="AB381" s="44" t="str">
        <f t="shared" si="31"/>
        <v>378M</v>
      </c>
      <c r="AC381" s="45">
        <f>_xll.qlInterestRateIndexFixingDate($X$9,AD381)</f>
        <v>53780</v>
      </c>
      <c r="AD381" s="45">
        <f>_xll.qlCalendarAdvance(calendar,$AD$3,AB381,,,trigger)</f>
        <v>53784</v>
      </c>
      <c r="AE381" s="45">
        <f>_xll.qlInterestRateIndexMaturity($X$9,AD381,)</f>
        <v>53967</v>
      </c>
      <c r="AF381" s="49">
        <f>_xll.qlTenorBasisValue(TenorBasis6M,AD381,_xll.ohTrigger(trigger,$X$24))</f>
        <v>2.6490074771265513E-4</v>
      </c>
      <c r="AG381" s="102">
        <f>_xll.qlTenorBasisForwardRate(TenorBasis6M,AD381,_xll.ohTrigger(trigger,$X$24))</f>
        <v>1.5567989280794598E-2</v>
      </c>
      <c r="AH381" s="102">
        <f>_xll.qlIndexFixing(TenorBasisIndex6M,$AC381,TRUE,_xll.ohTrigger(trigger,X402))</f>
        <v>1.5567334333977381E-2</v>
      </c>
      <c r="AI381" s="49">
        <f>_xll.qlIndexFixing($X$9,$AC381,TRUE,trigger)</f>
        <v>1.5550611254028363E-2</v>
      </c>
      <c r="AJ381" s="52">
        <f t="shared" si="28"/>
        <v>0.1672307994901763</v>
      </c>
      <c r="BC381" s="45">
        <f>_xll.qlCalendarAdvance(calendar,BC380,"1D",,,trigger)</f>
        <v>42816</v>
      </c>
      <c r="BD381" s="49">
        <f>_xll.qlTenorBasisForwardRate($X$17,BC381,_xll.ohTrigger(trigger,$X$24))</f>
        <v>9.7465112404305154E-4</v>
      </c>
      <c r="BE381" s="49">
        <f>_xll.qlIndexFixing(TenorBasisIndex6M,_xll.qlInterestRateIndexFixingDate(TenorBasisIndex6M,BC381,trigger),TRUE,_xll.ohTrigger(trigger,$X$24))</f>
        <v>9.5275446272848128E-4</v>
      </c>
      <c r="BF381" s="49">
        <f>_xll.qlIndexFixing($X$9,_xll.qlInterestRateIndexFixingDate($X$9,BC381,trigger),TRUE,trigger)</f>
        <v>9.5999355469956614E-4</v>
      </c>
      <c r="BG381" s="94">
        <f t="shared" si="29"/>
        <v>7.2390919710848572E-2</v>
      </c>
    </row>
    <row r="382" spans="27:59" x14ac:dyDescent="0.2">
      <c r="AA382" s="1">
        <f t="shared" si="30"/>
        <v>379</v>
      </c>
      <c r="AB382" s="44" t="str">
        <f t="shared" si="31"/>
        <v>379M</v>
      </c>
      <c r="AC382" s="45">
        <f>_xll.qlInterestRateIndexFixingDate($X$9,AD382)</f>
        <v>53811</v>
      </c>
      <c r="AD382" s="45">
        <f>_xll.qlCalendarAdvance(calendar,$AD$3,AB382,,,trigger)</f>
        <v>53814</v>
      </c>
      <c r="AE382" s="45">
        <f>_xll.qlInterestRateIndexMaturity($X$9,AD382,)</f>
        <v>54000</v>
      </c>
      <c r="AF382" s="49">
        <f>_xll.qlTenorBasisValue(TenorBasis6M,AD382,_xll.ohTrigger(trigger,$X$24))</f>
        <v>2.6392686577034484E-4</v>
      </c>
      <c r="AG382" s="102">
        <f>_xll.qlTenorBasisForwardRate(TenorBasis6M,AD382,_xll.ohTrigger(trigger,$X$24))</f>
        <v>1.5577651845116258E-2</v>
      </c>
      <c r="AH382" s="102">
        <f>_xll.qlIndexFixing(TenorBasisIndex6M,$AC382,TRUE,_xll.ohTrigger(trigger,X403))</f>
        <v>1.5576996810792271E-2</v>
      </c>
      <c r="AI382" s="49">
        <f>_xll.qlIndexFixing($X$9,$AC382,TRUE,trigger)</f>
        <v>1.5557322165134231E-2</v>
      </c>
      <c r="AJ382" s="52">
        <f t="shared" si="28"/>
        <v>0.1967464565803996</v>
      </c>
      <c r="BC382" s="45">
        <f>_xll.qlCalendarAdvance(calendar,BC381,"1D",,,trigger)</f>
        <v>42817</v>
      </c>
      <c r="BD382" s="49">
        <f>_xll.qlTenorBasisForwardRate($X$17,BC382,_xll.ohTrigger(trigger,$X$24))</f>
        <v>9.8272563765911696E-4</v>
      </c>
      <c r="BE382" s="49">
        <f>_xll.qlIndexFixing(TenorBasisIndex6M,_xll.qlInterestRateIndexFixingDate(TenorBasisIndex6M,BC382,trigger),TRUE,_xll.ohTrigger(trigger,$X$24))</f>
        <v>9.6061223660559927E-4</v>
      </c>
      <c r="BF382" s="49">
        <f>_xll.qlIndexFixing($X$9,_xll.qlInterestRateIndexFixingDate($X$9,BC382,trigger),TRUE,trigger)</f>
        <v>9.6758658443517993E-4</v>
      </c>
      <c r="BG382" s="94">
        <f t="shared" si="29"/>
        <v>6.9743478295806544E-2</v>
      </c>
    </row>
    <row r="383" spans="27:59" x14ac:dyDescent="0.2">
      <c r="AA383" s="1">
        <f t="shared" si="30"/>
        <v>380</v>
      </c>
      <c r="AB383" s="44" t="str">
        <f t="shared" si="31"/>
        <v>380M</v>
      </c>
      <c r="AC383" s="45">
        <f>_xll.qlInterestRateIndexFixingDate($X$9,AD383)</f>
        <v>53842</v>
      </c>
      <c r="AD383" s="45">
        <f>_xll.qlCalendarAdvance(calendar,$AD$3,AB383,,,trigger)</f>
        <v>53846</v>
      </c>
      <c r="AE383" s="45">
        <f>_xll.qlInterestRateIndexMaturity($X$9,AD383,)</f>
        <v>54029</v>
      </c>
      <c r="AF383" s="49">
        <f>_xll.qlTenorBasisValue(TenorBasis6M,AD383,_xll.ohTrigger(trigger,$X$24))</f>
        <v>2.6290204031936869E-4</v>
      </c>
      <c r="AG383" s="102">
        <f>_xll.qlTenorBasisForwardRate(TenorBasis6M,AD383,_xll.ohTrigger(trigger,$X$24))</f>
        <v>1.5584456162556144E-2</v>
      </c>
      <c r="AH383" s="102">
        <f>_xll.qlIndexFixing(TenorBasisIndex6M,$AC383,TRUE,_xll.ohTrigger(trigger,X404))</f>
        <v>1.5583801210372726E-2</v>
      </c>
      <c r="AI383" s="49">
        <f>_xll.qlIndexFixing($X$9,$AC383,TRUE,trigger)</f>
        <v>1.5561483212894217E-2</v>
      </c>
      <c r="AJ383" s="52">
        <f t="shared" si="28"/>
        <v>0.22317997478508642</v>
      </c>
      <c r="BC383" s="45">
        <f>_xll.qlCalendarAdvance(calendar,BC382,"1D",,,trigger)</f>
        <v>42818</v>
      </c>
      <c r="BD383" s="49">
        <f>_xll.qlTenorBasisForwardRate($X$17,BC383,_xll.ohTrigger(trigger,$X$24))</f>
        <v>9.8438430614725949E-4</v>
      </c>
      <c r="BE383" s="49">
        <f>_xll.qlIndexFixing(TenorBasisIndex6M,_xll.qlInterestRateIndexFixingDate(TenorBasisIndex6M,BC383,trigger),TRUE,_xll.ohTrigger(trigger,$X$24))</f>
        <v>9.626276255370709E-4</v>
      </c>
      <c r="BF383" s="49">
        <f>_xll.qlIndexFixing($X$9,_xll.qlInterestRateIndexFixingDate($X$9,BC383,trigger),TRUE,trigger)</f>
        <v>9.6960180203435359E-4</v>
      </c>
      <c r="BG383" s="94">
        <f t="shared" si="29"/>
        <v>6.9741764972826956E-2</v>
      </c>
    </row>
    <row r="384" spans="27:59" x14ac:dyDescent="0.2">
      <c r="AA384" s="1">
        <f t="shared" si="30"/>
        <v>381</v>
      </c>
      <c r="AB384" s="44" t="str">
        <f t="shared" si="31"/>
        <v>381M</v>
      </c>
      <c r="AC384" s="45">
        <f>_xll.qlInterestRateIndexFixingDate($X$9,AD384)</f>
        <v>53871</v>
      </c>
      <c r="AD384" s="45">
        <f>_xll.qlCalendarAdvance(calendar,$AD$3,AB384,,,trigger)</f>
        <v>53875</v>
      </c>
      <c r="AE384" s="45">
        <f>_xll.qlInterestRateIndexMaturity($X$9,AD384,)</f>
        <v>54059</v>
      </c>
      <c r="AF384" s="49">
        <f>_xll.qlTenorBasisValue(TenorBasis6M,AD384,_xll.ohTrigger(trigger,$X$24))</f>
        <v>2.6198560285482385E-4</v>
      </c>
      <c r="AG384" s="102">
        <f>_xll.qlTenorBasisForwardRate(TenorBasis6M,AD384,_xll.ohTrigger(trigger,$X$24))</f>
        <v>1.559172263029871E-2</v>
      </c>
      <c r="AH384" s="102">
        <f>_xll.qlIndexFixing(TenorBasisIndex6M,$AC384,TRUE,_xll.ohTrigger(trigger,X405))</f>
        <v>1.5591067647607147E-2</v>
      </c>
      <c r="AI384" s="49">
        <f>_xll.qlIndexFixing($X$9,$AC384,TRUE,trigger)</f>
        <v>1.5566421231952265E-2</v>
      </c>
      <c r="AJ384" s="52">
        <f t="shared" si="28"/>
        <v>0.24646415654881737</v>
      </c>
      <c r="BC384" s="45">
        <f>_xll.qlCalendarAdvance(calendar,BC383,"1D",,,trigger)</f>
        <v>42821</v>
      </c>
      <c r="BD384" s="49">
        <f>_xll.qlTenorBasisForwardRate($X$17,BC384,_xll.ohTrigger(trigger,$X$24))</f>
        <v>9.9371578321699977E-4</v>
      </c>
      <c r="BE384" s="49">
        <f>_xll.qlIndexFixing(TenorBasisIndex6M,_xll.qlInterestRateIndexFixingDate(TenorBasisIndex6M,BC384,trigger),TRUE,_xll.ohTrigger(trigger,$X$24))</f>
        <v>9.7265341893953733E-4</v>
      </c>
      <c r="BF384" s="49">
        <f>_xll.qlIndexFixing($X$9,_xll.qlInterestRateIndexFixingDate($X$9,BC384,trigger),TRUE,trigger)</f>
        <v>9.7890627282073137E-4</v>
      </c>
      <c r="BG384" s="94">
        <f t="shared" si="29"/>
        <v>6.252853881194044E-2</v>
      </c>
    </row>
    <row r="385" spans="27:59" x14ac:dyDescent="0.2">
      <c r="AA385" s="1">
        <f t="shared" si="30"/>
        <v>382</v>
      </c>
      <c r="AB385" s="44" t="str">
        <f t="shared" si="31"/>
        <v>382M</v>
      </c>
      <c r="AC385" s="45">
        <f>_xll.qlInterestRateIndexFixingDate($X$9,AD385)</f>
        <v>53904</v>
      </c>
      <c r="AD385" s="45">
        <f>_xll.qlCalendarAdvance(calendar,$AD$3,AB385,,,trigger)</f>
        <v>53906</v>
      </c>
      <c r="AE385" s="45">
        <f>_xll.qlInterestRateIndexMaturity($X$9,AD385,)</f>
        <v>54091</v>
      </c>
      <c r="AF385" s="49">
        <f>_xll.qlTenorBasisValue(TenorBasis6M,AD385,_xll.ohTrigger(trigger,$X$24))</f>
        <v>2.6101874259379073E-4</v>
      </c>
      <c r="AG385" s="102">
        <f>_xll.qlTenorBasisForwardRate(TenorBasis6M,AD385,_xll.ohTrigger(trigger,$X$24))</f>
        <v>1.559882264978291E-2</v>
      </c>
      <c r="AH385" s="102">
        <f>_xll.qlIndexFixing(TenorBasisIndex6M,$AC385,TRUE,_xll.ohTrigger(trigger,X406))</f>
        <v>1.5598167636615312E-2</v>
      </c>
      <c r="AI385" s="49">
        <f>_xll.qlIndexFixing($X$9,$AC385,TRUE,trigger)</f>
        <v>1.5571270442747682E-2</v>
      </c>
      <c r="AJ385" s="52">
        <f t="shared" si="28"/>
        <v>0.26897193867629965</v>
      </c>
      <c r="BC385" s="45">
        <f>_xll.qlCalendarAdvance(calendar,BC384,"1D",,,trigger)</f>
        <v>42822</v>
      </c>
      <c r="BD385" s="49">
        <f>_xll.qlTenorBasisForwardRate($X$17,BC385,_xll.ohTrigger(trigger,$X$24))</f>
        <v>9.9757319512906316E-4</v>
      </c>
      <c r="BE385" s="49">
        <f>_xll.qlIndexFixing(TenorBasisIndex6M,_xll.qlInterestRateIndexFixingDate(TenorBasisIndex6M,BC385,trigger),TRUE,_xll.ohTrigger(trigger,$X$24))</f>
        <v>9.7667769157509994E-4</v>
      </c>
      <c r="BF385" s="49">
        <f>_xll.qlIndexFixing($X$9,_xll.qlInterestRateIndexFixingDate($X$9,BC385,trigger),TRUE,trigger)</f>
        <v>9.8247724330786761E-4</v>
      </c>
      <c r="BG385" s="94">
        <f t="shared" si="29"/>
        <v>5.7995517327676716E-2</v>
      </c>
    </row>
    <row r="386" spans="27:59" x14ac:dyDescent="0.2">
      <c r="AA386" s="1">
        <f t="shared" si="30"/>
        <v>383</v>
      </c>
      <c r="AB386" s="44" t="str">
        <f t="shared" si="31"/>
        <v>383M</v>
      </c>
      <c r="AC386" s="45">
        <f>_xll.qlInterestRateIndexFixingDate($X$9,AD386)</f>
        <v>53933</v>
      </c>
      <c r="AD386" s="45">
        <f>_xll.qlCalendarAdvance(calendar,$AD$3,AB386,,,trigger)</f>
        <v>53937</v>
      </c>
      <c r="AE386" s="45">
        <f>_xll.qlInterestRateIndexMaturity($X$9,AD386,)</f>
        <v>54119</v>
      </c>
      <c r="AF386" s="49">
        <f>_xll.qlTenorBasisValue(TenorBasis6M,AD386,_xll.ohTrigger(trigger,$X$24))</f>
        <v>2.600649223584019E-4</v>
      </c>
      <c r="AG386" s="102">
        <f>_xll.qlTenorBasisForwardRate(TenorBasis6M,AD386,_xll.ohTrigger(trigger,$X$24))</f>
        <v>1.5603587447206415E-2</v>
      </c>
      <c r="AH386" s="102">
        <f>_xll.qlIndexFixing(TenorBasisIndex6M,$AC386,TRUE,_xll.ohTrigger(trigger,X407))</f>
        <v>1.5602932516975488E-2</v>
      </c>
      <c r="AI386" s="49">
        <f>_xll.qlIndexFixing($X$9,$AC386,TRUE,trigger)</f>
        <v>1.5574138409673473E-2</v>
      </c>
      <c r="AJ386" s="52">
        <f t="shared" si="28"/>
        <v>0.28794107302014882</v>
      </c>
      <c r="BC386" s="45">
        <f>_xll.qlCalendarAdvance(calendar,BC385,"1D",,,trigger)</f>
        <v>42823</v>
      </c>
      <c r="BD386" s="49">
        <f>_xll.qlTenorBasisForwardRate($X$17,BC386,_xll.ohTrigger(trigger,$X$24))</f>
        <v>1.001445927878334E-3</v>
      </c>
      <c r="BE386" s="49">
        <f>_xll.qlIndexFixing(TenorBasisIndex6M,_xll.qlInterestRateIndexFixingDate(TenorBasisIndex6M,BC386,trigger),TRUE,_xll.ohTrigger(trigger,$X$24))</f>
        <v>9.807172854901249E-4</v>
      </c>
      <c r="BF386" s="49">
        <f>_xll.qlIndexFixing($X$9,_xll.qlInterestRateIndexFixingDate($X$9,BC386,trigger),TRUE,trigger)</f>
        <v>9.8596669065806699E-4</v>
      </c>
      <c r="BG386" s="94">
        <f t="shared" si="29"/>
        <v>5.2494051679420881E-2</v>
      </c>
    </row>
    <row r="387" spans="27:59" x14ac:dyDescent="0.2">
      <c r="AA387" s="1">
        <f t="shared" si="30"/>
        <v>384</v>
      </c>
      <c r="AB387" s="44" t="str">
        <f t="shared" si="31"/>
        <v>384M</v>
      </c>
      <c r="AC387" s="45">
        <f>_xll.qlInterestRateIndexFixingDate($X$9,AD387)</f>
        <v>53965</v>
      </c>
      <c r="AD387" s="45">
        <f>_xll.qlCalendarAdvance(calendar,$AD$3,AB387,,,trigger)</f>
        <v>53967</v>
      </c>
      <c r="AE387" s="45">
        <f>_xll.qlInterestRateIndexMaturity($X$9,AD387,)</f>
        <v>54150</v>
      </c>
      <c r="AF387" s="49">
        <f>_xll.qlTenorBasisValue(TenorBasis6M,AD387,_xll.ohTrigger(trigger,$X$24))</f>
        <v>2.5915412864287071E-4</v>
      </c>
      <c r="AG387" s="102">
        <f>_xll.qlTenorBasisForwardRate(TenorBasis6M,AD387,_xll.ohTrigger(trigger,$X$24))</f>
        <v>1.5609247647528603E-2</v>
      </c>
      <c r="AH387" s="102">
        <f>_xll.qlIndexFixing(TenorBasisIndex6M,$AC387,TRUE,_xll.ohTrigger(trigger,X408))</f>
        <v>1.56085926872996E-2</v>
      </c>
      <c r="AI387" s="49">
        <f>_xll.qlIndexFixing($X$9,$AC387,TRUE,trigger)</f>
        <v>1.5578072772285565E-2</v>
      </c>
      <c r="AJ387" s="52">
        <f t="shared" si="28"/>
        <v>0.30519915014034715</v>
      </c>
      <c r="BC387" s="45">
        <f>_xll.qlCalendarAdvance(calendar,BC386,"1D",,,trigger)</f>
        <v>42824</v>
      </c>
      <c r="BD387" s="49">
        <f>_xll.qlTenorBasisForwardRate($X$17,BC387,_xll.ohTrigger(trigger,$X$24))</f>
        <v>1.0031365299468051E-3</v>
      </c>
      <c r="BE387" s="49">
        <f>_xll.qlIndexFixing(TenorBasisIndex6M,_xll.qlInterestRateIndexFixingDate(TenorBasisIndex6M,BC387,trigger),TRUE,_xll.ohTrigger(trigger,$X$24))</f>
        <v>9.8277607309319392E-4</v>
      </c>
      <c r="BF387" s="49">
        <f>_xll.qlIndexFixing($X$9,_xll.qlInterestRateIndexFixingDate($X$9,BC387,trigger),TRUE,trigger)</f>
        <v>9.8742742673467833E-4</v>
      </c>
      <c r="BG387" s="94">
        <f t="shared" si="29"/>
        <v>4.6513536414844167E-2</v>
      </c>
    </row>
    <row r="388" spans="27:59" x14ac:dyDescent="0.2">
      <c r="AA388" s="1">
        <f t="shared" si="30"/>
        <v>385</v>
      </c>
      <c r="AB388" s="44" t="str">
        <f t="shared" si="31"/>
        <v>385M</v>
      </c>
      <c r="AC388" s="45">
        <f>_xll.qlInterestRateIndexFixingDate($X$9,AD388)</f>
        <v>53996</v>
      </c>
      <c r="AD388" s="45">
        <f>_xll.qlCalendarAdvance(calendar,$AD$3,AB388,,,trigger)</f>
        <v>54000</v>
      </c>
      <c r="AE388" s="45">
        <f>_xll.qlInterestRateIndexMaturity($X$9,AD388,)</f>
        <v>54182</v>
      </c>
      <c r="AF388" s="49">
        <f>_xll.qlTenorBasisValue(TenorBasis6M,AD388,_xll.ohTrigger(trigger,$X$24))</f>
        <v>2.5816600070164972E-4</v>
      </c>
      <c r="AG388" s="102">
        <f>_xll.qlTenorBasisForwardRate(TenorBasis6M,AD388,_xll.ohTrigger(trigger,$X$24))</f>
        <v>1.5613922932810042E-2</v>
      </c>
      <c r="AH388" s="102">
        <f>_xll.qlIndexFixing(TenorBasisIndex6M,$AC388,TRUE,_xll.ohTrigger(trigger,X409))</f>
        <v>1.5613267999258254E-2</v>
      </c>
      <c r="AI388" s="49">
        <f>_xll.qlIndexFixing($X$9,$AC388,TRUE,trigger)</f>
        <v>1.5581155939941126E-2</v>
      </c>
      <c r="AJ388" s="52">
        <f t="shared" ref="AJ388:AJ451" si="32">(AH388-AI388)*10000</f>
        <v>0.32112059317128405</v>
      </c>
      <c r="BC388" s="45">
        <f>_xll.qlCalendarAdvance(calendar,BC387,"1D",,,trigger)</f>
        <v>42825</v>
      </c>
      <c r="BD388" s="49">
        <f>_xll.qlTenorBasisForwardRate($X$17,BC388,_xll.ohTrigger(trigger,$X$24))</f>
        <v>1.0048312726456438E-3</v>
      </c>
      <c r="BE388" s="49">
        <f>_xll.qlIndexFixing(TenorBasisIndex6M,_xll.qlInterestRateIndexFixingDate(TenorBasisIndex6M,BC388,trigger),TRUE,_xll.ohTrigger(trigger,$X$24))</f>
        <v>9.848430456055263E-4</v>
      </c>
      <c r="BF388" s="49">
        <f>_xll.qlIndexFixing($X$9,_xll.qlInterestRateIndexFixingDate($X$9,BC388,trigger),TRUE,trigger)</f>
        <v>9.88773943902942E-4</v>
      </c>
      <c r="BG388" s="94">
        <f t="shared" ref="BG388:BG451" si="33">(BF388-BE388)*10000</f>
        <v>3.9308982974156984E-2</v>
      </c>
    </row>
    <row r="389" spans="27:59" x14ac:dyDescent="0.2">
      <c r="AA389" s="1">
        <f t="shared" si="30"/>
        <v>386</v>
      </c>
      <c r="AB389" s="44" t="str">
        <f t="shared" si="31"/>
        <v>386M</v>
      </c>
      <c r="AC389" s="45">
        <f>_xll.qlInterestRateIndexFixingDate($X$9,AD389)</f>
        <v>54024</v>
      </c>
      <c r="AD389" s="45">
        <f>_xll.qlCalendarAdvance(calendar,$AD$3,AB389,,,trigger)</f>
        <v>54028</v>
      </c>
      <c r="AE389" s="45">
        <f>_xll.qlInterestRateIndexMaturity($X$9,AD389,)</f>
        <v>54211</v>
      </c>
      <c r="AF389" s="49">
        <f>_xll.qlTenorBasisValue(TenorBasis6M,AD389,_xll.ohTrigger(trigger,$X$24))</f>
        <v>2.5733873923555371E-4</v>
      </c>
      <c r="AG389" s="102">
        <f>_xll.qlTenorBasisForwardRate(TenorBasis6M,AD389,_xll.ohTrigger(trigger,$X$24))</f>
        <v>1.5618060336760956E-2</v>
      </c>
      <c r="AH389" s="102">
        <f>_xll.qlIndexFixing(TenorBasisIndex6M,$AC389,TRUE,_xll.ohTrigger(trigger,X410))</f>
        <v>1.5617405373692694E-2</v>
      </c>
      <c r="AI389" s="49">
        <f>_xll.qlIndexFixing($X$9,$AC389,TRUE,trigger)</f>
        <v>1.5584115541725367E-2</v>
      </c>
      <c r="AJ389" s="52">
        <f t="shared" si="32"/>
        <v>0.3328983196732721</v>
      </c>
      <c r="BC389" s="45">
        <f>_xll.qlCalendarAdvance(calendar,BC388,"1D",,,trigger)</f>
        <v>42828</v>
      </c>
      <c r="BD389" s="49">
        <f>_xll.qlTenorBasisForwardRate($X$17,BC389,_xll.ohTrigger(trigger,$X$24))</f>
        <v>1.0188135604725674E-3</v>
      </c>
      <c r="BE389" s="49">
        <f>_xll.qlIndexFixing(TenorBasisIndex6M,_xll.qlInterestRateIndexFixingDate(TenorBasisIndex6M,BC389,trigger),TRUE,_xll.ohTrigger(trigger,$X$24))</f>
        <v>1.0000000005687246E-3</v>
      </c>
      <c r="BF389" s="49">
        <f>_xll.qlIndexFixing($X$9,_xll.qlInterestRateIndexFixingDate($X$9,BC389,trigger),TRUE,trigger)</f>
        <v>9.9999999915433685E-4</v>
      </c>
      <c r="BG389" s="94">
        <f t="shared" si="33"/>
        <v>-1.4143877041794539E-8</v>
      </c>
    </row>
    <row r="390" spans="27:59" x14ac:dyDescent="0.2">
      <c r="AA390" s="1">
        <f t="shared" ref="AA390:AA453" si="34">AA389+1</f>
        <v>387</v>
      </c>
      <c r="AB390" s="44" t="str">
        <f t="shared" ref="AB390:AB453" si="35">AA390&amp;"M"</f>
        <v>387M</v>
      </c>
      <c r="AC390" s="45">
        <f>_xll.qlInterestRateIndexFixingDate($X$9,AD390)</f>
        <v>54056</v>
      </c>
      <c r="AD390" s="45">
        <f>_xll.qlCalendarAdvance(calendar,$AD$3,AB390,,,trigger)</f>
        <v>54059</v>
      </c>
      <c r="AE390" s="45">
        <f>_xll.qlInterestRateIndexMaturity($X$9,AD390,)</f>
        <v>54241</v>
      </c>
      <c r="AF390" s="49">
        <f>_xll.qlTenorBasisValue(TenorBasis6M,AD390,_xll.ohTrigger(trigger,$X$24))</f>
        <v>2.564346305056975E-4</v>
      </c>
      <c r="AG390" s="102">
        <f>_xll.qlTenorBasisForwardRate(TenorBasis6M,AD390,_xll.ohTrigger(trigger,$X$24))</f>
        <v>1.5621211758065488E-2</v>
      </c>
      <c r="AH390" s="102">
        <f>_xll.qlIndexFixing(TenorBasisIndex6M,$AC390,TRUE,_xll.ohTrigger(trigger,X411))</f>
        <v>1.5620556822188528E-2</v>
      </c>
      <c r="AI390" s="49">
        <f>_xll.qlIndexFixing($X$9,$AC390,TRUE,trigger)</f>
        <v>1.5586223424056092E-2</v>
      </c>
      <c r="AJ390" s="52">
        <f t="shared" si="32"/>
        <v>0.34333398132435977</v>
      </c>
      <c r="BC390" s="45">
        <f>_xll.qlCalendarAdvance(calendar,BC389,"1D",,,trigger)</f>
        <v>42829</v>
      </c>
      <c r="BD390" s="49">
        <f>_xll.qlTenorBasisForwardRate($X$17,BC390,_xll.ohTrigger(trigger,$X$24))</f>
        <v>1.0227736172058097E-3</v>
      </c>
      <c r="BE390" s="49">
        <f>_xll.qlIndexFixing(TenorBasisIndex6M,_xll.qlInterestRateIndexFixingDate(TenorBasisIndex6M,BC390,trigger),TRUE,_xll.ohTrigger(trigger,$X$24))</f>
        <v>1.0035015433210853E-3</v>
      </c>
      <c r="BF390" s="49">
        <f>_xll.qlIndexFixing($X$9,_xll.qlInterestRateIndexFixingDate($X$9,BC390,trigger),TRUE,trigger)</f>
        <v>1.0028815482773653E-3</v>
      </c>
      <c r="BG390" s="94">
        <f t="shared" si="33"/>
        <v>-6.1999504372004313E-3</v>
      </c>
    </row>
    <row r="391" spans="27:59" x14ac:dyDescent="0.2">
      <c r="AA391" s="1">
        <f t="shared" si="34"/>
        <v>388</v>
      </c>
      <c r="AB391" s="44" t="str">
        <f t="shared" si="35"/>
        <v>388M</v>
      </c>
      <c r="AC391" s="45">
        <f>_xll.qlInterestRateIndexFixingDate($X$9,AD391)</f>
        <v>54087</v>
      </c>
      <c r="AD391" s="45">
        <f>_xll.qlCalendarAdvance(calendar,$AD$3,AB391,,,trigger)</f>
        <v>54091</v>
      </c>
      <c r="AE391" s="45">
        <f>_xll.qlInterestRateIndexMaturity($X$9,AD391,)</f>
        <v>54273</v>
      </c>
      <c r="AF391" s="49">
        <f>_xll.qlTenorBasisValue(TenorBasis6M,AD391,_xll.ohTrigger(trigger,$X$24))</f>
        <v>2.5551418618981935E-4</v>
      </c>
      <c r="AG391" s="102">
        <f>_xll.qlTenorBasisForwardRate(TenorBasis6M,AD391,_xll.ohTrigger(trigger,$X$24))</f>
        <v>1.5624197538969766E-2</v>
      </c>
      <c r="AH391" s="102">
        <f>_xll.qlIndexFixing(TenorBasisIndex6M,$AC391,TRUE,_xll.ohTrigger(trigger,X412))</f>
        <v>1.5623542602148944E-2</v>
      </c>
      <c r="AI391" s="49">
        <f>_xll.qlIndexFixing($X$9,$AC391,TRUE,trigger)</f>
        <v>1.5588363234668747E-2</v>
      </c>
      <c r="AJ391" s="52">
        <f t="shared" si="32"/>
        <v>0.35179367480197077</v>
      </c>
      <c r="BC391" s="45">
        <f>_xll.qlCalendarAdvance(calendar,BC390,"1D",,,trigger)</f>
        <v>42830</v>
      </c>
      <c r="BD391" s="49">
        <f>_xll.qlTenorBasisForwardRate($X$17,BC391,_xll.ohTrigger(trigger,$X$24))</f>
        <v>1.0267501336591964E-3</v>
      </c>
      <c r="BE391" s="49">
        <f>_xll.qlIndexFixing(TenorBasisIndex6M,_xll.qlInterestRateIndexFixingDate(TenorBasisIndex6M,BC391,trigger),TRUE,_xll.ohTrigger(trigger,$X$24))</f>
        <v>1.0070195435221833E-3</v>
      </c>
      <c r="BF391" s="49">
        <f>_xll.qlIndexFixing($X$9,_xll.qlInterestRateIndexFixingDate($X$9,BC391,trigger),TRUE,trigger)</f>
        <v>1.0056641967308821E-3</v>
      </c>
      <c r="BG391" s="94">
        <f t="shared" si="33"/>
        <v>-1.3553467913011638E-2</v>
      </c>
    </row>
    <row r="392" spans="27:59" x14ac:dyDescent="0.2">
      <c r="AA392" s="1">
        <f t="shared" si="34"/>
        <v>389</v>
      </c>
      <c r="AB392" s="44" t="str">
        <f t="shared" si="35"/>
        <v>389M</v>
      </c>
      <c r="AC392" s="45">
        <f>_xll.qlInterestRateIndexFixingDate($X$9,AD392)</f>
        <v>54115</v>
      </c>
      <c r="AD392" s="45">
        <f>_xll.qlCalendarAdvance(calendar,$AD$3,AB392,,,trigger)</f>
        <v>54119</v>
      </c>
      <c r="AE392" s="45">
        <f>_xll.qlInterestRateIndexMaturity($X$9,AD392,)</f>
        <v>54303</v>
      </c>
      <c r="AF392" s="49">
        <f>_xll.qlTenorBasisValue(TenorBasis6M,AD392,_xll.ohTrigger(trigger,$X$24))</f>
        <v>2.5471935340550401E-4</v>
      </c>
      <c r="AG392" s="102">
        <f>_xll.qlTenorBasisForwardRate(TenorBasis6M,AD392,_xll.ohTrigger(trigger,$X$24))</f>
        <v>1.56269717245665E-2</v>
      </c>
      <c r="AH392" s="102">
        <f>_xll.qlIndexFixing(TenorBasisIndex6M,$AC392,TRUE,_xll.ohTrigger(trigger,X413))</f>
        <v>1.5626316730457113E-2</v>
      </c>
      <c r="AI392" s="49">
        <f>_xll.qlIndexFixing($X$9,$AC392,TRUE,trigger)</f>
        <v>1.5590593315928431E-2</v>
      </c>
      <c r="AJ392" s="52">
        <f t="shared" si="32"/>
        <v>0.35723414528681874</v>
      </c>
      <c r="BC392" s="45">
        <f>_xll.qlCalendarAdvance(calendar,BC391,"1D",,,trigger)</f>
        <v>42831</v>
      </c>
      <c r="BD392" s="49">
        <f>_xll.qlTenorBasisForwardRate($X$17,BC392,_xll.ohTrigger(trigger,$X$24))</f>
        <v>1.0307430647155933E-3</v>
      </c>
      <c r="BE392" s="49">
        <f>_xll.qlIndexFixing(TenorBasisIndex6M,_xll.qlInterestRateIndexFixingDate(TenorBasisIndex6M,BC392,trigger),TRUE,_xll.ohTrigger(trigger,$X$24))</f>
        <v>1.010553956043964E-3</v>
      </c>
      <c r="BF392" s="49">
        <f>_xll.qlIndexFixing($X$9,_xll.qlInterestRateIndexFixingDate($X$9,BC392,trigger),TRUE,trigger)</f>
        <v>1.0083595329137612E-3</v>
      </c>
      <c r="BG392" s="94">
        <f t="shared" si="33"/>
        <v>-2.1944231302028182E-2</v>
      </c>
    </row>
    <row r="393" spans="27:59" x14ac:dyDescent="0.2">
      <c r="AA393" s="1">
        <f t="shared" si="34"/>
        <v>390</v>
      </c>
      <c r="AB393" s="44" t="str">
        <f t="shared" si="35"/>
        <v>390M</v>
      </c>
      <c r="AC393" s="45">
        <f>_xll.qlInterestRateIndexFixingDate($X$9,AD393)</f>
        <v>54148</v>
      </c>
      <c r="AD393" s="45">
        <f>_xll.qlCalendarAdvance(calendar,$AD$3,AB393,,,trigger)</f>
        <v>54150</v>
      </c>
      <c r="AE393" s="45">
        <f>_xll.qlInterestRateIndexMaturity($X$9,AD393,)</f>
        <v>54333</v>
      </c>
      <c r="AF393" s="49">
        <f>_xll.qlTenorBasisValue(TenorBasis6M,AD393,_xll.ohTrigger(trigger,$X$24))</f>
        <v>2.5385070690731645E-4</v>
      </c>
      <c r="AG393" s="102">
        <f>_xll.qlTenorBasisForwardRate(TenorBasis6M,AD393,_xll.ohTrigger(trigger,$X$24))</f>
        <v>1.5628267912682521E-2</v>
      </c>
      <c r="AH393" s="102">
        <f>_xll.qlIndexFixing(TenorBasisIndex6M,$AC393,TRUE,_xll.ohTrigger(trigger,X414))</f>
        <v>1.5541864663338607E-2</v>
      </c>
      <c r="AI393" s="49">
        <f>_xll.qlIndexFixing($X$9,$AC393,TRUE,trigger)</f>
        <v>1.559153438481233E-2</v>
      </c>
      <c r="AJ393" s="52">
        <f t="shared" si="32"/>
        <v>-0.49669721473723227</v>
      </c>
      <c r="BC393" s="45">
        <f>_xll.qlCalendarAdvance(calendar,BC392,"1D",,,trigger)</f>
        <v>42832</v>
      </c>
      <c r="BD393" s="49">
        <f>_xll.qlTenorBasisForwardRate($X$17,BC393,_xll.ohTrigger(trigger,$X$24))</f>
        <v>1.0392940642843947E-3</v>
      </c>
      <c r="BE393" s="49">
        <f>_xll.qlIndexFixing(TenorBasisIndex6M,_xll.qlInterestRateIndexFixingDate(TenorBasisIndex6M,BC393,trigger),TRUE,_xll.ohTrigger(trigger,$X$24))</f>
        <v>1.0199817363628959E-3</v>
      </c>
      <c r="BF393" s="49">
        <f>_xll.qlIndexFixing($X$9,_xll.qlInterestRateIndexFixingDate($X$9,BC393,trigger),TRUE,trigger)</f>
        <v>1.0152311409284576E-3</v>
      </c>
      <c r="BG393" s="94">
        <f t="shared" si="33"/>
        <v>-4.7505954344382803E-2</v>
      </c>
    </row>
    <row r="394" spans="27:59" x14ac:dyDescent="0.2">
      <c r="AA394" s="1">
        <f t="shared" si="34"/>
        <v>391</v>
      </c>
      <c r="AB394" s="44" t="str">
        <f t="shared" si="35"/>
        <v>391M</v>
      </c>
      <c r="AC394" s="45">
        <f>_xll.qlInterestRateIndexFixingDate($X$9,AD394)</f>
        <v>54177</v>
      </c>
      <c r="AD394" s="45">
        <f>_xll.qlCalendarAdvance(calendar,$AD$3,AB394,,,trigger)</f>
        <v>54182</v>
      </c>
      <c r="AE394" s="45">
        <f>_xll.qlInterestRateIndexMaturity($X$9,AD394,)</f>
        <v>54366</v>
      </c>
      <c r="AF394" s="49">
        <f>_xll.qlTenorBasisValue(TenorBasis6M,AD394,_xll.ohTrigger(trigger,$X$24))</f>
        <v>2.5296638840595766E-4</v>
      </c>
      <c r="AG394" s="102">
        <f>_xll.qlTenorBasisForwardRate(TenorBasis6M,AD394,_xll.ohTrigger(trigger,$X$24))</f>
        <v>1.5629646080942854E-2</v>
      </c>
      <c r="AH394" s="102">
        <f>_xll.qlIndexFixing(TenorBasisIndex6M,$AC394,TRUE,_xll.ohTrigger(trigger,X415))</f>
        <v>1.5628991086018902E-2</v>
      </c>
      <c r="AI394" s="49">
        <f>_xll.qlIndexFixing($X$9,$AC394,TRUE,trigger)</f>
        <v>1.5592791537661332E-2</v>
      </c>
      <c r="AJ394" s="52">
        <f t="shared" si="32"/>
        <v>0.36199548357570066</v>
      </c>
      <c r="BC394" s="45">
        <f>_xll.qlCalendarAdvance(calendar,BC393,"1D",,,trigger)</f>
        <v>42835</v>
      </c>
      <c r="BD394" s="49">
        <f>_xll.qlTenorBasisForwardRate($X$17,BC394,_xll.ohTrigger(trigger,$X$24))</f>
        <v>1.0468780325888513E-3</v>
      </c>
      <c r="BE394" s="49">
        <f>_xll.qlIndexFixing(TenorBasisIndex6M,_xll.qlInterestRateIndexFixingDate(TenorBasisIndex6M,BC394,trigger),TRUE,_xll.ohTrigger(trigger,$X$24))</f>
        <v>1.0248548267283437E-3</v>
      </c>
      <c r="BF394" s="49">
        <f>_xll.qlIndexFixing($X$9,_xll.qlInterestRateIndexFixingDate($X$9,BC394,trigger),TRUE,trigger)</f>
        <v>1.018499525490942E-3</v>
      </c>
      <c r="BG394" s="94">
        <f t="shared" si="33"/>
        <v>-6.3553012374017656E-2</v>
      </c>
    </row>
    <row r="395" spans="27:59" x14ac:dyDescent="0.2">
      <c r="AA395" s="1">
        <f t="shared" si="34"/>
        <v>392</v>
      </c>
      <c r="AB395" s="44" t="str">
        <f t="shared" si="35"/>
        <v>392M</v>
      </c>
      <c r="AC395" s="45">
        <f>_xll.qlInterestRateIndexFixingDate($X$9,AD395)</f>
        <v>54207</v>
      </c>
      <c r="AD395" s="45">
        <f>_xll.qlCalendarAdvance(calendar,$AD$3,AB395,,,trigger)</f>
        <v>54211</v>
      </c>
      <c r="AE395" s="45">
        <f>_xll.qlInterestRateIndexMaturity($X$9,AD395,)</f>
        <v>54394</v>
      </c>
      <c r="AF395" s="49">
        <f>_xll.qlTenorBasisValue(TenorBasis6M,AD395,_xll.ohTrigger(trigger,$X$24))</f>
        <v>2.521756719023205E-4</v>
      </c>
      <c r="AG395" s="102">
        <f>_xll.qlTenorBasisForwardRate(TenorBasis6M,AD395,_xll.ohTrigger(trigger,$X$24))</f>
        <v>1.5629660381042593E-2</v>
      </c>
      <c r="AH395" s="102">
        <f>_xll.qlIndexFixing(TenorBasisIndex6M,$AC395,TRUE,_xll.ohTrigger(trigger,X416))</f>
        <v>1.5629005414359298E-2</v>
      </c>
      <c r="AI395" s="49">
        <f>_xll.qlIndexFixing($X$9,$AC395,TRUE,trigger)</f>
        <v>1.559291044099936E-2</v>
      </c>
      <c r="AJ395" s="52">
        <f t="shared" si="32"/>
        <v>0.36094973359938193</v>
      </c>
      <c r="BC395" s="45">
        <f>_xll.qlCalendarAdvance(calendar,BC394,"1D",,,trigger)</f>
        <v>42836</v>
      </c>
      <c r="BD395" s="49">
        <f>_xll.qlTenorBasisForwardRate($X$17,BC395,_xll.ohTrigger(trigger,$X$24))</f>
        <v>1.0509523598622279E-3</v>
      </c>
      <c r="BE395" s="49">
        <f>_xll.qlIndexFixing(TenorBasisIndex6M,_xll.qlInterestRateIndexFixingDate(TenorBasisIndex6M,BC395,trigger),TRUE,_xll.ohTrigger(trigger,$X$24))</f>
        <v>1.0284706238881697E-3</v>
      </c>
      <c r="BF395" s="49">
        <f>_xll.qlIndexFixing($X$9,_xll.qlInterestRateIndexFixingDate($X$9,BC395,trigger),TRUE,trigger)</f>
        <v>1.0209321288188954E-3</v>
      </c>
      <c r="BG395" s="94">
        <f t="shared" si="33"/>
        <v>-7.53849506927428E-2</v>
      </c>
    </row>
    <row r="396" spans="27:59" x14ac:dyDescent="0.2">
      <c r="AA396" s="1">
        <f t="shared" si="34"/>
        <v>393</v>
      </c>
      <c r="AB396" s="44" t="str">
        <f t="shared" si="35"/>
        <v>393M</v>
      </c>
      <c r="AC396" s="45">
        <f>_xll.qlInterestRateIndexFixingDate($X$9,AD396)</f>
        <v>54239</v>
      </c>
      <c r="AD396" s="45">
        <f>_xll.qlCalendarAdvance(calendar,$AD$3,AB396,,,trigger)</f>
        <v>54241</v>
      </c>
      <c r="AE396" s="45">
        <f>_xll.qlInterestRateIndexMaturity($X$9,AD396,)</f>
        <v>54427</v>
      </c>
      <c r="AF396" s="49">
        <f>_xll.qlTenorBasisValue(TenorBasis6M,AD396,_xll.ohTrigger(trigger,$X$24))</f>
        <v>2.513682568143091E-4</v>
      </c>
      <c r="AG396" s="102">
        <f>_xll.qlTenorBasisForwardRate(TenorBasis6M,AD396,_xll.ohTrigger(trigger,$X$24))</f>
        <v>1.5630394669112684E-2</v>
      </c>
      <c r="AH396" s="102">
        <f>_xll.qlIndexFixing(TenorBasisIndex6M,$AC396,TRUE,_xll.ohTrigger(trigger,X417))</f>
        <v>1.5629739617586114E-2</v>
      </c>
      <c r="AI396" s="49">
        <f>_xll.qlIndexFixing($X$9,$AC396,TRUE,trigger)</f>
        <v>1.5594003157568249E-2</v>
      </c>
      <c r="AJ396" s="52">
        <f t="shared" si="32"/>
        <v>0.35736460017865568</v>
      </c>
      <c r="BC396" s="45">
        <f>_xll.qlCalendarAdvance(calendar,BC395,"1D",,,trigger)</f>
        <v>42837</v>
      </c>
      <c r="BD396" s="49">
        <f>_xll.qlTenorBasisForwardRate($X$17,BC396,_xll.ohTrigger(trigger,$X$24))</f>
        <v>1.0550428310122223E-3</v>
      </c>
      <c r="BE396" s="49">
        <f>_xll.qlIndexFixing(TenorBasisIndex6M,_xll.qlInterestRateIndexFixingDate(TenorBasisIndex6M,BC396,trigger),TRUE,_xll.ohTrigger(trigger,$X$24))</f>
        <v>1.0321025625758913E-3</v>
      </c>
      <c r="BF396" s="49">
        <f>_xll.qlIndexFixing($X$9,_xll.qlInterestRateIndexFixingDate($X$9,BC396,trigger),TRUE,trigger)</f>
        <v>1.0233469517262157E-3</v>
      </c>
      <c r="BG396" s="94">
        <f t="shared" si="33"/>
        <v>-8.7556108496755769E-2</v>
      </c>
    </row>
    <row r="397" spans="27:59" x14ac:dyDescent="0.2">
      <c r="AA397" s="1">
        <f t="shared" si="34"/>
        <v>394</v>
      </c>
      <c r="AB397" s="44" t="str">
        <f t="shared" si="35"/>
        <v>394M</v>
      </c>
      <c r="AC397" s="45">
        <f>_xll.qlInterestRateIndexFixingDate($X$9,AD397)</f>
        <v>54269</v>
      </c>
      <c r="AD397" s="45">
        <f>_xll.qlCalendarAdvance(calendar,$AD$3,AB397,,,trigger)</f>
        <v>54273</v>
      </c>
      <c r="AE397" s="45">
        <f>_xll.qlInterestRateIndexMaturity($X$9,AD397,)</f>
        <v>54457</v>
      </c>
      <c r="AF397" s="49">
        <f>_xll.qlTenorBasisValue(TenorBasis6M,AD397,_xll.ohTrigger(trigger,$X$24))</f>
        <v>2.505187089329652E-4</v>
      </c>
      <c r="AG397" s="102">
        <f>_xll.qlTenorBasisForwardRate(TenorBasis6M,AD397,_xll.ohTrigger(trigger,$X$24))</f>
        <v>1.5628847417161657E-2</v>
      </c>
      <c r="AH397" s="102">
        <f>_xll.qlIndexFixing(TenorBasisIndex6M,$AC397,TRUE,_xll.ohTrigger(trigger,X418))</f>
        <v>1.5628192422611754E-2</v>
      </c>
      <c r="AI397" s="49">
        <f>_xll.qlIndexFixing($X$9,$AC397,TRUE,trigger)</f>
        <v>1.5593037311009092E-2</v>
      </c>
      <c r="AJ397" s="52">
        <f t="shared" si="32"/>
        <v>0.35155111602661393</v>
      </c>
      <c r="BC397" s="45">
        <f>_xll.qlCalendarAdvance(calendar,BC396,"1D",,,trigger)</f>
        <v>42838</v>
      </c>
      <c r="BD397" s="49">
        <f>_xll.qlTenorBasisForwardRate($X$17,BC397,_xll.ohTrigger(trigger,$X$24))</f>
        <v>1.0591494009134016E-3</v>
      </c>
      <c r="BE397" s="49">
        <f>_xll.qlIndexFixing(TenorBasisIndex6M,_xll.qlInterestRateIndexFixingDate(TenorBasisIndex6M,BC397,trigger),TRUE,_xll.ohTrigger(trigger,$X$24))</f>
        <v>1.0357505976564655E-3</v>
      </c>
      <c r="BF397" s="49">
        <f>_xll.qlIndexFixing($X$9,_xll.qlInterestRateIndexFixingDate($X$9,BC397,trigger),TRUE,trigger)</f>
        <v>1.0257555830686796E-3</v>
      </c>
      <c r="BG397" s="94">
        <f t="shared" si="33"/>
        <v>-9.995014587785897E-2</v>
      </c>
    </row>
    <row r="398" spans="27:59" x14ac:dyDescent="0.2">
      <c r="AA398" s="1">
        <f t="shared" si="34"/>
        <v>395</v>
      </c>
      <c r="AB398" s="44" t="str">
        <f t="shared" si="35"/>
        <v>395M</v>
      </c>
      <c r="AC398" s="45">
        <f>_xll.qlInterestRateIndexFixingDate($X$9,AD398)</f>
        <v>54301</v>
      </c>
      <c r="AD398" s="45">
        <f>_xll.qlCalendarAdvance(calendar,$AD$3,AB398,,,trigger)</f>
        <v>54303</v>
      </c>
      <c r="AE398" s="45">
        <f>_xll.qlInterestRateIndexMaturity($X$9,AD398,)</f>
        <v>54484</v>
      </c>
      <c r="AF398" s="49">
        <f>_xll.qlTenorBasisValue(TenorBasis6M,AD398,_xll.ohTrigger(trigger,$X$24))</f>
        <v>2.4973308098449236E-4</v>
      </c>
      <c r="AG398" s="102">
        <f>_xll.qlTenorBasisForwardRate(TenorBasis6M,AD398,_xll.ohTrigger(trigger,$X$24))</f>
        <v>1.5626479423369293E-2</v>
      </c>
      <c r="AH398" s="102">
        <f>_xll.qlIndexFixing(TenorBasisIndex6M,$AC398,TRUE,_xll.ohTrigger(trigger,X419))</f>
        <v>1.5625824514254066E-2</v>
      </c>
      <c r="AI398" s="49">
        <f>_xll.qlIndexFixing($X$9,$AC398,TRUE,trigger)</f>
        <v>1.5591411141470599E-2</v>
      </c>
      <c r="AJ398" s="52">
        <f t="shared" si="32"/>
        <v>0.34413372783467788</v>
      </c>
      <c r="BC398" s="45">
        <f>_xll.qlCalendarAdvance(calendar,BC397,"1D",,,trigger)</f>
        <v>42843</v>
      </c>
      <c r="BD398" s="49">
        <f>_xll.qlTenorBasisForwardRate($X$17,BC398,_xll.ohTrigger(trigger,$X$24))</f>
        <v>1.079922152245352E-3</v>
      </c>
      <c r="BE398" s="49">
        <f>_xll.qlIndexFixing(TenorBasisIndex6M,_xll.qlInterestRateIndexFixingDate(TenorBasisIndex6M,BC398,trigger),TRUE,_xll.ohTrigger(trigger,$X$24))</f>
        <v>1.0542306391273279E-3</v>
      </c>
      <c r="BF398" s="49">
        <f>_xll.qlIndexFixing($X$9,_xll.qlInterestRateIndexFixingDate($X$9,BC398,trigger),TRUE,trigger)</f>
        <v>1.0381114802409763E-3</v>
      </c>
      <c r="BG398" s="94">
        <f t="shared" si="33"/>
        <v>-0.16119158886351545</v>
      </c>
    </row>
    <row r="399" spans="27:59" x14ac:dyDescent="0.2">
      <c r="AA399" s="1">
        <f t="shared" si="34"/>
        <v>396</v>
      </c>
      <c r="AB399" s="44" t="str">
        <f t="shared" si="35"/>
        <v>396M</v>
      </c>
      <c r="AC399" s="45">
        <f>_xll.qlInterestRateIndexFixingDate($X$9,AD399)</f>
        <v>54331</v>
      </c>
      <c r="AD399" s="45">
        <f>_xll.qlCalendarAdvance(calendar,$AD$3,AB399,,,trigger)</f>
        <v>54333</v>
      </c>
      <c r="AE399" s="45">
        <f>_xll.qlInterestRateIndexMaturity($X$9,AD399,)</f>
        <v>54515</v>
      </c>
      <c r="AF399" s="49">
        <f>_xll.qlTenorBasisValue(TenorBasis6M,AD399,_xll.ohTrigger(trigger,$X$24))</f>
        <v>2.4895779248816321E-4</v>
      </c>
      <c r="AG399" s="102">
        <f>_xll.qlTenorBasisForwardRate(TenorBasis6M,AD399,_xll.ohTrigger(trigger,$X$24))</f>
        <v>1.5624728102120101E-2</v>
      </c>
      <c r="AH399" s="102">
        <f>_xll.qlIndexFixing(TenorBasisIndex6M,$AC399,TRUE,_xll.ohTrigger(trigger,X420))</f>
        <v>1.571029245507204E-2</v>
      </c>
      <c r="AI399" s="49">
        <f>_xll.qlIndexFixing($X$9,$AC399,TRUE,trigger)</f>
        <v>1.5590685991783747E-2</v>
      </c>
      <c r="AJ399" s="52">
        <f t="shared" si="32"/>
        <v>1.1960646328829267</v>
      </c>
      <c r="BC399" s="45">
        <f>_xll.qlCalendarAdvance(calendar,BC398,"1D",,,trigger)</f>
        <v>42844</v>
      </c>
      <c r="BD399" s="49">
        <f>_xll.qlTenorBasisForwardRate($X$17,BC399,_xll.ohTrigger(trigger,$X$24))</f>
        <v>1.084124366974545E-3</v>
      </c>
      <c r="BE399" s="49">
        <f>_xll.qlIndexFixing(TenorBasisIndex6M,_xll.qlInterestRateIndexFixingDate(TenorBasisIndex6M,BC399,trigger),TRUE,_xll.ohTrigger(trigger,$X$24))</f>
        <v>1.0579743046583458E-3</v>
      </c>
      <c r="BF399" s="49">
        <f>_xll.qlIndexFixing($X$9,_xll.qlInterestRateIndexFixingDate($X$9,BC399,trigger),TRUE,trigger)</f>
        <v>1.0407263313792156E-3</v>
      </c>
      <c r="BG399" s="94">
        <f t="shared" si="33"/>
        <v>-0.17247973279130216</v>
      </c>
    </row>
    <row r="400" spans="27:59" x14ac:dyDescent="0.2">
      <c r="AA400" s="1">
        <f t="shared" si="34"/>
        <v>397</v>
      </c>
      <c r="AB400" s="44" t="str">
        <f t="shared" si="35"/>
        <v>397M</v>
      </c>
      <c r="AC400" s="45">
        <f>_xll.qlInterestRateIndexFixingDate($X$9,AD400)</f>
        <v>54360</v>
      </c>
      <c r="AD400" s="45">
        <f>_xll.qlCalendarAdvance(calendar,$AD$3,AB400,,,trigger)</f>
        <v>54364</v>
      </c>
      <c r="AE400" s="45">
        <f>_xll.qlInterestRateIndexMaturity($X$9,AD400,)</f>
        <v>54546</v>
      </c>
      <c r="AF400" s="49">
        <f>_xll.qlTenorBasisValue(TenorBasis6M,AD400,_xll.ohTrigger(trigger,$X$24))</f>
        <v>2.4816738501488573E-4</v>
      </c>
      <c r="AG400" s="102">
        <f>_xll.qlTenorBasisForwardRate(TenorBasis6M,AD400,_xll.ohTrigger(trigger,$X$24))</f>
        <v>1.5621979712571189E-2</v>
      </c>
      <c r="AH400" s="102">
        <f>_xll.qlIndexFixing(TenorBasisIndex6M,$AC400,TRUE,_xll.ohTrigger(trigger,X421))</f>
        <v>1.5707539223596707E-2</v>
      </c>
      <c r="AI400" s="49">
        <f>_xll.qlIndexFixing($X$9,$AC400,TRUE,trigger)</f>
        <v>1.5589214613715131E-2</v>
      </c>
      <c r="AJ400" s="52">
        <f t="shared" si="32"/>
        <v>1.1832460988157532</v>
      </c>
      <c r="BC400" s="45">
        <f>_xll.qlCalendarAdvance(calendar,BC399,"1D",,,trigger)</f>
        <v>42845</v>
      </c>
      <c r="BD400" s="49">
        <f>_xll.qlTenorBasisForwardRate($X$17,BC400,_xll.ohTrigger(trigger,$X$24))</f>
        <v>1.0883423645506802E-3</v>
      </c>
      <c r="BE400" s="49">
        <f>_xll.qlIndexFixing(TenorBasisIndex6M,_xll.qlInterestRateIndexFixingDate(TenorBasisIndex6M,BC400,trigger),TRUE,_xll.ohTrigger(trigger,$X$24))</f>
        <v>1.0617337506041527E-3</v>
      </c>
      <c r="BF400" s="49">
        <f>_xll.qlIndexFixing($X$9,_xll.qlInterestRateIndexFixingDate($X$9,BC400,trigger),TRUE,trigger)</f>
        <v>1.0434161145810689E-3</v>
      </c>
      <c r="BG400" s="94">
        <f t="shared" si="33"/>
        <v>-0.18317636023083708</v>
      </c>
    </row>
    <row r="401" spans="27:59" x14ac:dyDescent="0.2">
      <c r="AA401" s="1">
        <f t="shared" si="34"/>
        <v>398</v>
      </c>
      <c r="AB401" s="44" t="str">
        <f t="shared" si="35"/>
        <v>398M</v>
      </c>
      <c r="AC401" s="45">
        <f>_xll.qlInterestRateIndexFixingDate($X$9,AD401)</f>
        <v>54392</v>
      </c>
      <c r="AD401" s="45">
        <f>_xll.qlCalendarAdvance(calendar,$AD$3,AB401,,,trigger)</f>
        <v>54394</v>
      </c>
      <c r="AE401" s="45">
        <f>_xll.qlInterestRateIndexMaturity($X$9,AD401,)</f>
        <v>54576</v>
      </c>
      <c r="AF401" s="49">
        <f>_xll.qlTenorBasisValue(TenorBasis6M,AD401,_xll.ohTrigger(trigger,$X$24))</f>
        <v>2.4741272043517026E-4</v>
      </c>
      <c r="AG401" s="102">
        <f>_xll.qlTenorBasisForwardRate(TenorBasis6M,AD401,_xll.ohTrigger(trigger,$X$24))</f>
        <v>1.5618710543069049E-2</v>
      </c>
      <c r="AH401" s="102">
        <f>_xll.qlIndexFixing(TenorBasisIndex6M,$AC401,TRUE,_xll.ohTrigger(trigger,X422))</f>
        <v>1.5618055608409577E-2</v>
      </c>
      <c r="AI401" s="49">
        <f>_xll.qlIndexFixing($X$9,$AC401,TRUE,trigger)</f>
        <v>1.5587408197553422E-2</v>
      </c>
      <c r="AJ401" s="52">
        <f t="shared" si="32"/>
        <v>0.30647410856154622</v>
      </c>
      <c r="BC401" s="45">
        <f>_xll.qlCalendarAdvance(calendar,BC400,"1D",,,trigger)</f>
        <v>42846</v>
      </c>
      <c r="BD401" s="49">
        <f>_xll.qlTenorBasisForwardRate($X$17,BC401,_xll.ohTrigger(trigger,$X$24))</f>
        <v>1.0973464249379068E-3</v>
      </c>
      <c r="BE401" s="49">
        <f>_xll.qlIndexFixing(TenorBasisIndex6M,_xll.qlInterestRateIndexFixingDate(TenorBasisIndex6M,BC401,trigger),TRUE,_xll.ohTrigger(trigger,$X$24))</f>
        <v>1.0716839298649423E-3</v>
      </c>
      <c r="BF401" s="49">
        <f>_xll.qlIndexFixing($X$9,_xll.qlInterestRateIndexFixingDate($X$9,BC401,trigger),TRUE,trigger)</f>
        <v>1.0511249443373241E-3</v>
      </c>
      <c r="BG401" s="94">
        <f t="shared" si="33"/>
        <v>-0.20558985527618229</v>
      </c>
    </row>
    <row r="402" spans="27:59" x14ac:dyDescent="0.2">
      <c r="AA402" s="1">
        <f t="shared" si="34"/>
        <v>399</v>
      </c>
      <c r="AB402" s="44" t="str">
        <f t="shared" si="35"/>
        <v>399M</v>
      </c>
      <c r="AC402" s="45">
        <f>_xll.qlInterestRateIndexFixingDate($X$9,AD402)</f>
        <v>54422</v>
      </c>
      <c r="AD402" s="45">
        <f>_xll.qlCalendarAdvance(calendar,$AD$3,AB402,,,trigger)</f>
        <v>54427</v>
      </c>
      <c r="AE402" s="45">
        <f>_xll.qlInterestRateIndexMaturity($X$9,AD402,)</f>
        <v>54609</v>
      </c>
      <c r="AF402" s="49">
        <f>_xll.qlTenorBasisValue(TenorBasis6M,AD402,_xll.ohTrigger(trigger,$X$24))</f>
        <v>2.4659407617276882E-4</v>
      </c>
      <c r="AG402" s="102">
        <f>_xll.qlTenorBasisForwardRate(TenorBasis6M,AD402,_xll.ohTrigger(trigger,$X$24))</f>
        <v>1.5614421946544112E-2</v>
      </c>
      <c r="AH402" s="102">
        <f>_xll.qlIndexFixing(TenorBasisIndex6M,$AC402,TRUE,_xll.ohTrigger(trigger,X423))</f>
        <v>1.5613767013333153E-2</v>
      </c>
      <c r="AI402" s="49">
        <f>_xll.qlIndexFixing($X$9,$AC402,TRUE,trigger)</f>
        <v>1.5584986593772186E-2</v>
      </c>
      <c r="AJ402" s="52">
        <f t="shared" si="32"/>
        <v>0.28780419560966652</v>
      </c>
      <c r="BC402" s="45">
        <f>_xll.qlCalendarAdvance(calendar,BC401,"1D",,,trigger)</f>
        <v>42849</v>
      </c>
      <c r="BD402" s="49">
        <f>_xll.qlTenorBasisForwardRate($X$17,BC402,_xll.ohTrigger(trigger,$X$24))</f>
        <v>1.105371280656972E-3</v>
      </c>
      <c r="BE402" s="49">
        <f>_xll.qlIndexFixing(TenorBasisIndex6M,_xll.qlInterestRateIndexFixingDate(TenorBasisIndex6M,BC402,trigger),TRUE,_xll.ohTrigger(trigger,$X$24))</f>
        <v>1.0769284356496364E-3</v>
      </c>
      <c r="BF402" s="49">
        <f>_xll.qlIndexFixing($X$9,_xll.qlInterestRateIndexFixingDate($X$9,BC402,trigger),TRUE,trigger)</f>
        <v>1.0551563561560435E-3</v>
      </c>
      <c r="BG402" s="94">
        <f t="shared" si="33"/>
        <v>-0.21772079493592894</v>
      </c>
    </row>
    <row r="403" spans="27:59" x14ac:dyDescent="0.2">
      <c r="AA403" s="1">
        <f t="shared" si="34"/>
        <v>400</v>
      </c>
      <c r="AB403" s="44" t="str">
        <f t="shared" si="35"/>
        <v>400M</v>
      </c>
      <c r="AC403" s="45">
        <f>_xll.qlInterestRateIndexFixingDate($X$9,AD403)</f>
        <v>54452</v>
      </c>
      <c r="AD403" s="45">
        <f>_xll.qlCalendarAdvance(calendar,$AD$3,AB403,,,trigger)</f>
        <v>54456</v>
      </c>
      <c r="AE403" s="45">
        <f>_xll.qlInterestRateIndexMaturity($X$9,AD403,)</f>
        <v>54637</v>
      </c>
      <c r="AF403" s="49">
        <f>_xll.qlTenorBasisValue(TenorBasis6M,AD403,_xll.ohTrigger(trigger,$X$24))</f>
        <v>2.4588446760146463E-4</v>
      </c>
      <c r="AG403" s="102">
        <f>_xll.qlTenorBasisForwardRate(TenorBasis6M,AD403,_xll.ohTrigger(trigger,$X$24))</f>
        <v>1.5609806733960766E-2</v>
      </c>
      <c r="AH403" s="102">
        <f>_xll.qlIndexFixing(TenorBasisIndex6M,$AC403,TRUE,_xll.ohTrigger(trigger,X424))</f>
        <v>1.5609151830474186E-2</v>
      </c>
      <c r="AI403" s="49">
        <f>_xll.qlIndexFixing($X$9,$AC403,TRUE,trigger)</f>
        <v>1.5582198821770147E-2</v>
      </c>
      <c r="AJ403" s="52">
        <f t="shared" si="32"/>
        <v>0.26953008704038928</v>
      </c>
      <c r="BC403" s="45">
        <f>_xll.qlCalendarAdvance(calendar,BC402,"1D",,,trigger)</f>
        <v>42850</v>
      </c>
      <c r="BD403" s="49">
        <f>_xll.qlTenorBasisForwardRate($X$17,BC403,_xll.ohTrigger(trigger,$X$24))</f>
        <v>1.1096675154530884E-3</v>
      </c>
      <c r="BE403" s="49">
        <f>_xll.qlIndexFixing(TenorBasisIndex6M,_xll.qlInterestRateIndexFixingDate(TenorBasisIndex6M,BC403,trigger),TRUE,_xll.ohTrigger(trigger,$X$24))</f>
        <v>1.0807661064939147E-3</v>
      </c>
      <c r="BF403" s="49">
        <f>_xll.qlIndexFixing($X$9,_xll.qlInterestRateIndexFixingDate($X$9,BC403,trigger),TRUE,trigger)</f>
        <v>1.0583946415008369E-3</v>
      </c>
      <c r="BG403" s="94">
        <f t="shared" si="33"/>
        <v>-0.22371464993077875</v>
      </c>
    </row>
    <row r="404" spans="27:59" x14ac:dyDescent="0.2">
      <c r="AA404" s="1">
        <f t="shared" si="34"/>
        <v>401</v>
      </c>
      <c r="AB404" s="44" t="str">
        <f t="shared" si="35"/>
        <v>401M</v>
      </c>
      <c r="AC404" s="45">
        <f>_xll.qlInterestRateIndexFixingDate($X$9,AD404)</f>
        <v>54480</v>
      </c>
      <c r="AD404" s="45">
        <f>_xll.qlCalendarAdvance(calendar,$AD$3,AB404,,,trigger)</f>
        <v>54484</v>
      </c>
      <c r="AE404" s="45">
        <f>_xll.qlInterestRateIndexMaturity($X$9,AD404,)</f>
        <v>54668</v>
      </c>
      <c r="AF404" s="49">
        <f>_xll.qlTenorBasisValue(TenorBasis6M,AD404,_xll.ohTrigger(trigger,$X$24))</f>
        <v>2.4520792273922498E-4</v>
      </c>
      <c r="AG404" s="102">
        <f>_xll.qlTenorBasisForwardRate(TenorBasis6M,AD404,_xll.ohTrigger(trigger,$X$24))</f>
        <v>1.560578020566856E-2</v>
      </c>
      <c r="AH404" s="102">
        <f>_xll.qlIndexFixing(TenorBasisIndex6M,$AC404,TRUE,_xll.ohTrigger(trigger,X425))</f>
        <v>1.5605125219028852E-2</v>
      </c>
      <c r="AI404" s="49">
        <f>_xll.qlIndexFixing($X$9,$AC404,TRUE,trigger)</f>
        <v>1.5580286996385416E-2</v>
      </c>
      <c r="AJ404" s="52">
        <f t="shared" si="32"/>
        <v>0.24838222643435923</v>
      </c>
      <c r="BC404" s="45">
        <f>_xll.qlCalendarAdvance(calendar,BC403,"1D",,,trigger)</f>
        <v>42851</v>
      </c>
      <c r="BD404" s="49">
        <f>_xll.qlTenorBasisForwardRate($X$17,BC404,_xll.ohTrigger(trigger,$X$24))</f>
        <v>1.113979262281082E-3</v>
      </c>
      <c r="BE404" s="49">
        <f>_xll.qlIndexFixing(TenorBasisIndex6M,_xll.qlInterestRateIndexFixingDate(TenorBasisIndex6M,BC404,trigger),TRUE,_xll.ohTrigger(trigger,$X$24))</f>
        <v>1.0761289970687286E-3</v>
      </c>
      <c r="BF404" s="49">
        <f>_xll.qlIndexFixing($X$9,_xll.qlInterestRateIndexFixingDate($X$9,BC404,trigger),TRUE,trigger)</f>
        <v>1.0617773962560541E-3</v>
      </c>
      <c r="BG404" s="94">
        <f t="shared" si="33"/>
        <v>-0.14351600812674473</v>
      </c>
    </row>
    <row r="405" spans="27:59" x14ac:dyDescent="0.2">
      <c r="AA405" s="1">
        <f t="shared" si="34"/>
        <v>402</v>
      </c>
      <c r="AB405" s="44" t="str">
        <f t="shared" si="35"/>
        <v>402M</v>
      </c>
      <c r="AC405" s="45">
        <f>_xll.qlInterestRateIndexFixingDate($X$9,AD405)</f>
        <v>54513</v>
      </c>
      <c r="AD405" s="45">
        <f>_xll.qlCalendarAdvance(calendar,$AD$3,AB405,,,trigger)</f>
        <v>54515</v>
      </c>
      <c r="AE405" s="45">
        <f>_xll.qlInterestRateIndexMaturity($X$9,AD405,)</f>
        <v>54700</v>
      </c>
      <c r="AF405" s="49">
        <f>_xll.qlTenorBasisValue(TenorBasis6M,AD405,_xll.ohTrigger(trigger,$X$24))</f>
        <v>2.4446861833879365E-4</v>
      </c>
      <c r="AG405" s="102">
        <f>_xll.qlTenorBasisForwardRate(TenorBasis6M,AD405,_xll.ohTrigger(trigger,$X$24))</f>
        <v>1.5600118196860096E-2</v>
      </c>
      <c r="AH405" s="102">
        <f>_xll.qlIndexFixing(TenorBasisIndex6M,$AC405,TRUE,_xll.ohTrigger(trigger,X426))</f>
        <v>1.5599463183979836E-2</v>
      </c>
      <c r="AI405" s="49">
        <f>_xll.qlIndexFixing($X$9,$AC405,TRUE,trigger)</f>
        <v>1.5577116435958931E-2</v>
      </c>
      <c r="AJ405" s="52">
        <f t="shared" si="32"/>
        <v>0.22346748020905111</v>
      </c>
      <c r="BC405" s="45">
        <f>_xll.qlCalendarAdvance(calendar,BC404,"1D",,,trigger)</f>
        <v>42852</v>
      </c>
      <c r="BD405" s="49">
        <f>_xll.qlTenorBasisForwardRate($X$17,BC405,_xll.ohTrigger(trigger,$X$24))</f>
        <v>1.1183064760015421E-3</v>
      </c>
      <c r="BE405" s="49">
        <f>_xll.qlIndexFixing(TenorBasisIndex6M,_xll.qlInterestRateIndexFixingDate(TenorBasisIndex6M,BC405,trigger),TRUE,_xll.ohTrigger(trigger,$X$24))</f>
        <v>1.0884879316447964E-3</v>
      </c>
      <c r="BF405" s="49">
        <f>_xll.qlIndexFixing($X$9,_xll.qlInterestRateIndexFixingDate($X$9,BC405,trigger),TRUE,trigger)</f>
        <v>1.065316210319698E-3</v>
      </c>
      <c r="BG405" s="94">
        <f t="shared" si="33"/>
        <v>-0.23171721325098393</v>
      </c>
    </row>
    <row r="406" spans="27:59" x14ac:dyDescent="0.2">
      <c r="AA406" s="1">
        <f t="shared" si="34"/>
        <v>403</v>
      </c>
      <c r="AB406" s="44" t="str">
        <f t="shared" si="35"/>
        <v>403M</v>
      </c>
      <c r="AC406" s="45">
        <f>_xll.qlInterestRateIndexFixingDate($X$9,AD406)</f>
        <v>54542</v>
      </c>
      <c r="AD406" s="45">
        <f>_xll.qlCalendarAdvance(calendar,$AD$3,AB406,,,trigger)</f>
        <v>54546</v>
      </c>
      <c r="AE406" s="45">
        <f>_xll.qlInterestRateIndexMaturity($X$9,AD406,)</f>
        <v>54730</v>
      </c>
      <c r="AF406" s="49">
        <f>_xll.qlTenorBasisValue(TenorBasis6M,AD406,_xll.ohTrigger(trigger,$X$24))</f>
        <v>2.4373940665618318E-4</v>
      </c>
      <c r="AG406" s="102">
        <f>_xll.qlTenorBasisForwardRate(TenorBasis6M,AD406,_xll.ohTrigger(trigger,$X$24))</f>
        <v>1.5593362169545251E-2</v>
      </c>
      <c r="AH406" s="102">
        <f>_xll.qlIndexFixing(TenorBasisIndex6M,$AC406,TRUE,_xll.ohTrigger(trigger,X427))</f>
        <v>1.5592707187103488E-2</v>
      </c>
      <c r="AI406" s="49">
        <f>_xll.qlIndexFixing($X$9,$AC406,TRUE,trigger)</f>
        <v>1.5573002354524818E-2</v>
      </c>
      <c r="AJ406" s="52">
        <f t="shared" si="32"/>
        <v>0.19704832578669798</v>
      </c>
      <c r="BC406" s="45">
        <f>_xll.qlCalendarAdvance(calendar,BC405,"1D",,,trigger)</f>
        <v>42853</v>
      </c>
      <c r="BD406" s="49">
        <f>_xll.qlTenorBasisForwardRate($X$17,BC406,_xll.ohTrigger(trigger,$X$24))</f>
        <v>1.1299710382257416E-3</v>
      </c>
      <c r="BE406" s="49">
        <f>_xll.qlIndexFixing(TenorBasisIndex6M,_xll.qlInterestRateIndexFixingDate(TenorBasisIndex6M,BC406,trigger),TRUE,_xll.ohTrigger(trigger,$X$24))</f>
        <v>1.1018413603140181E-3</v>
      </c>
      <c r="BF406" s="49">
        <f>_xll.qlIndexFixing($X$9,_xll.qlInterestRateIndexFixingDate($X$9,BC406,trigger),TRUE,trigger)</f>
        <v>1.0768635716950832E-3</v>
      </c>
      <c r="BG406" s="94">
        <f t="shared" si="33"/>
        <v>-0.2497778861893494</v>
      </c>
    </row>
    <row r="407" spans="27:59" x14ac:dyDescent="0.2">
      <c r="AA407" s="1">
        <f t="shared" si="34"/>
        <v>404</v>
      </c>
      <c r="AB407" s="44" t="str">
        <f t="shared" si="35"/>
        <v>404M</v>
      </c>
      <c r="AC407" s="45">
        <f>_xll.qlInterestRateIndexFixingDate($X$9,AD407)</f>
        <v>54574</v>
      </c>
      <c r="AD407" s="45">
        <f>_xll.qlCalendarAdvance(calendar,$AD$3,AB407,,,trigger)</f>
        <v>54576</v>
      </c>
      <c r="AE407" s="45">
        <f>_xll.qlInterestRateIndexMaturity($X$9,AD407,)</f>
        <v>54759</v>
      </c>
      <c r="AF407" s="49">
        <f>_xll.qlTenorBasisValue(TenorBasis6M,AD407,_xll.ohTrigger(trigger,$X$24))</f>
        <v>2.4304320317480312E-4</v>
      </c>
      <c r="AG407" s="102">
        <f>_xll.qlTenorBasisForwardRate(TenorBasis6M,AD407,_xll.ohTrigger(trigger,$X$24))</f>
        <v>1.558622724645994E-2</v>
      </c>
      <c r="AH407" s="102">
        <f>_xll.qlIndexFixing(TenorBasisIndex6M,$AC407,TRUE,_xll.ohTrigger(trigger,X428))</f>
        <v>1.558557229455477E-2</v>
      </c>
      <c r="AI407" s="49">
        <f>_xll.qlIndexFixing($X$9,$AC407,TRUE,trigger)</f>
        <v>1.5568642679476207E-2</v>
      </c>
      <c r="AJ407" s="52">
        <f t="shared" si="32"/>
        <v>0.16929615078563331</v>
      </c>
      <c r="BC407" s="45">
        <f>_xll.qlCalendarAdvance(calendar,BC406,"1D",,,trigger)</f>
        <v>42857</v>
      </c>
      <c r="BD407" s="49">
        <f>_xll.qlTenorBasisForwardRate($X$17,BC407,_xll.ohTrigger(trigger,$X$24))</f>
        <v>1.1426383575688492E-3</v>
      </c>
      <c r="BE407" s="49">
        <f>_xll.qlIndexFixing(TenorBasisIndex6M,_xll.qlInterestRateIndexFixingDate(TenorBasisIndex6M,BC407,trigger),TRUE,_xll.ohTrigger(trigger,$X$24))</f>
        <v>1.1112604832217723E-3</v>
      </c>
      <c r="BF407" s="49">
        <f>_xll.qlIndexFixing($X$9,_xll.qlInterestRateIndexFixingDate($X$9,BC407,trigger),TRUE,trigger)</f>
        <v>1.0884226086589925E-3</v>
      </c>
      <c r="BG407" s="94">
        <f t="shared" si="33"/>
        <v>-0.22837874562779778</v>
      </c>
    </row>
    <row r="408" spans="27:59" x14ac:dyDescent="0.2">
      <c r="AA408" s="1">
        <f t="shared" si="34"/>
        <v>405</v>
      </c>
      <c r="AB408" s="44" t="str">
        <f t="shared" si="35"/>
        <v>405M</v>
      </c>
      <c r="AC408" s="45">
        <f>_xll.qlInterestRateIndexFixingDate($X$9,AD408)</f>
        <v>54604</v>
      </c>
      <c r="AD408" s="45">
        <f>_xll.qlCalendarAdvance(calendar,$AD$3,AB408,,,trigger)</f>
        <v>54606</v>
      </c>
      <c r="AE408" s="45">
        <f>_xll.qlInterestRateIndexMaturity($X$9,AD408,)</f>
        <v>54791</v>
      </c>
      <c r="AF408" s="49">
        <f>_xll.qlTenorBasisValue(TenorBasis6M,AD408,_xll.ohTrigger(trigger,$X$24))</f>
        <v>2.4235620989661514E-4</v>
      </c>
      <c r="AG408" s="102">
        <f>_xll.qlTenorBasisForwardRate(TenorBasis6M,AD408,_xll.ohTrigger(trigger,$X$24))</f>
        <v>1.5579099185844072E-2</v>
      </c>
      <c r="AH408" s="102">
        <f>_xll.qlIndexFixing(TenorBasisIndex6M,$AC408,TRUE,_xll.ohTrigger(trigger,X429))</f>
        <v>1.5578444180090651E-2</v>
      </c>
      <c r="AI408" s="49">
        <f>_xll.qlIndexFixing($X$9,$AC408,TRUE,trigger)</f>
        <v>1.5564673924684655E-2</v>
      </c>
      <c r="AJ408" s="52">
        <f t="shared" si="32"/>
        <v>0.13770255405996454</v>
      </c>
      <c r="BC408" s="45">
        <f>_xll.qlCalendarAdvance(calendar,BC407,"1D",,,trigger)</f>
        <v>42858</v>
      </c>
      <c r="BD408" s="49">
        <f>_xll.qlTenorBasisForwardRate($X$17,BC408,_xll.ohTrigger(trigger,$X$24))</f>
        <v>1.1470646332722024E-3</v>
      </c>
      <c r="BE408" s="49">
        <f>_xll.qlIndexFixing(TenorBasisIndex6M,_xll.qlInterestRateIndexFixingDate(TenorBasisIndex6M,BC408,trigger),TRUE,_xll.ohTrigger(trigger,$X$24))</f>
        <v>1.1176195768438839E-3</v>
      </c>
      <c r="BF408" s="49">
        <f>_xll.qlIndexFixing($X$9,_xll.qlInterestRateIndexFixingDate($X$9,BC408,trigger),TRUE,trigger)</f>
        <v>1.0931497170906391E-3</v>
      </c>
      <c r="BG408" s="94">
        <f t="shared" si="33"/>
        <v>-0.2446985975324478</v>
      </c>
    </row>
    <row r="409" spans="27:59" x14ac:dyDescent="0.2">
      <c r="AA409" s="1">
        <f t="shared" si="34"/>
        <v>406</v>
      </c>
      <c r="AB409" s="44" t="str">
        <f t="shared" si="35"/>
        <v>406M</v>
      </c>
      <c r="AC409" s="45">
        <f>_xll.qlInterestRateIndexFixingDate($X$9,AD409)</f>
        <v>54633</v>
      </c>
      <c r="AD409" s="45">
        <f>_xll.qlCalendarAdvance(calendar,$AD$3,AB409,,,trigger)</f>
        <v>54637</v>
      </c>
      <c r="AE409" s="45">
        <f>_xll.qlInterestRateIndexMaturity($X$9,AD409,)</f>
        <v>54821</v>
      </c>
      <c r="AF409" s="49">
        <f>_xll.qlTenorBasisValue(TenorBasis6M,AD409,_xll.ohTrigger(trigger,$X$24))</f>
        <v>2.4165586859626226E-4</v>
      </c>
      <c r="AG409" s="102">
        <f>_xll.qlTenorBasisForwardRate(TenorBasis6M,AD409,_xll.ohTrigger(trigger,$X$24))</f>
        <v>1.557049270992703E-2</v>
      </c>
      <c r="AH409" s="102">
        <f>_xll.qlIndexFixing(TenorBasisIndex6M,$AC409,TRUE,_xll.ohTrigger(trigger,X430))</f>
        <v>1.5569837735187369E-2</v>
      </c>
      <c r="AI409" s="49">
        <f>_xll.qlIndexFixing($X$9,$AC409,TRUE,trigger)</f>
        <v>1.555940006075956E-2</v>
      </c>
      <c r="AJ409" s="52">
        <f t="shared" si="32"/>
        <v>0.10437674427809032</v>
      </c>
      <c r="BC409" s="45">
        <f>_xll.qlCalendarAdvance(calendar,BC408,"1D",,,trigger)</f>
        <v>42859</v>
      </c>
      <c r="BD409" s="49">
        <f>_xll.qlTenorBasisForwardRate($X$17,BC409,_xll.ohTrigger(trigger,$X$24))</f>
        <v>1.1564784745688611E-3</v>
      </c>
      <c r="BE409" s="49">
        <f>_xll.qlIndexFixing(TenorBasisIndex6M,_xll.qlInterestRateIndexFixingDate(TenorBasisIndex6M,BC409,trigger),TRUE,_xll.ohTrigger(trigger,$X$24))</f>
        <v>1.1303681763885271E-3</v>
      </c>
      <c r="BF409" s="49">
        <f>_xll.qlIndexFixing($X$9,_xll.qlInterestRateIndexFixingDate($X$9,BC409,trigger),TRUE,trigger)</f>
        <v>1.1034950020180174E-3</v>
      </c>
      <c r="BG409" s="94">
        <f t="shared" si="33"/>
        <v>-0.26873174370509745</v>
      </c>
    </row>
    <row r="410" spans="27:59" x14ac:dyDescent="0.2">
      <c r="AA410" s="1">
        <f t="shared" si="34"/>
        <v>407</v>
      </c>
      <c r="AB410" s="44" t="str">
        <f t="shared" si="35"/>
        <v>407M</v>
      </c>
      <c r="AC410" s="45">
        <f>_xll.qlInterestRateIndexFixingDate($X$9,AD410)</f>
        <v>54666</v>
      </c>
      <c r="AD410" s="45">
        <f>_xll.qlCalendarAdvance(calendar,$AD$3,AB410,,,trigger)</f>
        <v>54668</v>
      </c>
      <c r="AE410" s="45">
        <f>_xll.qlInterestRateIndexMaturity($X$9,AD410,)</f>
        <v>54849</v>
      </c>
      <c r="AF410" s="49">
        <f>_xll.qlTenorBasisValue(TenorBasis6M,AD410,_xll.ohTrigger(trigger,$X$24))</f>
        <v>2.4096510967674451E-4</v>
      </c>
      <c r="AG410" s="102">
        <f>_xll.qlTenorBasisForwardRate(TenorBasis6M,AD410,_xll.ohTrigger(trigger,$X$24))</f>
        <v>1.5560917224196889E-2</v>
      </c>
      <c r="AH410" s="102">
        <f>_xll.qlIndexFixing(TenorBasisIndex6M,$AC410,TRUE,_xll.ohTrigger(trigger,X431))</f>
        <v>1.5560262336933797E-2</v>
      </c>
      <c r="AI410" s="49">
        <f>_xll.qlIndexFixing($X$9,$AC410,TRUE,trigger)</f>
        <v>1.5553261202886047E-2</v>
      </c>
      <c r="AJ410" s="52">
        <f t="shared" si="32"/>
        <v>7.0011340477498657E-2</v>
      </c>
      <c r="BC410" s="45">
        <f>_xll.qlCalendarAdvance(calendar,BC409,"1D",,,trigger)</f>
        <v>42860</v>
      </c>
      <c r="BD410" s="49">
        <f>_xll.qlTenorBasisForwardRate($X$17,BC410,_xll.ohTrigger(trigger,$X$24))</f>
        <v>1.1584535893751876E-3</v>
      </c>
      <c r="BE410" s="49">
        <f>_xll.qlIndexFixing(TenorBasisIndex6M,_xll.qlInterestRateIndexFixingDate(TenorBasisIndex6M,BC410,trigger),TRUE,_xll.ohTrigger(trigger,$X$24))</f>
        <v>1.1335685120475373E-3</v>
      </c>
      <c r="BF410" s="49">
        <f>_xll.qlIndexFixing($X$9,_xll.qlInterestRateIndexFixingDate($X$9,BC410,trigger),TRUE,trigger)</f>
        <v>1.1059348075959279E-3</v>
      </c>
      <c r="BG410" s="94">
        <f t="shared" si="33"/>
        <v>-0.27633704451609459</v>
      </c>
    </row>
    <row r="411" spans="27:59" x14ac:dyDescent="0.2">
      <c r="AA411" s="1">
        <f t="shared" si="34"/>
        <v>408</v>
      </c>
      <c r="AB411" s="44" t="str">
        <f t="shared" si="35"/>
        <v>408M</v>
      </c>
      <c r="AC411" s="45">
        <f>_xll.qlInterestRateIndexFixingDate($X$9,AD411)</f>
        <v>54696</v>
      </c>
      <c r="AD411" s="45">
        <f>_xll.qlCalendarAdvance(calendar,$AD$3,AB411,,,trigger)</f>
        <v>54700</v>
      </c>
      <c r="AE411" s="45">
        <f>_xll.qlInterestRateIndexMaturity($X$9,AD411,)</f>
        <v>54882</v>
      </c>
      <c r="AF411" s="49">
        <f>_xll.qlTenorBasisValue(TenorBasis6M,AD411,_xll.ohTrigger(trigger,$X$24))</f>
        <v>2.4026198590632237E-4</v>
      </c>
      <c r="AG411" s="102">
        <f>_xll.qlTenorBasisForwardRate(TenorBasis6M,AD411,_xll.ohTrigger(trigger,$X$24))</f>
        <v>1.5551096916678124E-2</v>
      </c>
      <c r="AH411" s="102">
        <f>_xll.qlIndexFixing(TenorBasisIndex6M,$AC411,TRUE,_xll.ohTrigger(trigger,X432))</f>
        <v>1.5550442004591804E-2</v>
      </c>
      <c r="AI411" s="49">
        <f>_xll.qlIndexFixing($X$9,$AC411,TRUE,trigger)</f>
        <v>1.5547492768279934E-2</v>
      </c>
      <c r="AJ411" s="52">
        <f t="shared" si="32"/>
        <v>2.9492363118697323E-2</v>
      </c>
      <c r="BC411" s="45">
        <f>_xll.qlCalendarAdvance(calendar,BC410,"1D",,,trigger)</f>
        <v>42863</v>
      </c>
      <c r="BD411" s="49">
        <f>_xll.qlTenorBasisForwardRate($X$17,BC411,_xll.ohTrigger(trigger,$X$24))</f>
        <v>1.1694216170308482E-3</v>
      </c>
      <c r="BE411" s="49">
        <f>_xll.qlIndexFixing(TenorBasisIndex6M,_xll.qlInterestRateIndexFixingDate(TenorBasisIndex6M,BC411,trigger),TRUE,_xll.ohTrigger(trigger,$X$24))</f>
        <v>1.1407910762539775E-3</v>
      </c>
      <c r="BF411" s="49">
        <f>_xll.qlIndexFixing($X$9,_xll.qlInterestRateIndexFixingDate($X$9,BC411,trigger),TRUE,trigger)</f>
        <v>1.119700549985515E-3</v>
      </c>
      <c r="BG411" s="94">
        <f t="shared" si="33"/>
        <v>-0.21090526268462487</v>
      </c>
    </row>
    <row r="412" spans="27:59" x14ac:dyDescent="0.2">
      <c r="AA412" s="1">
        <f t="shared" si="34"/>
        <v>409</v>
      </c>
      <c r="AB412" s="44" t="str">
        <f t="shared" si="35"/>
        <v>409M</v>
      </c>
      <c r="AC412" s="45">
        <f>_xll.qlInterestRateIndexFixingDate($X$9,AD412)</f>
        <v>54725</v>
      </c>
      <c r="AD412" s="45">
        <f>_xll.qlCalendarAdvance(calendar,$AD$3,AB412,,,trigger)</f>
        <v>54729</v>
      </c>
      <c r="AE412" s="45">
        <f>_xll.qlInterestRateIndexMaturity($X$9,AD412,)</f>
        <v>54910</v>
      </c>
      <c r="AF412" s="49">
        <f>_xll.qlTenorBasisValue(TenorBasis6M,AD412,_xll.ohTrigger(trigger,$X$24))</f>
        <v>2.3963336945617046E-4</v>
      </c>
      <c r="AG412" s="102">
        <f>_xll.qlTenorBasisForwardRate(TenorBasis6M,AD412,_xll.ohTrigger(trigger,$X$24))</f>
        <v>1.5541295272910993E-2</v>
      </c>
      <c r="AH412" s="102">
        <f>_xll.qlIndexFixing(TenorBasisIndex6M,$AC412,TRUE,_xll.ohTrigger(trigger,X433))</f>
        <v>1.5627002046842631E-2</v>
      </c>
      <c r="AI412" s="49">
        <f>_xll.qlIndexFixing($X$9,$AC412,TRUE,trigger)</f>
        <v>1.55414543398664E-2</v>
      </c>
      <c r="AJ412" s="52">
        <f t="shared" si="32"/>
        <v>0.85547706976231086</v>
      </c>
      <c r="BC412" s="45">
        <f>_xll.qlCalendarAdvance(calendar,BC411,"1D",,,trigger)</f>
        <v>42864</v>
      </c>
      <c r="BD412" s="49">
        <f>_xll.qlTenorBasisForwardRate($X$17,BC412,_xll.ohTrigger(trigger,$X$24))</f>
        <v>1.1739378205467893E-3</v>
      </c>
      <c r="BE412" s="49">
        <f>_xll.qlIndexFixing(TenorBasisIndex6M,_xll.qlInterestRateIndexFixingDate(TenorBasisIndex6M,BC412,trigger),TRUE,_xll.ohTrigger(trigger,$X$24))</f>
        <v>1.1560898754975105E-3</v>
      </c>
      <c r="BF412" s="49">
        <f>_xll.qlIndexFixing($X$9,_xll.qlInterestRateIndexFixingDate($X$9,BC412,trigger),TRUE,trigger)</f>
        <v>1.1255036792739257E-3</v>
      </c>
      <c r="BG412" s="94">
        <f t="shared" si="33"/>
        <v>-0.30586196223584888</v>
      </c>
    </row>
    <row r="413" spans="27:59" x14ac:dyDescent="0.2">
      <c r="AA413" s="1">
        <f t="shared" si="34"/>
        <v>410</v>
      </c>
      <c r="AB413" s="44" t="str">
        <f t="shared" si="35"/>
        <v>410M</v>
      </c>
      <c r="AC413" s="45">
        <f>_xll.qlInterestRateIndexFixingDate($X$9,AD413)</f>
        <v>54757</v>
      </c>
      <c r="AD413" s="45">
        <f>_xll.qlCalendarAdvance(calendar,$AD$3,AB413,,,trigger)</f>
        <v>54759</v>
      </c>
      <c r="AE413" s="45">
        <f>_xll.qlInterestRateIndexMaturity($X$9,AD413,)</f>
        <v>54941</v>
      </c>
      <c r="AF413" s="49">
        <f>_xll.qlTenorBasisValue(TenorBasis6M,AD413,_xll.ohTrigger(trigger,$X$24))</f>
        <v>2.3899156030718989E-4</v>
      </c>
      <c r="AG413" s="102">
        <f>_xll.qlTenorBasisForwardRate(TenorBasis6M,AD413,_xll.ohTrigger(trigger,$X$24))</f>
        <v>1.5530876911187069E-2</v>
      </c>
      <c r="AH413" s="102">
        <f>_xll.qlIndexFixing(TenorBasisIndex6M,$AC413,TRUE,_xll.ohTrigger(trigger,X434))</f>
        <v>1.5530222005814061E-2</v>
      </c>
      <c r="AI413" s="49">
        <f>_xll.qlIndexFixing($X$9,$AC413,TRUE,trigger)</f>
        <v>1.5535295658435172E-2</v>
      </c>
      <c r="AJ413" s="52">
        <f t="shared" si="32"/>
        <v>-5.0736526211112021E-2</v>
      </c>
      <c r="BC413" s="45">
        <f>_xll.qlCalendarAdvance(calendar,BC412,"1D",,,trigger)</f>
        <v>42865</v>
      </c>
      <c r="BD413" s="49">
        <f>_xll.qlTenorBasisForwardRate($X$17,BC413,_xll.ohTrigger(trigger,$X$24))</f>
        <v>1.178468854884953E-3</v>
      </c>
      <c r="BE413" s="49">
        <f>_xll.qlIndexFixing(TenorBasisIndex6M,_xll.qlInterestRateIndexFixingDate(TenorBasisIndex6M,BC413,trigger),TRUE,_xll.ohTrigger(trigger,$X$24))</f>
        <v>1.162553796127566E-3</v>
      </c>
      <c r="BF413" s="49">
        <f>_xll.qlIndexFixing($X$9,_xll.qlInterestRateIndexFixingDate($X$9,BC413,trigger),TRUE,trigger)</f>
        <v>1.1314410971838636E-3</v>
      </c>
      <c r="BG413" s="94">
        <f t="shared" si="33"/>
        <v>-0.31112698943702416</v>
      </c>
    </row>
    <row r="414" spans="27:59" x14ac:dyDescent="0.2">
      <c r="AA414" s="1">
        <f t="shared" si="34"/>
        <v>411</v>
      </c>
      <c r="AB414" s="44" t="str">
        <f t="shared" si="35"/>
        <v>411M</v>
      </c>
      <c r="AC414" s="45">
        <f>_xll.qlInterestRateIndexFixingDate($X$9,AD414)</f>
        <v>54787</v>
      </c>
      <c r="AD414" s="45">
        <f>_xll.qlCalendarAdvance(calendar,$AD$3,AB414,,,trigger)</f>
        <v>54791</v>
      </c>
      <c r="AE414" s="45">
        <f>_xll.qlInterestRateIndexMaturity($X$9,AD414,)</f>
        <v>54973</v>
      </c>
      <c r="AF414" s="49">
        <f>_xll.qlTenorBasisValue(TenorBasis6M,AD414,_xll.ohTrigger(trigger,$X$24))</f>
        <v>2.3831635088113814E-4</v>
      </c>
      <c r="AG414" s="102">
        <f>_xll.qlTenorBasisForwardRate(TenorBasis6M,AD414,_xll.ohTrigger(trigger,$X$24))</f>
        <v>1.5518938028335941E-2</v>
      </c>
      <c r="AH414" s="102">
        <f>_xll.qlIndexFixing(TenorBasisIndex6M,$AC414,TRUE,_xll.ohTrigger(trigger,X435))</f>
        <v>1.5518283126922402E-2</v>
      </c>
      <c r="AI414" s="49">
        <f>_xll.qlIndexFixing($X$9,$AC414,TRUE,trigger)</f>
        <v>1.5528071665710278E-2</v>
      </c>
      <c r="AJ414" s="52">
        <f t="shared" si="32"/>
        <v>-9.7885387878755836E-2</v>
      </c>
      <c r="BC414" s="45">
        <f>_xll.qlCalendarAdvance(calendar,BC413,"1D",,,trigger)</f>
        <v>42866</v>
      </c>
      <c r="BD414" s="49">
        <f>_xll.qlTenorBasisForwardRate($X$17,BC414,_xll.ohTrigger(trigger,$X$24))</f>
        <v>1.1880836473918042E-3</v>
      </c>
      <c r="BE414" s="49">
        <f>_xll.qlIndexFixing(TenorBasisIndex6M,_xll.qlInterestRateIndexFixingDate(TenorBasisIndex6M,BC414,trigger),TRUE,_xll.ohTrigger(trigger,$X$24))</f>
        <v>1.1753580757321454E-3</v>
      </c>
      <c r="BF414" s="49">
        <f>_xll.qlIndexFixing($X$9,_xll.qlInterestRateIndexFixingDate($X$9,BC414,trigger),TRUE,trigger)</f>
        <v>1.1430133730421805E-3</v>
      </c>
      <c r="BG414" s="94">
        <f t="shared" si="33"/>
        <v>-0.32344702689964933</v>
      </c>
    </row>
    <row r="415" spans="27:59" x14ac:dyDescent="0.2">
      <c r="AA415" s="1">
        <f t="shared" si="34"/>
        <v>412</v>
      </c>
      <c r="AB415" s="44" t="str">
        <f t="shared" si="35"/>
        <v>412M</v>
      </c>
      <c r="AC415" s="45">
        <f>_xll.qlInterestRateIndexFixingDate($X$9,AD415)</f>
        <v>54819</v>
      </c>
      <c r="AD415" s="45">
        <f>_xll.qlCalendarAdvance(calendar,$AD$3,AB415,,,trigger)</f>
        <v>54821</v>
      </c>
      <c r="AE415" s="45">
        <f>_xll.qlInterestRateIndexMaturity($X$9,AD415,)</f>
        <v>55002</v>
      </c>
      <c r="AF415" s="49">
        <f>_xll.qlTenorBasisValue(TenorBasis6M,AD415,_xll.ohTrigger(trigger,$X$24))</f>
        <v>2.3769202769784086E-4</v>
      </c>
      <c r="AG415" s="102">
        <f>_xll.qlTenorBasisForwardRate(TenorBasis6M,AD415,_xll.ohTrigger(trigger,$X$24))</f>
        <v>1.5507003075861279E-2</v>
      </c>
      <c r="AH415" s="102">
        <f>_xll.qlIndexFixing(TenorBasisIndex6M,$AC415,TRUE,_xll.ohTrigger(trigger,X436))</f>
        <v>1.5506348206393013E-2</v>
      </c>
      <c r="AI415" s="49">
        <f>_xll.qlIndexFixing($X$9,$AC415,TRUE,trigger)</f>
        <v>1.5520705484391535E-2</v>
      </c>
      <c r="AJ415" s="52">
        <f t="shared" si="32"/>
        <v>-0.14357277998521337</v>
      </c>
      <c r="BC415" s="45">
        <f>_xll.qlCalendarAdvance(calendar,BC414,"1D",,,trigger)</f>
        <v>42867</v>
      </c>
      <c r="BD415" s="49">
        <f>_xll.qlTenorBasisForwardRate($X$17,BC415,_xll.ohTrigger(trigger,$X$24))</f>
        <v>1.1901144466784229E-3</v>
      </c>
      <c r="BE415" s="49">
        <f>_xll.qlIndexFixing(TenorBasisIndex6M,_xll.qlInterestRateIndexFixingDate(TenorBasisIndex6M,BC415,trigger),TRUE,_xll.ohTrigger(trigger,$X$24))</f>
        <v>1.1786864418955032E-3</v>
      </c>
      <c r="BF415" s="49">
        <f>_xll.qlIndexFixing($X$9,_xll.qlInterestRateIndexFixingDate($X$9,BC415,trigger),TRUE,trigger)</f>
        <v>1.1464246574347196E-3</v>
      </c>
      <c r="BG415" s="94">
        <f t="shared" si="33"/>
        <v>-0.32261784460783666</v>
      </c>
    </row>
    <row r="416" spans="27:59" x14ac:dyDescent="0.2">
      <c r="AA416" s="1">
        <f t="shared" si="34"/>
        <v>413</v>
      </c>
      <c r="AB416" s="44" t="str">
        <f t="shared" si="35"/>
        <v>413M</v>
      </c>
      <c r="AC416" s="45">
        <f>_xll.qlInterestRateIndexFixingDate($X$9,AD416)</f>
        <v>54847</v>
      </c>
      <c r="AD416" s="45">
        <f>_xll.qlCalendarAdvance(calendar,$AD$3,AB416,,,trigger)</f>
        <v>54849</v>
      </c>
      <c r="AE416" s="45">
        <f>_xll.qlInterestRateIndexMaturity($X$9,AD416,)</f>
        <v>55033</v>
      </c>
      <c r="AF416" s="49">
        <f>_xll.qlTenorBasisValue(TenorBasis6M,AD416,_xll.ohTrigger(trigger,$X$24))</f>
        <v>2.3711681290037551E-4</v>
      </c>
      <c r="AG416" s="102">
        <f>_xll.qlTenorBasisForwardRate(TenorBasis6M,AD416,_xll.ohTrigger(trigger,$X$24))</f>
        <v>1.5495777764203678E-2</v>
      </c>
      <c r="AH416" s="102">
        <f>_xll.qlIndexFixing(TenorBasisIndex6M,$AC416,TRUE,_xll.ohTrigger(trigger,X437))</f>
        <v>1.5495122814529617E-2</v>
      </c>
      <c r="AI416" s="49">
        <f>_xll.qlIndexFixing($X$9,$AC416,TRUE,trigger)</f>
        <v>1.5514284384214053E-2</v>
      </c>
      <c r="AJ416" s="52">
        <f t="shared" si="32"/>
        <v>-0.1916156968443522</v>
      </c>
      <c r="BC416" s="45">
        <f>_xll.qlCalendarAdvance(calendar,BC415,"1D",,,trigger)</f>
        <v>42870</v>
      </c>
      <c r="BD416" s="49">
        <f>_xll.qlTenorBasisForwardRate($X$17,BC416,_xll.ohTrigger(trigger,$X$24))</f>
        <v>1.2013449172801943E-3</v>
      </c>
      <c r="BE416" s="49">
        <f>_xll.qlIndexFixing(TenorBasisIndex6M,_xll.qlInterestRateIndexFixingDate(TenorBasisIndex6M,BC416,trigger),TRUE,_xll.ohTrigger(trigger,$X$24))</f>
        <v>1.1950944400548288E-3</v>
      </c>
      <c r="BF416" s="49">
        <f>_xll.qlIndexFixing($X$9,_xll.qlInterestRateIndexFixingDate($X$9,BC416,trigger),TRUE,trigger)</f>
        <v>1.162692018650993E-3</v>
      </c>
      <c r="BG416" s="94">
        <f t="shared" si="33"/>
        <v>-0.32402421403835824</v>
      </c>
    </row>
    <row r="417" spans="27:59" x14ac:dyDescent="0.2">
      <c r="AA417" s="1">
        <f t="shared" si="34"/>
        <v>414</v>
      </c>
      <c r="AB417" s="44" t="str">
        <f t="shared" si="35"/>
        <v>414M</v>
      </c>
      <c r="AC417" s="45">
        <f>_xll.qlInterestRateIndexFixingDate($X$9,AD417)</f>
        <v>54878</v>
      </c>
      <c r="AD417" s="45">
        <f>_xll.qlCalendarAdvance(calendar,$AD$3,AB417,,,trigger)</f>
        <v>54882</v>
      </c>
      <c r="AE417" s="45">
        <f>_xll.qlInterestRateIndexMaturity($X$9,AD417,)</f>
        <v>55065</v>
      </c>
      <c r="AF417" s="49">
        <f>_xll.qlTenorBasisValue(TenorBasis6M,AD417,_xll.ohTrigger(trigger,$X$24))</f>
        <v>2.3644804156840014E-4</v>
      </c>
      <c r="AG417" s="102">
        <f>_xll.qlTenorBasisForwardRate(TenorBasis6M,AD417,_xll.ohTrigger(trigger,$X$24))</f>
        <v>1.548134857318168E-2</v>
      </c>
      <c r="AH417" s="102">
        <f>_xll.qlIndexFixing(TenorBasisIndex6M,$AC417,TRUE,_xll.ohTrigger(trigger,X438))</f>
        <v>1.5481368204505569E-2</v>
      </c>
      <c r="AI417" s="49">
        <f>_xll.qlIndexFixing($X$9,$AC417,TRUE,trigger)</f>
        <v>1.5505380522611047E-2</v>
      </c>
      <c r="AJ417" s="52">
        <f t="shared" si="32"/>
        <v>-0.24012318105478062</v>
      </c>
      <c r="BC417" s="45">
        <f>_xll.qlCalendarAdvance(calendar,BC416,"1D",,,trigger)</f>
        <v>42871</v>
      </c>
      <c r="BD417" s="49">
        <f>_xll.qlTenorBasisForwardRate($X$17,BC417,_xll.ohTrigger(trigger,$X$24))</f>
        <v>1.2059639935607901E-3</v>
      </c>
      <c r="BE417" s="49">
        <f>_xll.qlIndexFixing(TenorBasisIndex6M,_xll.qlInterestRateIndexFixingDate(TenorBasisIndex6M,BC417,trigger),TRUE,_xll.ohTrigger(trigger,$X$24))</f>
        <v>1.2016464629616625E-3</v>
      </c>
      <c r="BF417" s="49">
        <f>_xll.qlIndexFixing($X$9,_xll.qlInterestRateIndexFixingDate($X$9,BC417,trigger),TRUE,trigger)</f>
        <v>1.1691648677981043E-3</v>
      </c>
      <c r="BG417" s="94">
        <f t="shared" si="33"/>
        <v>-0.32481595163558197</v>
      </c>
    </row>
    <row r="418" spans="27:59" x14ac:dyDescent="0.2">
      <c r="AA418" s="1">
        <f t="shared" si="34"/>
        <v>415</v>
      </c>
      <c r="AB418" s="44" t="str">
        <f t="shared" si="35"/>
        <v>415M</v>
      </c>
      <c r="AC418" s="45">
        <f>_xll.qlInterestRateIndexFixingDate($X$9,AD418)</f>
        <v>54906</v>
      </c>
      <c r="AD418" s="45">
        <f>_xll.qlCalendarAdvance(calendar,$AD$3,AB418,,,trigger)</f>
        <v>54910</v>
      </c>
      <c r="AE418" s="45">
        <f>_xll.qlInterestRateIndexMaturity($X$9,AD418,)</f>
        <v>55094</v>
      </c>
      <c r="AF418" s="49">
        <f>_xll.qlTenorBasisValue(TenorBasis6M,AD418,_xll.ohTrigger(trigger,$X$24))</f>
        <v>2.3588827346175421E-4</v>
      </c>
      <c r="AG418" s="102">
        <f>_xll.qlTenorBasisForwardRate(TenorBasis6M,AD418,_xll.ohTrigger(trigger,$X$24))</f>
        <v>1.5468718457161232E-2</v>
      </c>
      <c r="AH418" s="102">
        <f>_xll.qlIndexFixing(TenorBasisIndex6M,$AC418,TRUE,_xll.ohTrigger(trigger,X439))</f>
        <v>1.5404032098913115E-2</v>
      </c>
      <c r="AI418" s="49">
        <f>_xll.qlIndexFixing($X$9,$AC418,TRUE,trigger)</f>
        <v>1.5497811823466875E-2</v>
      </c>
      <c r="AJ418" s="52">
        <f t="shared" si="32"/>
        <v>-0.93779724553759436</v>
      </c>
      <c r="BC418" s="45">
        <f>_xll.qlCalendarAdvance(calendar,BC417,"1D",,,trigger)</f>
        <v>42872</v>
      </c>
      <c r="BD418" s="49">
        <f>_xll.qlTenorBasisForwardRate($X$17,BC418,_xll.ohTrigger(trigger,$X$24))</f>
        <v>1.2105975863254874E-3</v>
      </c>
      <c r="BE418" s="49">
        <f>_xll.qlIndexFixing(TenorBasisIndex6M,_xll.qlInterestRateIndexFixingDate(TenorBasisIndex6M,BC418,trigger),TRUE,_xll.ohTrigger(trigger,$X$24))</f>
        <v>1.1990793335752052E-3</v>
      </c>
      <c r="BF418" s="49">
        <f>_xll.qlIndexFixing($X$9,_xll.qlInterestRateIndexFixingDate($X$9,BC418,trigger),TRUE,trigger)</f>
        <v>1.1756819039883707E-3</v>
      </c>
      <c r="BG418" s="94">
        <f t="shared" si="33"/>
        <v>-0.23397429586834509</v>
      </c>
    </row>
    <row r="419" spans="27:59" x14ac:dyDescent="0.2">
      <c r="AA419" s="1">
        <f t="shared" si="34"/>
        <v>416</v>
      </c>
      <c r="AB419" s="44" t="str">
        <f t="shared" si="35"/>
        <v>416M</v>
      </c>
      <c r="AC419" s="45">
        <f>_xll.qlInterestRateIndexFixingDate($X$9,AD419)</f>
        <v>54939</v>
      </c>
      <c r="AD419" s="45">
        <f>_xll.qlCalendarAdvance(calendar,$AD$3,AB419,,,trigger)</f>
        <v>54941</v>
      </c>
      <c r="AE419" s="45">
        <f>_xll.qlInterestRateIndexMaturity($X$9,AD419,)</f>
        <v>55124</v>
      </c>
      <c r="AF419" s="49">
        <f>_xll.qlTenorBasisValue(TenorBasis6M,AD419,_xll.ohTrigger(trigger,$X$24))</f>
        <v>2.3527664068544399E-4</v>
      </c>
      <c r="AG419" s="102">
        <f>_xll.qlTenorBasisForwardRate(TenorBasis6M,AD419,_xll.ohTrigger(trigger,$X$24))</f>
        <v>1.5453935745053129E-2</v>
      </c>
      <c r="AH419" s="102">
        <f>_xll.qlIndexFixing(TenorBasisIndex6M,$AC419,TRUE,_xll.ohTrigger(trigger,X440))</f>
        <v>1.5493753979264172E-2</v>
      </c>
      <c r="AI419" s="49">
        <f>_xll.qlIndexFixing($X$9,$AC419,TRUE,trigger)</f>
        <v>1.5488598048461869E-2</v>
      </c>
      <c r="AJ419" s="52">
        <f t="shared" si="32"/>
        <v>5.1559308023030326E-2</v>
      </c>
      <c r="BC419" s="45">
        <f>_xll.qlCalendarAdvance(calendar,BC418,"1D",,,trigger)</f>
        <v>42873</v>
      </c>
      <c r="BD419" s="49">
        <f>_xll.qlTenorBasisForwardRate($X$17,BC419,_xll.ohTrigger(trigger,$X$24))</f>
        <v>1.2204064405778807E-3</v>
      </c>
      <c r="BE419" s="49">
        <f>_xll.qlIndexFixing(TenorBasisIndex6M,_xll.qlInterestRateIndexFixingDate(TenorBasisIndex6M,BC419,trigger),TRUE,_xll.ohTrigger(trigger,$X$24))</f>
        <v>1.2210660860829811E-3</v>
      </c>
      <c r="BF419" s="49">
        <f>_xll.qlIndexFixing($X$9,_xll.qlInterestRateIndexFixingDate($X$9,BC419,trigger),TRUE,trigger)</f>
        <v>1.1877940868055431E-3</v>
      </c>
      <c r="BG419" s="94">
        <f t="shared" si="33"/>
        <v>-0.33271999277438002</v>
      </c>
    </row>
    <row r="420" spans="27:59" x14ac:dyDescent="0.2">
      <c r="AA420" s="1">
        <f t="shared" si="34"/>
        <v>417</v>
      </c>
      <c r="AB420" s="44" t="str">
        <f t="shared" si="35"/>
        <v>417M</v>
      </c>
      <c r="AC420" s="45">
        <f>_xll.qlInterestRateIndexFixingDate($X$9,AD420)</f>
        <v>54969</v>
      </c>
      <c r="AD420" s="45">
        <f>_xll.qlCalendarAdvance(calendar,$AD$3,AB420,,,trigger)</f>
        <v>54973</v>
      </c>
      <c r="AE420" s="45">
        <f>_xll.qlInterestRateIndexMaturity($X$9,AD420,)</f>
        <v>55157</v>
      </c>
      <c r="AF420" s="49">
        <f>_xll.qlTenorBasisValue(TenorBasis6M,AD420,_xll.ohTrigger(trigger,$X$24))</f>
        <v>2.3465410187515666E-4</v>
      </c>
      <c r="AG420" s="102">
        <f>_xll.qlTenorBasisForwardRate(TenorBasis6M,AD420,_xll.ohTrigger(trigger,$X$24))</f>
        <v>1.5438161686377124E-2</v>
      </c>
      <c r="AH420" s="102">
        <f>_xll.qlIndexFixing(TenorBasisIndex6M,$AC420,TRUE,_xll.ohTrigger(trigger,X441))</f>
        <v>1.5499902038920205E-2</v>
      </c>
      <c r="AI420" s="49">
        <f>_xll.qlIndexFixing($X$9,$AC420,TRUE,trigger)</f>
        <v>1.547887679470759E-2</v>
      </c>
      <c r="AJ420" s="52">
        <f t="shared" si="32"/>
        <v>0.21025244212614577</v>
      </c>
      <c r="BC420" s="45">
        <f>_xll.qlCalendarAdvance(calendar,BC419,"1D",,,trigger)</f>
        <v>42874</v>
      </c>
      <c r="BD420" s="49">
        <f>_xll.qlTenorBasisForwardRate($X$17,BC420,_xll.ohTrigger(trigger,$X$24))</f>
        <v>1.2224930680088991E-3</v>
      </c>
      <c r="BE420" s="49">
        <f>_xll.qlIndexFixing(TenorBasisIndex6M,_xll.qlInterestRateIndexFixingDate(TenorBasisIndex6M,BC420,trigger),TRUE,_xll.ohTrigger(trigger,$X$24))</f>
        <v>1.2245226279784978E-3</v>
      </c>
      <c r="BF420" s="49">
        <f>_xll.qlIndexFixing($X$9,_xll.qlInterestRateIndexFixingDate($X$9,BC420,trigger),TRUE,trigger)</f>
        <v>1.1915775928456743E-3</v>
      </c>
      <c r="BG420" s="94">
        <f t="shared" si="33"/>
        <v>-0.32945035132823453</v>
      </c>
    </row>
    <row r="421" spans="27:59" x14ac:dyDescent="0.2">
      <c r="AA421" s="1">
        <f t="shared" si="34"/>
        <v>418</v>
      </c>
      <c r="AB421" s="44" t="str">
        <f t="shared" si="35"/>
        <v>418M</v>
      </c>
      <c r="AC421" s="45">
        <f>_xll.qlInterestRateIndexFixingDate($X$9,AD421)</f>
        <v>54998</v>
      </c>
      <c r="AD421" s="45">
        <f>_xll.qlCalendarAdvance(calendar,$AD$3,AB421,,,trigger)</f>
        <v>55002</v>
      </c>
      <c r="AE421" s="45">
        <f>_xll.qlInterestRateIndexMaturity($X$9,AD421,)</f>
        <v>55186</v>
      </c>
      <c r="AF421" s="49">
        <f>_xll.qlTenorBasisValue(TenorBasis6M,AD421,_xll.ohTrigger(trigger,$X$24))</f>
        <v>2.3409756764394138E-4</v>
      </c>
      <c r="AG421" s="102">
        <f>_xll.qlTenorBasisForwardRate(TenorBasis6M,AD421,_xll.ohTrigger(trigger,$X$24))</f>
        <v>1.5423204173299876E-2</v>
      </c>
      <c r="AH421" s="102">
        <f>_xll.qlIndexFixing(TenorBasisIndex6M,$AC421,TRUE,_xll.ohTrigger(trigger,X442))</f>
        <v>1.5504401306912292E-2</v>
      </c>
      <c r="AI421" s="49">
        <f>_xll.qlIndexFixing($X$9,$AC421,TRUE,trigger)</f>
        <v>1.5469350455195574E-2</v>
      </c>
      <c r="AJ421" s="52">
        <f t="shared" si="32"/>
        <v>0.35050851716718001</v>
      </c>
      <c r="BC421" s="45">
        <f>_xll.qlCalendarAdvance(calendar,BC420,"1D",,,trigger)</f>
        <v>42877</v>
      </c>
      <c r="BD421" s="49">
        <f>_xll.qlTenorBasisForwardRate($X$17,BC421,_xll.ohTrigger(trigger,$X$24))</f>
        <v>1.2339817254774824E-3</v>
      </c>
      <c r="BE421" s="49">
        <f>_xll.qlIndexFixing(TenorBasisIndex6M,_xll.qlInterestRateIndexFixingDate(TenorBasisIndex6M,BC421,trigger),TRUE,_xll.ohTrigger(trigger,$X$24))</f>
        <v>1.2412620905005E-3</v>
      </c>
      <c r="BF421" s="49">
        <f>_xll.qlIndexFixing($X$9,_xll.qlInterestRateIndexFixingDate($X$9,BC421,trigger),TRUE,trigger)</f>
        <v>1.2084793544481945E-3</v>
      </c>
      <c r="BG421" s="94">
        <f t="shared" si="33"/>
        <v>-0.32782736052305556</v>
      </c>
    </row>
    <row r="422" spans="27:59" x14ac:dyDescent="0.2">
      <c r="AA422" s="1">
        <f t="shared" si="34"/>
        <v>419</v>
      </c>
      <c r="AB422" s="44" t="str">
        <f t="shared" si="35"/>
        <v>419M</v>
      </c>
      <c r="AC422" s="45">
        <f>_xll.qlInterestRateIndexFixingDate($X$9,AD422)</f>
        <v>55031</v>
      </c>
      <c r="AD422" s="45">
        <f>_xll.qlCalendarAdvance(calendar,$AD$3,AB422,,,trigger)</f>
        <v>55033</v>
      </c>
      <c r="AE422" s="45">
        <f>_xll.qlInterestRateIndexMaturity($X$9,AD422,)</f>
        <v>55214</v>
      </c>
      <c r="AF422" s="49">
        <f>_xll.qlTenorBasisValue(TenorBasis6M,AD422,_xll.ohTrigger(trigger,$X$24))</f>
        <v>2.3351058113486994E-4</v>
      </c>
      <c r="AG422" s="102">
        <f>_xll.qlTenorBasisForwardRate(TenorBasis6M,AD422,_xll.ohTrigger(trigger,$X$24))</f>
        <v>1.5406455902705441E-2</v>
      </c>
      <c r="AH422" s="102">
        <f>_xll.qlIndexFixing(TenorBasisIndex6M,$AC422,TRUE,_xll.ohTrigger(trigger,X443))</f>
        <v>1.5508093942207042E-2</v>
      </c>
      <c r="AI422" s="49">
        <f>_xll.qlIndexFixing($X$9,$AC422,TRUE,trigger)</f>
        <v>1.5458098642844935E-2</v>
      </c>
      <c r="AJ422" s="52">
        <f t="shared" si="32"/>
        <v>0.49995299362106882</v>
      </c>
      <c r="BC422" s="45">
        <f>_xll.qlCalendarAdvance(calendar,BC421,"1D",,,trigger)</f>
        <v>42878</v>
      </c>
      <c r="BD422" s="49">
        <f>_xll.qlTenorBasisForwardRate($X$17,BC422,_xll.ohTrigger(trigger,$X$24))</f>
        <v>1.2387014739795069E-3</v>
      </c>
      <c r="BE422" s="49">
        <f>_xll.qlIndexFixing(TenorBasisIndex6M,_xll.qlInterestRateIndexFixingDate(TenorBasisIndex6M,BC422,trigger),TRUE,_xll.ohTrigger(trigger,$X$24))</f>
        <v>1.2479148579813211E-3</v>
      </c>
      <c r="BF422" s="49">
        <f>_xll.qlIndexFixing($X$9,_xll.qlInterestRateIndexFixingDate($X$9,BC422,trigger),TRUE,trigger)</f>
        <v>1.2149911888081899E-3</v>
      </c>
      <c r="BG422" s="94">
        <f t="shared" si="33"/>
        <v>-0.32923669173131209</v>
      </c>
    </row>
    <row r="423" spans="27:59" x14ac:dyDescent="0.2">
      <c r="AA423" s="1">
        <f t="shared" si="34"/>
        <v>420</v>
      </c>
      <c r="AB423" s="44" t="str">
        <f t="shared" si="35"/>
        <v>420M</v>
      </c>
      <c r="AC423" s="45">
        <f>_xll.qlInterestRateIndexFixingDate($X$9,AD423)</f>
        <v>55060</v>
      </c>
      <c r="AD423" s="45">
        <f>_xll.qlCalendarAdvance(calendar,$AD$3,AB423,,,trigger)</f>
        <v>55064</v>
      </c>
      <c r="AE423" s="45">
        <f>_xll.qlInterestRateIndexMaturity($X$9,AD423,)</f>
        <v>55247</v>
      </c>
      <c r="AF423" s="49">
        <f>_xll.qlTenorBasisValue(TenorBasis6M,AD423,_xll.ohTrigger(trigger,$X$24))</f>
        <v>2.3293168207063914E-4</v>
      </c>
      <c r="AG423" s="102">
        <f>_xll.qlTenorBasisForwardRate(TenorBasis6M,AD423,_xll.ohTrigger(trigger,$X$24))</f>
        <v>1.5389305446037577E-2</v>
      </c>
      <c r="AH423" s="102">
        <f>_xll.qlIndexFixing(TenorBasisIndex6M,$AC423,TRUE,_xll.ohTrigger(trigger,X444))</f>
        <v>1.551209475730321E-2</v>
      </c>
      <c r="AI423" s="49">
        <f>_xll.qlIndexFixing($X$9,$AC423,TRUE,trigger)</f>
        <v>1.5446810119364504E-2</v>
      </c>
      <c r="AJ423" s="52">
        <f t="shared" si="32"/>
        <v>0.65284637938705858</v>
      </c>
      <c r="BC423" s="45">
        <f>_xll.qlCalendarAdvance(calendar,BC422,"1D",,,trigger)</f>
        <v>42879</v>
      </c>
      <c r="BD423" s="49">
        <f>_xll.qlTenorBasisForwardRate($X$17,BC423,_xll.ohTrigger(trigger,$X$24))</f>
        <v>1.2434354245684292E-3</v>
      </c>
      <c r="BE423" s="49">
        <f>_xll.qlIndexFixing(TenorBasisIndex6M,_xll.qlInterestRateIndexFixingDate(TenorBasisIndex6M,BC423,trigger),TRUE,_xll.ohTrigger(trigger,$X$24))</f>
        <v>1.2545818380536808E-3</v>
      </c>
      <c r="BF423" s="49">
        <f>_xll.qlIndexFixing($X$9,_xll.qlInterestRateIndexFixingDate($X$9,BC423,trigger),TRUE,trigger)</f>
        <v>1.2214571005789759E-3</v>
      </c>
      <c r="BG423" s="94">
        <f t="shared" si="33"/>
        <v>-0.3312473747470483</v>
      </c>
    </row>
    <row r="424" spans="27:59" x14ac:dyDescent="0.2">
      <c r="AA424" s="1">
        <f t="shared" si="34"/>
        <v>421</v>
      </c>
      <c r="AB424" s="44" t="str">
        <f t="shared" si="35"/>
        <v>421M</v>
      </c>
      <c r="AC424" s="45">
        <f>_xll.qlInterestRateIndexFixingDate($X$9,AD424)</f>
        <v>55092</v>
      </c>
      <c r="AD424" s="45">
        <f>_xll.qlCalendarAdvance(calendar,$AD$3,AB424,,,trigger)</f>
        <v>55094</v>
      </c>
      <c r="AE424" s="45">
        <f>_xll.qlInterestRateIndexMaturity($X$9,AD424,)</f>
        <v>55275</v>
      </c>
      <c r="AF424" s="49">
        <f>_xll.qlTenorBasisValue(TenorBasis6M,AD424,_xll.ohTrigger(trigger,$X$24))</f>
        <v>2.3237905645385023E-4</v>
      </c>
      <c r="AG424" s="102">
        <f>_xll.qlTenorBasisForwardRate(TenorBasis6M,AD424,_xll.ohTrigger(trigger,$X$24))</f>
        <v>1.5371959322389172E-2</v>
      </c>
      <c r="AH424" s="102">
        <f>_xll.qlIndexFixing(TenorBasisIndex6M,$AC424,TRUE,_xll.ohTrigger(trigger,X445))</f>
        <v>1.5580285001201606E-2</v>
      </c>
      <c r="AI424" s="49">
        <f>_xll.qlIndexFixing($X$9,$AC424,TRUE,trigger)</f>
        <v>1.5434632274722009E-2</v>
      </c>
      <c r="AJ424" s="52">
        <f t="shared" si="32"/>
        <v>1.4565272647959655</v>
      </c>
      <c r="BC424" s="45">
        <f>_xll.qlCalendarAdvance(calendar,BC423,"1D",,,trigger)</f>
        <v>42880</v>
      </c>
      <c r="BD424" s="49">
        <f>_xll.qlTenorBasisForwardRate($X$17,BC424,_xll.ohTrigger(trigger,$X$24))</f>
        <v>1.2534316215587651E-3</v>
      </c>
      <c r="BE424" s="49">
        <f>_xll.qlIndexFixing(TenorBasisIndex6M,_xll.qlInterestRateIndexFixingDate(TenorBasisIndex6M,BC424,trigger),TRUE,_xll.ohTrigger(trigger,$X$24))</f>
        <v>1.2674769896471279E-3</v>
      </c>
      <c r="BF424" s="49">
        <f>_xll.qlIndexFixing($X$9,_xll.qlInterestRateIndexFixingDate($X$9,BC424,trigger),TRUE,trigger)</f>
        <v>1.2334694892107878E-3</v>
      </c>
      <c r="BG424" s="94">
        <f t="shared" si="33"/>
        <v>-0.34007500436340116</v>
      </c>
    </row>
    <row r="425" spans="27:59" x14ac:dyDescent="0.2">
      <c r="AA425" s="1">
        <f t="shared" si="34"/>
        <v>422</v>
      </c>
      <c r="AB425" s="44" t="str">
        <f t="shared" si="35"/>
        <v>422M</v>
      </c>
      <c r="AC425" s="45">
        <f>_xll.qlInterestRateIndexFixingDate($X$9,AD425)</f>
        <v>55122</v>
      </c>
      <c r="AD425" s="45">
        <f>_xll.qlCalendarAdvance(calendar,$AD$3,AB425,,,trigger)</f>
        <v>55124</v>
      </c>
      <c r="AE425" s="45">
        <f>_xll.qlInterestRateIndexMaturity($X$9,AD425,)</f>
        <v>55306</v>
      </c>
      <c r="AF425" s="49">
        <f>_xll.qlTenorBasisValue(TenorBasis6M,AD425,_xll.ohTrigger(trigger,$X$24))</f>
        <v>2.318338084479858E-4</v>
      </c>
      <c r="AG425" s="102">
        <f>_xll.qlTenorBasisForwardRate(TenorBasis6M,AD425,_xll.ohTrigger(trigger,$X$24))</f>
        <v>1.5354094367043849E-2</v>
      </c>
      <c r="AH425" s="102">
        <f>_xll.qlIndexFixing(TenorBasisIndex6M,$AC425,TRUE,_xll.ohTrigger(trigger,X446))</f>
        <v>1.5476878752932381E-2</v>
      </c>
      <c r="AI425" s="49">
        <f>_xll.qlIndexFixing($X$9,$AC425,TRUE,trigger)</f>
        <v>1.5422043278148613E-2</v>
      </c>
      <c r="AJ425" s="52">
        <f t="shared" si="32"/>
        <v>0.54835474783767468</v>
      </c>
      <c r="BC425" s="45">
        <f>_xll.qlCalendarAdvance(calendar,BC424,"1D",,,trigger)</f>
        <v>42881</v>
      </c>
      <c r="BD425" s="49">
        <f>_xll.qlTenorBasisForwardRate($X$17,BC425,_xll.ohTrigger(trigger,$X$24))</f>
        <v>1.2555741354432538E-3</v>
      </c>
      <c r="BE425" s="49">
        <f>_xll.qlIndexFixing(TenorBasisIndex6M,_xll.qlInterestRateIndexFixingDate(TenorBasisIndex6M,BC425,trigger),TRUE,_xll.ohTrigger(trigger,$X$24))</f>
        <v>1.2710617671367009E-3</v>
      </c>
      <c r="BF425" s="49">
        <f>_xll.qlIndexFixing($X$9,_xll.qlInterestRateIndexFixingDate($X$9,BC425,trigger),TRUE,trigger)</f>
        <v>1.2370023152508366E-3</v>
      </c>
      <c r="BG425" s="94">
        <f t="shared" si="33"/>
        <v>-0.34059451885864361</v>
      </c>
    </row>
    <row r="426" spans="27:59" x14ac:dyDescent="0.2">
      <c r="AA426" s="1">
        <f t="shared" si="34"/>
        <v>423</v>
      </c>
      <c r="AB426" s="44" t="str">
        <f t="shared" si="35"/>
        <v>423M</v>
      </c>
      <c r="AC426" s="45">
        <f>_xll.qlInterestRateIndexFixingDate($X$9,AD426)</f>
        <v>55151</v>
      </c>
      <c r="AD426" s="45">
        <f>_xll.qlCalendarAdvance(calendar,$AD$3,AB426,,,trigger)</f>
        <v>55155</v>
      </c>
      <c r="AE426" s="45">
        <f>_xll.qlInterestRateIndexMaturity($X$9,AD426,)</f>
        <v>55337</v>
      </c>
      <c r="AF426" s="49">
        <f>_xll.qlTenorBasisValue(TenorBasis6M,AD426,_xll.ohTrigger(trigger,$X$24))</f>
        <v>2.3127803535156363E-4</v>
      </c>
      <c r="AG426" s="102">
        <f>_xll.qlTenorBasisForwardRate(TenorBasis6M,AD426,_xll.ohTrigger(trigger,$X$24))</f>
        <v>1.53349765040953E-2</v>
      </c>
      <c r="AH426" s="102">
        <f>_xll.qlIndexFixing(TenorBasisIndex6M,$AC426,TRUE,_xll.ohTrigger(trigger,X447))</f>
        <v>1.5457761000608748E-2</v>
      </c>
      <c r="AI426" s="49">
        <f>_xll.qlIndexFixing($X$9,$AC426,TRUE,trigger)</f>
        <v>1.5408120442919719E-2</v>
      </c>
      <c r="AJ426" s="52">
        <f t="shared" si="32"/>
        <v>0.49640557689028741</v>
      </c>
      <c r="BC426" s="45">
        <f>_xll.qlCalendarAdvance(calendar,BC425,"1D",,,trigger)</f>
        <v>42884</v>
      </c>
      <c r="BD426" s="49">
        <f>_xll.qlTenorBasisForwardRate($X$17,BC426,_xll.ohTrigger(trigger,$X$24))</f>
        <v>1.2673166366310828E-3</v>
      </c>
      <c r="BE426" s="49">
        <f>_xll.qlIndexFixing(TenorBasisIndex6M,_xll.qlInterestRateIndexFixingDate(TenorBasisIndex6M,BC426,trigger),TRUE,_xll.ohTrigger(trigger,$X$24))</f>
        <v>1.2881283565702173E-3</v>
      </c>
      <c r="BF426" s="49">
        <f>_xll.qlIndexFixing($X$9,_xll.qlInterestRateIndexFixingDate($X$9,BC426,trigger),TRUE,trigger)</f>
        <v>1.2526472429191563E-3</v>
      </c>
      <c r="BG426" s="94">
        <f t="shared" si="33"/>
        <v>-0.35481113651060969</v>
      </c>
    </row>
    <row r="427" spans="27:59" x14ac:dyDescent="0.2">
      <c r="AA427" s="1">
        <f t="shared" si="34"/>
        <v>424</v>
      </c>
      <c r="AB427" s="44" t="str">
        <f t="shared" si="35"/>
        <v>424M</v>
      </c>
      <c r="AC427" s="45">
        <f>_xll.qlInterestRateIndexFixingDate($X$9,AD427)</f>
        <v>55184</v>
      </c>
      <c r="AD427" s="45">
        <f>_xll.qlCalendarAdvance(calendar,$AD$3,AB427,,,trigger)</f>
        <v>55186</v>
      </c>
      <c r="AE427" s="45">
        <f>_xll.qlInterestRateIndexMaturity($X$9,AD427,)</f>
        <v>55367</v>
      </c>
      <c r="AF427" s="49">
        <f>_xll.qlTenorBasisValue(TenorBasis6M,AD427,_xll.ohTrigger(trigger,$X$24))</f>
        <v>2.3072993525782517E-4</v>
      </c>
      <c r="AG427" s="102">
        <f>_xll.qlTenorBasisForwardRate(TenorBasis6M,AD427,_xll.ohTrigger(trigger,$X$24))</f>
        <v>1.5315224770730518E-2</v>
      </c>
      <c r="AH427" s="102">
        <f>_xll.qlIndexFixing(TenorBasisIndex6M,$AC427,TRUE,_xll.ohTrigger(trigger,X448))</f>
        <v>1.543800411386935E-2</v>
      </c>
      <c r="AI427" s="49">
        <f>_xll.qlIndexFixing($X$9,$AC427,TRUE,trigger)</f>
        <v>1.5393314671203126E-2</v>
      </c>
      <c r="AJ427" s="52">
        <f t="shared" si="32"/>
        <v>0.44689442666223655</v>
      </c>
      <c r="BC427" s="45">
        <f>_xll.qlCalendarAdvance(calendar,BC426,"1D",,,trigger)</f>
        <v>42885</v>
      </c>
      <c r="BD427" s="49">
        <f>_xll.qlTenorBasisForwardRate($X$17,BC427,_xll.ohTrigger(trigger,$X$24))</f>
        <v>1.2721348564142365E-3</v>
      </c>
      <c r="BE427" s="49">
        <f>_xll.qlIndexFixing(TenorBasisIndex6M,_xll.qlInterestRateIndexFixingDate(TenorBasisIndex6M,BC427,trigger),TRUE,_xll.ohTrigger(trigger,$X$24))</f>
        <v>1.2948796697404732E-3</v>
      </c>
      <c r="BF427" s="49">
        <f>_xll.qlIndexFixing($X$9,_xll.qlInterestRateIndexFixingDate($X$9,BC427,trigger),TRUE,trigger)</f>
        <v>1.2585672703669805E-3</v>
      </c>
      <c r="BG427" s="94">
        <f t="shared" si="33"/>
        <v>-0.3631239937349276</v>
      </c>
    </row>
    <row r="428" spans="27:59" x14ac:dyDescent="0.2">
      <c r="AA428" s="1">
        <f t="shared" si="34"/>
        <v>425</v>
      </c>
      <c r="AB428" s="44" t="str">
        <f t="shared" si="35"/>
        <v>425M</v>
      </c>
      <c r="AC428" s="45">
        <f>_xll.qlInterestRateIndexFixingDate($X$9,AD428)</f>
        <v>55212</v>
      </c>
      <c r="AD428" s="45">
        <f>_xll.qlCalendarAdvance(calendar,$AD$3,AB428,,,trigger)</f>
        <v>55214</v>
      </c>
      <c r="AE428" s="45">
        <f>_xll.qlInterestRateIndexMaturity($X$9,AD428,)</f>
        <v>55400</v>
      </c>
      <c r="AF428" s="49">
        <f>_xll.qlTenorBasisValue(TenorBasis6M,AD428,_xll.ohTrigger(trigger,$X$24))</f>
        <v>2.3024138728885475E-4</v>
      </c>
      <c r="AG428" s="102">
        <f>_xll.qlTenorBasisForwardRate(TenorBasis6M,AD428,_xll.ohTrigger(trigger,$X$24))</f>
        <v>1.5296735707790656E-2</v>
      </c>
      <c r="AH428" s="102">
        <f>_xll.qlIndexFixing(TenorBasisIndex6M,$AC428,TRUE,_xll.ohTrigger(trigger,X449))</f>
        <v>1.5337315497975125E-2</v>
      </c>
      <c r="AI428" s="49">
        <f>_xll.qlIndexFixing($X$9,$AC428,TRUE,trigger)</f>
        <v>1.5379613048560182E-2</v>
      </c>
      <c r="AJ428" s="52">
        <f t="shared" si="32"/>
        <v>-0.42297550585056881</v>
      </c>
      <c r="BC428" s="45">
        <f>_xll.qlCalendarAdvance(calendar,BC427,"1D",,,trigger)</f>
        <v>42886</v>
      </c>
      <c r="BD428" s="49">
        <f>_xll.qlTenorBasisForwardRate($X$17,BC428,_xll.ohTrigger(trigger,$X$24))</f>
        <v>1.2743121717844125E-3</v>
      </c>
      <c r="BE428" s="49">
        <f>_xll.qlIndexFixing(TenorBasisIndex6M,_xll.qlInterestRateIndexFixingDate(TenorBasisIndex6M,BC428,trigger),TRUE,_xll.ohTrigger(trigger,$X$24))</f>
        <v>1.2985625323141323E-3</v>
      </c>
      <c r="BF428" s="49">
        <f>_xll.qlIndexFixing($X$9,_xll.qlInterestRateIndexFixingDate($X$9,BC428,trigger),TRUE,trigger)</f>
        <v>1.2615280477304015E-3</v>
      </c>
      <c r="BG428" s="94">
        <f t="shared" si="33"/>
        <v>-0.37034484583730809</v>
      </c>
    </row>
    <row r="429" spans="27:59" x14ac:dyDescent="0.2">
      <c r="AA429" s="1">
        <f t="shared" si="34"/>
        <v>426</v>
      </c>
      <c r="AB429" s="44" t="str">
        <f t="shared" si="35"/>
        <v>426M</v>
      </c>
      <c r="AC429" s="45">
        <f>_xll.qlInterestRateIndexFixingDate($X$9,AD429)</f>
        <v>55241</v>
      </c>
      <c r="AD429" s="45">
        <f>_xll.qlCalendarAdvance(calendar,$AD$3,AB429,,,trigger)</f>
        <v>55247</v>
      </c>
      <c r="AE429" s="45">
        <f>_xll.qlInterestRateIndexMaturity($X$9,AD429,)</f>
        <v>55430</v>
      </c>
      <c r="AF429" s="49">
        <f>_xll.qlTenorBasisValue(TenorBasis6M,AD429,_xll.ohTrigger(trigger,$X$24))</f>
        <v>2.2967342694566096E-4</v>
      </c>
      <c r="AG429" s="102">
        <f>_xll.qlTenorBasisForwardRate(TenorBasis6M,AD429,_xll.ohTrigger(trigger,$X$24))</f>
        <v>1.5274422940605837E-2</v>
      </c>
      <c r="AH429" s="102">
        <f>_xll.qlIndexFixing(TenorBasisIndex6M,$AC429,TRUE,_xll.ohTrigger(trigger,X450))</f>
        <v>1.53972127415982E-2</v>
      </c>
      <c r="AI429" s="49">
        <f>_xll.qlIndexFixing($X$9,$AC429,TRUE,trigger)</f>
        <v>1.5362067113161371E-2</v>
      </c>
      <c r="AJ429" s="52">
        <f t="shared" si="32"/>
        <v>0.35145628436828935</v>
      </c>
      <c r="BC429" s="45">
        <f>_xll.qlCalendarAdvance(calendar,BC428,"1D",,,trigger)</f>
        <v>42887</v>
      </c>
      <c r="BD429" s="49">
        <f>_xll.qlTenorBasisForwardRate($X$17,BC429,_xll.ohTrigger(trigger,$X$24))</f>
        <v>1.2791522799849835E-3</v>
      </c>
      <c r="BE429" s="49">
        <f>_xll.qlIndexFixing(TenorBasisIndex6M,_xll.qlInterestRateIndexFixingDate(TenorBasisIndex6M,BC429,trigger),TRUE,_xll.ohTrigger(trigger,$X$24))</f>
        <v>1.3053463069512454E-3</v>
      </c>
      <c r="BF429" s="49">
        <f>_xll.qlIndexFixing($X$9,_xll.qlInterestRateIndexFixingDate($X$9,BC429,trigger),TRUE,trigger)</f>
        <v>1.267155218603058E-3</v>
      </c>
      <c r="BG429" s="94">
        <f t="shared" si="33"/>
        <v>-0.38191088348187407</v>
      </c>
    </row>
    <row r="430" spans="27:59" x14ac:dyDescent="0.2">
      <c r="AA430" s="1">
        <f t="shared" si="34"/>
        <v>427</v>
      </c>
      <c r="AB430" s="44" t="str">
        <f t="shared" si="35"/>
        <v>427M</v>
      </c>
      <c r="AC430" s="45">
        <f>_xll.qlInterestRateIndexFixingDate($X$9,AD430)</f>
        <v>55270</v>
      </c>
      <c r="AD430" s="45">
        <f>_xll.qlCalendarAdvance(calendar,$AD$3,AB430,,,trigger)</f>
        <v>55275</v>
      </c>
      <c r="AE430" s="45">
        <f>_xll.qlInterestRateIndexMaturity($X$9,AD430,)</f>
        <v>55459</v>
      </c>
      <c r="AF430" s="49">
        <f>_xll.qlTenorBasisValue(TenorBasis6M,AD430,_xll.ohTrigger(trigger,$X$24))</f>
        <v>2.291980787164827E-4</v>
      </c>
      <c r="AG430" s="102">
        <f>_xll.qlTenorBasisForwardRate(TenorBasis6M,AD430,_xll.ohTrigger(trigger,$X$24))</f>
        <v>1.5254826949211191E-2</v>
      </c>
      <c r="AH430" s="102">
        <f>_xll.qlIndexFixing(TenorBasisIndex6M,$AC430,TRUE,_xll.ohTrigger(trigger,X451))</f>
        <v>1.529475167112143E-2</v>
      </c>
      <c r="AI430" s="49">
        <f>_xll.qlIndexFixing($X$9,$AC430,TRUE,trigger)</f>
        <v>1.5346637605054258E-2</v>
      </c>
      <c r="AJ430" s="52">
        <f t="shared" si="32"/>
        <v>-0.51885933932828421</v>
      </c>
      <c r="BC430" s="45">
        <f>_xll.qlCalendarAdvance(calendar,BC429,"1D",,,trigger)</f>
        <v>42888</v>
      </c>
      <c r="BD430" s="49">
        <f>_xll.qlTenorBasisForwardRate($X$17,BC430,_xll.ohTrigger(trigger,$X$24))</f>
        <v>1.289342328284992E-3</v>
      </c>
      <c r="BE430" s="49">
        <f>_xll.qlIndexFixing(TenorBasisIndex6M,_xll.qlInterestRateIndexFixingDate(TenorBasisIndex6M,BC430,trigger),TRUE,_xll.ohTrigger(trigger,$X$24))</f>
        <v>1.31828855301501E-3</v>
      </c>
      <c r="BF430" s="49">
        <f>_xll.qlIndexFixing($X$9,_xll.qlInterestRateIndexFixingDate($X$9,BC430,trigger),TRUE,trigger)</f>
        <v>1.2783071275171167E-3</v>
      </c>
      <c r="BG430" s="94">
        <f t="shared" si="33"/>
        <v>-0.39981425497893341</v>
      </c>
    </row>
    <row r="431" spans="27:59" x14ac:dyDescent="0.2">
      <c r="AA431" s="1">
        <f t="shared" si="34"/>
        <v>428</v>
      </c>
      <c r="AB431" s="44" t="str">
        <f t="shared" si="35"/>
        <v>428M</v>
      </c>
      <c r="AC431" s="45">
        <f>_xll.qlInterestRateIndexFixingDate($X$9,AD431)</f>
        <v>55304</v>
      </c>
      <c r="AD431" s="45">
        <f>_xll.qlCalendarAdvance(calendar,$AD$3,AB431,,,trigger)</f>
        <v>55306</v>
      </c>
      <c r="AE431" s="45">
        <f>_xll.qlInterestRateIndexMaturity($X$9,AD431,)</f>
        <v>55491</v>
      </c>
      <c r="AF431" s="49">
        <f>_xll.qlTenorBasisValue(TenorBasis6M,AD431,_xll.ohTrigger(trigger,$X$24))</f>
        <v>2.2867872976882383E-4</v>
      </c>
      <c r="AG431" s="102">
        <f>_xll.qlTenorBasisForwardRate(TenorBasis6M,AD431,_xll.ohTrigger(trigger,$X$24))</f>
        <v>1.5232500904186085E-2</v>
      </c>
      <c r="AH431" s="102">
        <f>_xll.qlIndexFixing(TenorBasisIndex6M,$AC431,TRUE,_xll.ohTrigger(trigger,X452))</f>
        <v>1.5355300954969243E-2</v>
      </c>
      <c r="AI431" s="49">
        <f>_xll.qlIndexFixing($X$9,$AC431,TRUE,trigger)</f>
        <v>1.5328751363353028E-2</v>
      </c>
      <c r="AJ431" s="52">
        <f t="shared" si="32"/>
        <v>0.26549591616215062</v>
      </c>
      <c r="BC431" s="45">
        <f>_xll.qlCalendarAdvance(calendar,BC430,"1D",,,trigger)</f>
        <v>42891</v>
      </c>
      <c r="BD431" s="49">
        <f>_xll.qlTenorBasisForwardRate($X$17,BC431,_xll.ohTrigger(trigger,$X$24))</f>
        <v>1.2986506720653675E-3</v>
      </c>
      <c r="BE431" s="49">
        <f>_xll.qlIndexFixing(TenorBasisIndex6M,_xll.qlInterestRateIndexFixingDate(TenorBasisIndex6M,BC431,trigger),TRUE,_xll.ohTrigger(trigger,$X$24))</f>
        <v>1.3153312931853648E-3</v>
      </c>
      <c r="BF431" s="49">
        <f>_xll.qlIndexFixing($X$9,_xll.qlInterestRateIndexFixingDate($X$9,BC431,trigger),TRUE,trigger)</f>
        <v>1.2880096581732588E-3</v>
      </c>
      <c r="BG431" s="94">
        <f t="shared" si="33"/>
        <v>-0.27321635012105905</v>
      </c>
    </row>
    <row r="432" spans="27:59" x14ac:dyDescent="0.2">
      <c r="AA432" s="1">
        <f t="shared" si="34"/>
        <v>429</v>
      </c>
      <c r="AB432" s="44" t="str">
        <f t="shared" si="35"/>
        <v>429M</v>
      </c>
      <c r="AC432" s="45">
        <f>_xll.qlInterestRateIndexFixingDate($X$9,AD432)</f>
        <v>55333</v>
      </c>
      <c r="AD432" s="45">
        <f>_xll.qlCalendarAdvance(calendar,$AD$3,AB432,,,trigger)</f>
        <v>55337</v>
      </c>
      <c r="AE432" s="45">
        <f>_xll.qlInterestRateIndexMaturity($X$9,AD432,)</f>
        <v>55521</v>
      </c>
      <c r="AF432" s="49">
        <f>_xll.qlTenorBasisValue(TenorBasis6M,AD432,_xll.ohTrigger(trigger,$X$24))</f>
        <v>2.281665685895937E-4</v>
      </c>
      <c r="AG432" s="102">
        <f>_xll.qlTenorBasisForwardRate(TenorBasis6M,AD432,_xll.ohTrigger(trigger,$X$24))</f>
        <v>1.5209638317672768E-2</v>
      </c>
      <c r="AH432" s="102">
        <f>_xll.qlIndexFixing(TenorBasisIndex6M,$AC432,TRUE,_xll.ohTrigger(trigger,X453))</f>
        <v>1.5332433035862075E-2</v>
      </c>
      <c r="AI432" s="49">
        <f>_xll.qlIndexFixing($X$9,$AC432,TRUE,trigger)</f>
        <v>1.5310019432472706E-2</v>
      </c>
      <c r="AJ432" s="52">
        <f t="shared" si="32"/>
        <v>0.22413603389368625</v>
      </c>
      <c r="BC432" s="45">
        <f>_xll.qlCalendarAdvance(calendar,BC431,"1D",,,trigger)</f>
        <v>42892</v>
      </c>
      <c r="BD432" s="49">
        <f>_xll.qlTenorBasisForwardRate($X$17,BC432,_xll.ohTrigger(trigger,$X$24))</f>
        <v>1.3035595339860328E-3</v>
      </c>
      <c r="BE432" s="49">
        <f>_xll.qlIndexFixing(TenorBasisIndex6M,_xll.qlInterestRateIndexFixingDate(TenorBasisIndex6M,BC432,trigger),TRUE,_xll.ohTrigger(trigger,$X$24))</f>
        <v>1.3294375790122279E-3</v>
      </c>
      <c r="BF432" s="49">
        <f>_xll.qlIndexFixing($X$9,_xll.qlInterestRateIndexFixingDate($X$9,BC432,trigger),TRUE,trigger)</f>
        <v>1.2928337699993318E-3</v>
      </c>
      <c r="BG432" s="94">
        <f t="shared" si="33"/>
        <v>-0.36603809012896021</v>
      </c>
    </row>
    <row r="433" spans="27:59" x14ac:dyDescent="0.2">
      <c r="AA433" s="1">
        <f t="shared" si="34"/>
        <v>430</v>
      </c>
      <c r="AB433" s="44" t="str">
        <f t="shared" si="35"/>
        <v>430M</v>
      </c>
      <c r="AC433" s="45">
        <f>_xll.qlInterestRateIndexFixingDate($X$9,AD433)</f>
        <v>55365</v>
      </c>
      <c r="AD433" s="45">
        <f>_xll.qlCalendarAdvance(calendar,$AD$3,AB433,,,trigger)</f>
        <v>55367</v>
      </c>
      <c r="AE433" s="45">
        <f>_xll.qlInterestRateIndexMaturity($X$9,AD433,)</f>
        <v>55551</v>
      </c>
      <c r="AF433" s="49">
        <f>_xll.qlTenorBasisValue(TenorBasis6M,AD433,_xll.ohTrigger(trigger,$X$24))</f>
        <v>2.2767768205541092E-4</v>
      </c>
      <c r="AG433" s="102">
        <f>_xll.qlTenorBasisForwardRate(TenorBasis6M,AD433,_xll.ohTrigger(trigger,$X$24))</f>
        <v>1.5186848987250434E-2</v>
      </c>
      <c r="AH433" s="102">
        <f>_xll.qlIndexFixing(TenorBasisIndex6M,$AC433,TRUE,_xll.ohTrigger(trigger,X454))</f>
        <v>1.5309643533026789E-2</v>
      </c>
      <c r="AI433" s="49">
        <f>_xll.qlIndexFixing($X$9,$AC433,TRUE,trigger)</f>
        <v>1.5291135654382783E-2</v>
      </c>
      <c r="AJ433" s="52">
        <f t="shared" si="32"/>
        <v>0.18507878644005715</v>
      </c>
      <c r="BC433" s="45">
        <f>_xll.qlCalendarAdvance(calendar,BC432,"1D",,,trigger)</f>
        <v>42893</v>
      </c>
      <c r="BD433" s="49">
        <f>_xll.qlTenorBasisForwardRate($X$17,BC433,_xll.ohTrigger(trigger,$X$24))</f>
        <v>1.3084820110948006E-3</v>
      </c>
      <c r="BE433" s="49">
        <f>_xll.qlIndexFixing(TenorBasisIndex6M,_xll.qlInterestRateIndexFixingDate(TenorBasisIndex6M,BC433,trigger),TRUE,_xll.ohTrigger(trigger,$X$24))</f>
        <v>1.3337951339275995E-3</v>
      </c>
      <c r="BF433" s="49">
        <f>_xll.qlIndexFixing($X$9,_xll.qlInterestRateIndexFixingDate($X$9,BC433,trigger),TRUE,trigger)</f>
        <v>1.297521153653014E-3</v>
      </c>
      <c r="BG433" s="94">
        <f t="shared" si="33"/>
        <v>-0.36273980274585543</v>
      </c>
    </row>
    <row r="434" spans="27:59" x14ac:dyDescent="0.2">
      <c r="AA434" s="1">
        <f t="shared" si="34"/>
        <v>431</v>
      </c>
      <c r="AB434" s="44" t="str">
        <f t="shared" si="35"/>
        <v>431M</v>
      </c>
      <c r="AC434" s="45">
        <f>_xll.qlInterestRateIndexFixingDate($X$9,AD434)</f>
        <v>55396</v>
      </c>
      <c r="AD434" s="45">
        <f>_xll.qlCalendarAdvance(calendar,$AD$3,AB434,,,trigger)</f>
        <v>55400</v>
      </c>
      <c r="AE434" s="45">
        <f>_xll.qlInterestRateIndexMaturity($X$9,AD434,)</f>
        <v>55582</v>
      </c>
      <c r="AF434" s="49">
        <f>_xll.qlTenorBasisValue(TenorBasis6M,AD434,_xll.ohTrigger(trigger,$X$24))</f>
        <v>2.2714747548619569E-4</v>
      </c>
      <c r="AG434" s="102">
        <f>_xll.qlTenorBasisForwardRate(TenorBasis6M,AD434,_xll.ohTrigger(trigger,$X$24))</f>
        <v>1.5161259689369662E-2</v>
      </c>
      <c r="AH434" s="102">
        <f>_xll.qlIndexFixing(TenorBasisIndex6M,$AC434,TRUE,_xll.ohTrigger(trigger,X455))</f>
        <v>1.5368060048763496E-2</v>
      </c>
      <c r="AI434" s="49">
        <f>_xll.qlIndexFixing($X$9,$AC434,TRUE,trigger)</f>
        <v>1.5269535059269103E-2</v>
      </c>
      <c r="AJ434" s="52">
        <f t="shared" si="32"/>
        <v>0.98524989494393544</v>
      </c>
      <c r="BC434" s="45">
        <f>_xll.qlCalendarAdvance(calendar,BC433,"1D",,,trigger)</f>
        <v>42894</v>
      </c>
      <c r="BD434" s="49">
        <f>_xll.qlTenorBasisForwardRate($X$17,BC434,_xll.ohTrigger(trigger,$X$24))</f>
        <v>1.3134180582046477E-3</v>
      </c>
      <c r="BE434" s="49">
        <f>_xll.qlIndexFixing(TenorBasisIndex6M,_xll.qlInterestRateIndexFixingDate(TenorBasisIndex6M,BC434,trigger),TRUE,_xll.ohTrigger(trigger,$X$24))</f>
        <v>1.3381662558671968E-3</v>
      </c>
      <c r="BF434" s="49">
        <f>_xll.qlIndexFixing($X$9,_xll.qlInterestRateIndexFixingDate($X$9,BC434,trigger),TRUE,trigger)</f>
        <v>1.3020815337934162E-3</v>
      </c>
      <c r="BG434" s="94">
        <f t="shared" si="33"/>
        <v>-0.36084722073780573</v>
      </c>
    </row>
    <row r="435" spans="27:59" x14ac:dyDescent="0.2">
      <c r="AA435" s="1">
        <f t="shared" si="34"/>
        <v>432</v>
      </c>
      <c r="AB435" s="44" t="str">
        <f t="shared" si="35"/>
        <v>432M</v>
      </c>
      <c r="AC435" s="45">
        <f>_xll.qlInterestRateIndexFixingDate($X$9,AD435)</f>
        <v>55424</v>
      </c>
      <c r="AD435" s="45">
        <f>_xll.qlCalendarAdvance(calendar,$AD$3,AB435,,,trigger)</f>
        <v>55428</v>
      </c>
      <c r="AE435" s="45">
        <f>_xll.qlInterestRateIndexMaturity($X$9,AD435,)</f>
        <v>55611</v>
      </c>
      <c r="AF435" s="49">
        <f>_xll.qlTenorBasisValue(TenorBasis6M,AD435,_xll.ohTrigger(trigger,$X$24))</f>
        <v>2.2670373987083146E-4</v>
      </c>
      <c r="AG435" s="102">
        <f>_xll.qlTenorBasisForwardRate(TenorBasis6M,AD435,_xll.ohTrigger(trigger,$X$24))</f>
        <v>1.5138750170647319E-2</v>
      </c>
      <c r="AH435" s="102">
        <f>_xll.qlIndexFixing(TenorBasisIndex6M,$AC435,TRUE,_xll.ohTrigger(trigger,X456))</f>
        <v>1.534498583145863E-2</v>
      </c>
      <c r="AI435" s="49">
        <f>_xll.qlIndexFixing($X$9,$AC435,TRUE,trigger)</f>
        <v>1.525043248040601E-2</v>
      </c>
      <c r="AJ435" s="52">
        <f t="shared" si="32"/>
        <v>0.94553351052619961</v>
      </c>
      <c r="BC435" s="45">
        <f>_xll.qlCalendarAdvance(calendar,BC434,"1D",,,trigger)</f>
        <v>42895</v>
      </c>
      <c r="BD435" s="49">
        <f>_xll.qlTenorBasisForwardRate($X$17,BC435,_xll.ohTrigger(trigger,$X$24))</f>
        <v>1.3237823230173879E-3</v>
      </c>
      <c r="BE435" s="49">
        <f>_xll.qlIndexFixing(TenorBasisIndex6M,_xll.qlInterestRateIndexFixingDate(TenorBasisIndex6M,BC435,trigger),TRUE,_xll.ohTrigger(trigger,$X$24))</f>
        <v>1.348816850209846E-3</v>
      </c>
      <c r="BF435" s="49">
        <f>_xll.qlIndexFixing($X$9,_xll.qlInterestRateIndexFixingDate($X$9,BC435,trigger),TRUE,trigger)</f>
        <v>1.3123819199996657E-3</v>
      </c>
      <c r="BG435" s="94">
        <f t="shared" si="33"/>
        <v>-0.36434930210180272</v>
      </c>
    </row>
    <row r="436" spans="27:59" x14ac:dyDescent="0.2">
      <c r="AA436" s="1">
        <f t="shared" si="34"/>
        <v>433</v>
      </c>
      <c r="AB436" s="44" t="str">
        <f t="shared" si="35"/>
        <v>433M</v>
      </c>
      <c r="AC436" s="45">
        <f>_xll.qlInterestRateIndexFixingDate($X$9,AD436)</f>
        <v>55457</v>
      </c>
      <c r="AD436" s="45">
        <f>_xll.qlCalendarAdvance(calendar,$AD$3,AB436,,,trigger)</f>
        <v>55459</v>
      </c>
      <c r="AE436" s="45">
        <f>_xll.qlInterestRateIndexMaturity($X$9,AD436,)</f>
        <v>55641</v>
      </c>
      <c r="AF436" s="49">
        <f>_xll.qlTenorBasisValue(TenorBasis6M,AD436,_xll.ohTrigger(trigger,$X$24))</f>
        <v>2.2621894552828851E-4</v>
      </c>
      <c r="AG436" s="102">
        <f>_xll.qlTenorBasisForwardRate(TenorBasis6M,AD436,_xll.ohTrigger(trigger,$X$24))</f>
        <v>1.5113422350057889E-2</v>
      </c>
      <c r="AH436" s="102">
        <f>_xll.qlIndexFixing(TenorBasisIndex6M,$AC436,TRUE,_xll.ohTrigger(trigger,X457))</f>
        <v>1.5319977203717298E-2</v>
      </c>
      <c r="AI436" s="49">
        <f>_xll.qlIndexFixing($X$9,$AC436,TRUE,trigger)</f>
        <v>1.5228589343439765E-2</v>
      </c>
      <c r="AJ436" s="52">
        <f t="shared" si="32"/>
        <v>0.91387860277533306</v>
      </c>
      <c r="BC436" s="45">
        <f>_xll.qlCalendarAdvance(calendar,BC435,"1D",,,trigger)</f>
        <v>42898</v>
      </c>
      <c r="BD436" s="49">
        <f>_xll.qlTenorBasisForwardRate($X$17,BC436,_xll.ohTrigger(trigger,$X$24))</f>
        <v>1.3332970428449036E-3</v>
      </c>
      <c r="BE436" s="49">
        <f>_xll.qlIndexFixing(TenorBasisIndex6M,_xll.qlInterestRateIndexFixingDate(TenorBasisIndex6M,BC436,trigger),TRUE,_xll.ohTrigger(trigger,$X$24))</f>
        <v>1.3557855098006353E-3</v>
      </c>
      <c r="BF436" s="49">
        <f>_xll.qlIndexFixing($X$9,_xll.qlInterestRateIndexFixingDate($X$9,BC436,trigger),TRUE,trigger)</f>
        <v>1.3192475163191248E-3</v>
      </c>
      <c r="BG436" s="94">
        <f t="shared" si="33"/>
        <v>-0.365379934815105</v>
      </c>
    </row>
    <row r="437" spans="27:59" x14ac:dyDescent="0.2">
      <c r="AA437" s="1">
        <f t="shared" si="34"/>
        <v>434</v>
      </c>
      <c r="AB437" s="44" t="str">
        <f t="shared" si="35"/>
        <v>434M</v>
      </c>
      <c r="AC437" s="45">
        <f>_xll.qlInterestRateIndexFixingDate($X$9,AD437)</f>
        <v>55487</v>
      </c>
      <c r="AD437" s="45">
        <f>_xll.qlCalendarAdvance(calendar,$AD$3,AB437,,,trigger)</f>
        <v>55491</v>
      </c>
      <c r="AE437" s="45">
        <f>_xll.qlInterestRateIndexMaturity($X$9,AD437,)</f>
        <v>55674</v>
      </c>
      <c r="AF437" s="49">
        <f>_xll.qlTenorBasisValue(TenorBasis6M,AD437,_xll.ohTrigger(trigger,$X$24))</f>
        <v>2.2572556636885055E-4</v>
      </c>
      <c r="AG437" s="102">
        <f>_xll.qlTenorBasisForwardRate(TenorBasis6M,AD437,_xll.ohTrigger(trigger,$X$24))</f>
        <v>1.5086380622794961E-2</v>
      </c>
      <c r="AH437" s="102">
        <f>_xll.qlIndexFixing(TenorBasisIndex6M,$AC437,TRUE,_xll.ohTrigger(trigger,X458))</f>
        <v>1.5209168917188324E-2</v>
      </c>
      <c r="AI437" s="49">
        <f>_xll.qlIndexFixing($X$9,$AC437,TRUE,trigger)</f>
        <v>1.520508663268794E-2</v>
      </c>
      <c r="AJ437" s="52">
        <f t="shared" si="32"/>
        <v>4.0822845003840591E-2</v>
      </c>
      <c r="BC437" s="45">
        <f>_xll.qlCalendarAdvance(calendar,BC436,"1D",,,trigger)</f>
        <v>42899</v>
      </c>
      <c r="BD437" s="49">
        <f>_xll.qlTenorBasisForwardRate($X$17,BC437,_xll.ohTrigger(trigger,$X$24))</f>
        <v>1.3383002620945136E-3</v>
      </c>
      <c r="BE437" s="49">
        <f>_xll.qlIndexFixing(TenorBasisIndex6M,_xll.qlInterestRateIndexFixingDate(TenorBasisIndex6M,BC437,trigger),TRUE,_xll.ohTrigger(trigger,$X$24))</f>
        <v>1.3602237888074621E-3</v>
      </c>
      <c r="BF437" s="49">
        <f>_xll.qlIndexFixing($X$9,_xll.qlInterestRateIndexFixingDate($X$9,BC437,trigger),TRUE,trigger)</f>
        <v>1.3233187526228353E-3</v>
      </c>
      <c r="BG437" s="94">
        <f t="shared" si="33"/>
        <v>-0.36905036184626749</v>
      </c>
    </row>
    <row r="438" spans="27:59" x14ac:dyDescent="0.2">
      <c r="AA438" s="1">
        <f t="shared" si="34"/>
        <v>435</v>
      </c>
      <c r="AB438" s="44" t="str">
        <f t="shared" si="35"/>
        <v>435M</v>
      </c>
      <c r="AC438" s="45">
        <f>_xll.qlInterestRateIndexFixingDate($X$9,AD438)</f>
        <v>55515</v>
      </c>
      <c r="AD438" s="45">
        <f>_xll.qlCalendarAdvance(calendar,$AD$3,AB438,,,trigger)</f>
        <v>55520</v>
      </c>
      <c r="AE438" s="45">
        <f>_xll.qlInterestRateIndexMaturity($X$9,AD438,)</f>
        <v>55702</v>
      </c>
      <c r="AF438" s="49">
        <f>_xll.qlTenorBasisValue(TenorBasis6M,AD438,_xll.ohTrigger(trigger,$X$24))</f>
        <v>2.2528454894906201E-4</v>
      </c>
      <c r="AG438" s="102">
        <f>_xll.qlTenorBasisForwardRate(TenorBasis6M,AD438,_xll.ohTrigger(trigger,$X$24))</f>
        <v>1.5061512231886894E-2</v>
      </c>
      <c r="AH438" s="102">
        <f>_xll.qlIndexFixing(TenorBasisIndex6M,$AC438,TRUE,_xll.ohTrigger(trigger,X459))</f>
        <v>1.5184295051487665E-2</v>
      </c>
      <c r="AI438" s="49">
        <f>_xll.qlIndexFixing($X$9,$AC438,TRUE,trigger)</f>
        <v>1.5183165702524747E-2</v>
      </c>
      <c r="AJ438" s="52">
        <f t="shared" si="32"/>
        <v>1.1293489629183445E-2</v>
      </c>
      <c r="BC438" s="45">
        <f>_xll.qlCalendarAdvance(calendar,BC437,"1D",,,trigger)</f>
        <v>42900</v>
      </c>
      <c r="BD438" s="49">
        <f>_xll.qlTenorBasisForwardRate($X$17,BC438,_xll.ohTrigger(trigger,$X$24))</f>
        <v>1.3433167801911747E-3</v>
      </c>
      <c r="BE438" s="49">
        <f>_xll.qlIndexFixing(TenorBasisIndex6M,_xll.qlInterestRateIndexFixingDate(TenorBasisIndex6M,BC438,trigger),TRUE,_xll.ohTrigger(trigger,$X$24))</f>
        <v>1.3546198304185441E-3</v>
      </c>
      <c r="BF438" s="49">
        <f>_xll.qlIndexFixing($X$9,_xll.qlInterestRateIndexFixingDate($X$9,BC438,trigger),TRUE,trigger)</f>
        <v>1.3273213356035192E-3</v>
      </c>
      <c r="BG438" s="94">
        <f t="shared" si="33"/>
        <v>-0.27298494815024926</v>
      </c>
    </row>
    <row r="439" spans="27:59" x14ac:dyDescent="0.2">
      <c r="AA439" s="1">
        <f t="shared" si="34"/>
        <v>436</v>
      </c>
      <c r="AB439" s="44" t="str">
        <f t="shared" si="35"/>
        <v>436M</v>
      </c>
      <c r="AC439" s="45">
        <f>_xll.qlInterestRateIndexFixingDate($X$9,AD439)</f>
        <v>55549</v>
      </c>
      <c r="AD439" s="45">
        <f>_xll.qlCalendarAdvance(calendar,$AD$3,AB439,,,trigger)</f>
        <v>55551</v>
      </c>
      <c r="AE439" s="45">
        <f>_xll.qlInterestRateIndexMaturity($X$9,AD439,)</f>
        <v>55733</v>
      </c>
      <c r="AF439" s="49">
        <f>_xll.qlTenorBasisValue(TenorBasis6M,AD439,_xll.ohTrigger(trigger,$X$24))</f>
        <v>2.2481945297367497E-4</v>
      </c>
      <c r="AG439" s="102">
        <f>_xll.qlTenorBasisForwardRate(TenorBasis6M,AD439,_xll.ohTrigger(trigger,$X$24))</f>
        <v>1.5034176505672419E-2</v>
      </c>
      <c r="AH439" s="102">
        <f>_xll.qlIndexFixing(TenorBasisIndex6M,$AC439,TRUE,_xll.ohTrigger(trigger,X460))</f>
        <v>1.5156958929634945E-2</v>
      </c>
      <c r="AI439" s="49">
        <f>_xll.qlIndexFixing($X$9,$AC439,TRUE,trigger)</f>
        <v>1.5158877731931338E-2</v>
      </c>
      <c r="AJ439" s="52">
        <f t="shared" si="32"/>
        <v>-1.9188022963925744E-2</v>
      </c>
      <c r="BC439" s="45">
        <f>_xll.qlCalendarAdvance(calendar,BC438,"1D",,,trigger)</f>
        <v>42901</v>
      </c>
      <c r="BD439" s="49">
        <f>_xll.qlTenorBasisForwardRate($X$17,BC439,_xll.ohTrigger(trigger,$X$24))</f>
        <v>1.3483465519391268E-3</v>
      </c>
      <c r="BE439" s="49">
        <f>_xll.qlIndexFixing(TenorBasisIndex6M,_xll.qlInterestRateIndexFixingDate(TenorBasisIndex6M,BC439,trigger),TRUE,_xll.ohTrigger(trigger,$X$24))</f>
        <v>1.3691401890035652E-3</v>
      </c>
      <c r="BF439" s="49">
        <f>_xll.qlIndexFixing($X$9,_xll.qlInterestRateIndexFixingDate($X$9,BC439,trigger),TRUE,trigger)</f>
        <v>1.3312649906218029E-3</v>
      </c>
      <c r="BG439" s="94">
        <f t="shared" si="33"/>
        <v>-0.37875198381762337</v>
      </c>
    </row>
    <row r="440" spans="27:59" x14ac:dyDescent="0.2">
      <c r="AA440" s="1">
        <f t="shared" si="34"/>
        <v>437</v>
      </c>
      <c r="AB440" s="44" t="str">
        <f t="shared" si="35"/>
        <v>437M</v>
      </c>
      <c r="AC440" s="45">
        <f>_xll.qlInterestRateIndexFixingDate($X$9,AD440)</f>
        <v>55578</v>
      </c>
      <c r="AD440" s="45">
        <f>_xll.qlCalendarAdvance(calendar,$AD$3,AB440,,,trigger)</f>
        <v>55582</v>
      </c>
      <c r="AE440" s="45">
        <f>_xll.qlInterestRateIndexMaturity($X$9,AD440,)</f>
        <v>55766</v>
      </c>
      <c r="AF440" s="49">
        <f>_xll.qlTenorBasisValue(TenorBasis6M,AD440,_xll.ohTrigger(trigger,$X$24))</f>
        <v>2.2436081868721649E-4</v>
      </c>
      <c r="AG440" s="102">
        <f>_xll.qlTenorBasisForwardRate(TenorBasis6M,AD440,_xll.ohTrigger(trigger,$X$24))</f>
        <v>1.5005887143046187E-2</v>
      </c>
      <c r="AH440" s="102">
        <f>_xll.qlIndexFixing(TenorBasisIndex6M,$AC440,TRUE,_xll.ohTrigger(trigger,X461))</f>
        <v>1.5128679354519791E-2</v>
      </c>
      <c r="AI440" s="49">
        <f>_xll.qlIndexFixing($X$9,$AC440,TRUE,trigger)</f>
        <v>1.5133564140859125E-2</v>
      </c>
      <c r="AJ440" s="52">
        <f t="shared" si="32"/>
        <v>-4.8847863393340629E-2</v>
      </c>
      <c r="BC440" s="45">
        <f>_xll.qlCalendarAdvance(calendar,BC439,"1D",,,trigger)</f>
        <v>42902</v>
      </c>
      <c r="BD440" s="49">
        <f>_xll.qlTenorBasisForwardRate($X$17,BC440,_xll.ohTrigger(trigger,$X$24))</f>
        <v>1.3588787932667576E-3</v>
      </c>
      <c r="BE440" s="49">
        <f>_xll.qlIndexFixing(TenorBasisIndex6M,_xll.qlInterestRateIndexFixingDate(TenorBasisIndex6M,BC440,trigger),TRUE,_xll.ohTrigger(trigger,$X$24))</f>
        <v>1.3699248632502146E-3</v>
      </c>
      <c r="BF440" s="49">
        <f>_xll.qlIndexFixing($X$9,_xll.qlInterestRateIndexFixingDate($X$9,BC440,trigger),TRUE,trigger)</f>
        <v>1.3412442693032957E-3</v>
      </c>
      <c r="BG440" s="94">
        <f t="shared" si="33"/>
        <v>-0.28680593946918886</v>
      </c>
    </row>
    <row r="441" spans="27:59" x14ac:dyDescent="0.2">
      <c r="AA441" s="1">
        <f t="shared" si="34"/>
        <v>438</v>
      </c>
      <c r="AB441" s="44" t="str">
        <f t="shared" si="35"/>
        <v>438M</v>
      </c>
      <c r="AC441" s="45">
        <f>_xll.qlInterestRateIndexFixingDate($X$9,AD441)</f>
        <v>55607</v>
      </c>
      <c r="AD441" s="45">
        <f>_xll.qlCalendarAdvance(calendar,$AD$3,AB441,,,trigger)</f>
        <v>55611</v>
      </c>
      <c r="AE441" s="45">
        <f>_xll.qlInterestRateIndexMaturity($X$9,AD441,)</f>
        <v>55794</v>
      </c>
      <c r="AF441" s="49">
        <f>_xll.qlTenorBasisValue(TenorBasis6M,AD441,_xll.ohTrigger(trigger,$X$24))</f>
        <v>2.2393754665654526E-4</v>
      </c>
      <c r="AG441" s="102">
        <f>_xll.qlTenorBasisForwardRate(TenorBasis6M,AD441,_xll.ohTrigger(trigger,$X$24))</f>
        <v>1.4979274110449813E-2</v>
      </c>
      <c r="AH441" s="102">
        <f>_xll.qlIndexFixing(TenorBasisIndex6M,$AC441,TRUE,_xll.ohTrigger(trigger,X462))</f>
        <v>1.510206075775459E-2</v>
      </c>
      <c r="AI441" s="49">
        <f>_xll.qlIndexFixing($X$9,$AC441,TRUE,trigger)</f>
        <v>1.5109443943848567E-2</v>
      </c>
      <c r="AJ441" s="52">
        <f t="shared" si="32"/>
        <v>-7.3831860939767291E-2</v>
      </c>
      <c r="BC441" s="45">
        <f>_xll.qlCalendarAdvance(calendar,BC440,"1D",,,trigger)</f>
        <v>42905</v>
      </c>
      <c r="BD441" s="49">
        <f>_xll.qlTenorBasisForwardRate($X$17,BC441,_xll.ohTrigger(trigger,$X$24))</f>
        <v>1.3685972714622585E-3</v>
      </c>
      <c r="BE441" s="49">
        <f>_xll.qlIndexFixing(TenorBasisIndex6M,_xll.qlInterestRateIndexFixingDate(TenorBasisIndex6M,BC441,trigger),TRUE,_xll.ohTrigger(trigger,$X$24))</f>
        <v>1.3871310922446169E-3</v>
      </c>
      <c r="BF441" s="49">
        <f>_xll.qlIndexFixing($X$9,_xll.qlInterestRateIndexFixingDate($X$9,BC441,trigger),TRUE,trigger)</f>
        <v>1.3466448411554748E-3</v>
      </c>
      <c r="BG441" s="94">
        <f t="shared" si="33"/>
        <v>-0.4048625108914205</v>
      </c>
    </row>
    <row r="442" spans="27:59" x14ac:dyDescent="0.2">
      <c r="AA442" s="1">
        <f t="shared" si="34"/>
        <v>439</v>
      </c>
      <c r="AB442" s="44" t="str">
        <f t="shared" si="35"/>
        <v>439M</v>
      </c>
      <c r="AC442" s="45">
        <f>_xll.qlInterestRateIndexFixingDate($X$9,AD442)</f>
        <v>55638</v>
      </c>
      <c r="AD442" s="45">
        <f>_xll.qlCalendarAdvance(calendar,$AD$3,AB442,,,trigger)</f>
        <v>55641</v>
      </c>
      <c r="AE442" s="45">
        <f>_xll.qlInterestRateIndexMaturity($X$9,AD442,)</f>
        <v>55827</v>
      </c>
      <c r="AF442" s="49">
        <f>_xll.qlTenorBasisValue(TenorBasis6M,AD442,_xll.ohTrigger(trigger,$X$24))</f>
        <v>2.2350547515023392E-4</v>
      </c>
      <c r="AG442" s="102">
        <f>_xll.qlTenorBasisForwardRate(TenorBasis6M,AD442,_xll.ohTrigger(trigger,$X$24))</f>
        <v>1.4950457911001329E-2</v>
      </c>
      <c r="AH442" s="102">
        <f>_xll.qlIndexFixing(TenorBasisIndex6M,$AC442,TRUE,_xll.ohTrigger(trigger,X463))</f>
        <v>1.5073259327065196E-2</v>
      </c>
      <c r="AI442" s="49">
        <f>_xll.qlIndexFixing($X$9,$AC442,TRUE,trigger)</f>
        <v>1.5083229960717672E-2</v>
      </c>
      <c r="AJ442" s="52">
        <f t="shared" si="32"/>
        <v>-9.9706336524757466E-2</v>
      </c>
      <c r="BC442" s="45">
        <f>_xll.qlCalendarAdvance(calendar,BC441,"1D",,,trigger)</f>
        <v>42906</v>
      </c>
      <c r="BD442" s="49">
        <f>_xll.qlTenorBasisForwardRate($X$17,BC442,_xll.ohTrigger(trigger,$X$24))</f>
        <v>1.3736926334726124E-3</v>
      </c>
      <c r="BE442" s="49">
        <f>_xll.qlIndexFixing(TenorBasisIndex6M,_xll.qlInterestRateIndexFixingDate(TenorBasisIndex6M,BC442,trigger),TRUE,_xll.ohTrigger(trigger,$X$24))</f>
        <v>1.3916614924115427E-3</v>
      </c>
      <c r="BF442" s="49">
        <f>_xll.qlIndexFixing($X$9,_xll.qlInterestRateIndexFixingDate($X$9,BC442,trigger),TRUE,trigger)</f>
        <v>1.3504397396165223E-3</v>
      </c>
      <c r="BG442" s="94">
        <f t="shared" si="33"/>
        <v>-0.41221752795020472</v>
      </c>
    </row>
    <row r="443" spans="27:59" x14ac:dyDescent="0.2">
      <c r="AA443" s="1">
        <f t="shared" si="34"/>
        <v>440</v>
      </c>
      <c r="AB443" s="44" t="str">
        <f t="shared" si="35"/>
        <v>440M</v>
      </c>
      <c r="AC443" s="45">
        <f>_xll.qlInterestRateIndexFixingDate($X$9,AD443)</f>
        <v>55669</v>
      </c>
      <c r="AD443" s="45">
        <f>_xll.qlCalendarAdvance(calendar,$AD$3,AB443,,,trigger)</f>
        <v>55673</v>
      </c>
      <c r="AE443" s="45">
        <f>_xll.qlInterestRateIndexMaturity($X$9,AD443,)</f>
        <v>55856</v>
      </c>
      <c r="AF443" s="49">
        <f>_xll.qlTenorBasisValue(TenorBasis6M,AD443,_xll.ohTrigger(trigger,$X$24))</f>
        <v>2.2305101029470914E-4</v>
      </c>
      <c r="AG443" s="102">
        <f>_xll.qlTenorBasisForwardRate(TenorBasis6M,AD443,_xll.ohTrigger(trigger,$X$24))</f>
        <v>1.4920155505104038E-2</v>
      </c>
      <c r="AH443" s="102">
        <f>_xll.qlIndexFixing(TenorBasisIndex6M,$AC443,TRUE,_xll.ohTrigger(trigger,X464))</f>
        <v>1.5042941067189033E-2</v>
      </c>
      <c r="AI443" s="49">
        <f>_xll.qlIndexFixing($X$9,$AC443,TRUE,trigger)</f>
        <v>1.5055265878026948E-2</v>
      </c>
      <c r="AJ443" s="52">
        <f t="shared" si="32"/>
        <v>-0.12324810837915229</v>
      </c>
      <c r="BC443" s="45">
        <f>_xll.qlCalendarAdvance(calendar,BC442,"1D",,,trigger)</f>
        <v>42907</v>
      </c>
      <c r="BD443" s="49">
        <f>_xll.qlTenorBasisForwardRate($X$17,BC443,_xll.ohTrigger(trigger,$X$24))</f>
        <v>1.3788009779291228E-3</v>
      </c>
      <c r="BE443" s="49">
        <f>_xll.qlIndexFixing(TenorBasisIndex6M,_xll.qlInterestRateIndexFixingDate(TenorBasisIndex6M,BC443,trigger),TRUE,_xll.ohTrigger(trigger,$X$24))</f>
        <v>1.3962048718905199E-3</v>
      </c>
      <c r="BF443" s="49">
        <f>_xll.qlIndexFixing($X$9,_xll.qlInterestRateIndexFixingDate($X$9,BC443,trigger),TRUE,trigger)</f>
        <v>1.3542340639610775E-3</v>
      </c>
      <c r="BG443" s="94">
        <f t="shared" si="33"/>
        <v>-0.41970807929442427</v>
      </c>
    </row>
    <row r="444" spans="27:59" x14ac:dyDescent="0.2">
      <c r="AA444" s="1">
        <f t="shared" si="34"/>
        <v>441</v>
      </c>
      <c r="AB444" s="44" t="str">
        <f t="shared" si="35"/>
        <v>441M</v>
      </c>
      <c r="AC444" s="45">
        <f>_xll.qlInterestRateIndexFixingDate($X$9,AD444)</f>
        <v>55698</v>
      </c>
      <c r="AD444" s="45">
        <f>_xll.qlCalendarAdvance(calendar,$AD$3,AB444,,,trigger)</f>
        <v>55702</v>
      </c>
      <c r="AE444" s="45">
        <f>_xll.qlInterestRateIndexMaturity($X$9,AD444,)</f>
        <v>55886</v>
      </c>
      <c r="AF444" s="49">
        <f>_xll.qlTenorBasisValue(TenorBasis6M,AD444,_xll.ohTrigger(trigger,$X$24))</f>
        <v>2.2264479288901435E-4</v>
      </c>
      <c r="AG444" s="102">
        <f>_xll.qlTenorBasisForwardRate(TenorBasis6M,AD444,_xll.ohTrigger(trigger,$X$24))</f>
        <v>1.4891418992423624E-2</v>
      </c>
      <c r="AH444" s="102">
        <f>_xll.qlIndexFixing(TenorBasisIndex6M,$AC444,TRUE,_xll.ohTrigger(trigger,X465))</f>
        <v>1.5014209062137416E-2</v>
      </c>
      <c r="AI444" s="49">
        <f>_xll.qlIndexFixing($X$9,$AC444,TRUE,trigger)</f>
        <v>1.5028648404226373E-2</v>
      </c>
      <c r="AJ444" s="52">
        <f t="shared" si="32"/>
        <v>-0.14439342088957627</v>
      </c>
      <c r="BC444" s="45">
        <f>_xll.qlCalendarAdvance(calendar,BC443,"1D",,,trigger)</f>
        <v>42908</v>
      </c>
      <c r="BD444" s="49">
        <f>_xll.qlTenorBasisForwardRate($X$17,BC444,_xll.ohTrigger(trigger,$X$24))</f>
        <v>1.3839222596272935E-3</v>
      </c>
      <c r="BE444" s="49">
        <f>_xll.qlIndexFixing(TenorBasisIndex6M,_xll.qlInterestRateIndexFixingDate(TenorBasisIndex6M,BC444,trigger),TRUE,_xll.ohTrigger(trigger,$X$24))</f>
        <v>1.4007611854661324E-3</v>
      </c>
      <c r="BF444" s="49">
        <f>_xll.qlIndexFixing($X$9,_xll.qlInterestRateIndexFixingDate($X$9,BC444,trigger),TRUE,trigger)</f>
        <v>1.3580375400970887E-3</v>
      </c>
      <c r="BG444" s="94">
        <f t="shared" si="33"/>
        <v>-0.42723645369043733</v>
      </c>
    </row>
    <row r="445" spans="27:59" x14ac:dyDescent="0.2">
      <c r="AA445" s="1">
        <f t="shared" si="34"/>
        <v>442</v>
      </c>
      <c r="AB445" s="44" t="str">
        <f t="shared" si="35"/>
        <v>442M</v>
      </c>
      <c r="AC445" s="45">
        <f>_xll.qlInterestRateIndexFixingDate($X$9,AD445)</f>
        <v>55731</v>
      </c>
      <c r="AD445" s="45">
        <f>_xll.qlCalendarAdvance(calendar,$AD$3,AB445,,,trigger)</f>
        <v>55733</v>
      </c>
      <c r="AE445" s="45">
        <f>_xll.qlInterestRateIndexMaturity($X$9,AD445,)</f>
        <v>55918</v>
      </c>
      <c r="AF445" s="49">
        <f>_xll.qlTenorBasisValue(TenorBasis6M,AD445,_xll.ohTrigger(trigger,$X$24))</f>
        <v>2.2221641306285368E-4</v>
      </c>
      <c r="AG445" s="102">
        <f>_xll.qlTenorBasisForwardRate(TenorBasis6M,AD445,_xll.ohTrigger(trigger,$X$24))</f>
        <v>1.486006753626104E-2</v>
      </c>
      <c r="AH445" s="102">
        <f>_xll.qlIndexFixing(TenorBasisIndex6M,$AC445,TRUE,_xll.ohTrigger(trigger,X466))</f>
        <v>1.4982862013615776E-2</v>
      </c>
      <c r="AI445" s="49">
        <f>_xll.qlIndexFixing($X$9,$AC445,TRUE,trigger)</f>
        <v>1.4999392605855692E-2</v>
      </c>
      <c r="AJ445" s="52">
        <f t="shared" si="32"/>
        <v>-0.16530592239915806</v>
      </c>
      <c r="BC445" s="45">
        <f>_xll.qlCalendarAdvance(calendar,BC444,"1D",,,trigger)</f>
        <v>42909</v>
      </c>
      <c r="BD445" s="49">
        <f>_xll.qlTenorBasisForwardRate($X$17,BC445,_xll.ohTrigger(trigger,$X$24))</f>
        <v>1.4001871110729269E-3</v>
      </c>
      <c r="BE445" s="49">
        <f>_xll.qlIndexFixing(TenorBasisIndex6M,_xll.qlInterestRateIndexFixingDate(TenorBasisIndex6M,BC445,trigger),TRUE,_xll.ohTrigger(trigger,$X$24))</f>
        <v>1.4080550080460062E-3</v>
      </c>
      <c r="BF445" s="49">
        <f>_xll.qlIndexFixing($X$9,_xll.qlInterestRateIndexFixingDate($X$9,BC445,trigger),TRUE,trigger)</f>
        <v>1.3745447377645807E-3</v>
      </c>
      <c r="BG445" s="94">
        <f t="shared" si="33"/>
        <v>-0.33510270281425547</v>
      </c>
    </row>
    <row r="446" spans="27:59" x14ac:dyDescent="0.2">
      <c r="AA446" s="1">
        <f t="shared" si="34"/>
        <v>443</v>
      </c>
      <c r="AB446" s="44" t="str">
        <f t="shared" si="35"/>
        <v>443M</v>
      </c>
      <c r="AC446" s="45">
        <f>_xll.qlInterestRateIndexFixingDate($X$9,AD446)</f>
        <v>55760</v>
      </c>
      <c r="AD446" s="45">
        <f>_xll.qlCalendarAdvance(calendar,$AD$3,AB446,,,trigger)</f>
        <v>55764</v>
      </c>
      <c r="AE446" s="45">
        <f>_xll.qlInterestRateIndexMaturity($X$9,AD446,)</f>
        <v>55946</v>
      </c>
      <c r="AF446" s="49">
        <f>_xll.qlTenorBasisValue(TenorBasis6M,AD446,_xll.ohTrigger(trigger,$X$24))</f>
        <v>2.217940011778306E-4</v>
      </c>
      <c r="AG446" s="102">
        <f>_xll.qlTenorBasisForwardRate(TenorBasis6M,AD446,_xll.ohTrigger(trigger,$X$24))</f>
        <v>1.4828942253567713E-2</v>
      </c>
      <c r="AH446" s="102">
        <f>_xll.qlIndexFixing(TenorBasisIndex6M,$AC446,TRUE,_xll.ohTrigger(trigger,X467))</f>
        <v>1.4951720886181904E-2</v>
      </c>
      <c r="AI446" s="49">
        <f>_xll.qlIndexFixing($X$9,$AC446,TRUE,trigger)</f>
        <v>1.4970061299251913E-2</v>
      </c>
      <c r="AJ446" s="52">
        <f t="shared" si="32"/>
        <v>-0.18340413070009123</v>
      </c>
      <c r="BC446" s="45">
        <f>_xll.qlCalendarAdvance(calendar,BC445,"1D",,,trigger)</f>
        <v>42912</v>
      </c>
      <c r="BD446" s="49">
        <f>_xll.qlTenorBasisForwardRate($X$17,BC446,_xll.ohTrigger(trigger,$X$24))</f>
        <v>1.4073291123835622E-3</v>
      </c>
      <c r="BE446" s="49">
        <f>_xll.qlIndexFixing(TenorBasisIndex6M,_xll.qlInterestRateIndexFixingDate(TenorBasisIndex6M,BC446,trigger),TRUE,_xll.ohTrigger(trigger,$X$24))</f>
        <v>1.4119615655693936E-3</v>
      </c>
      <c r="BF446" s="49">
        <f>_xll.qlIndexFixing($X$9,_xll.qlInterestRateIndexFixingDate($X$9,BC446,trigger),TRUE,trigger)</f>
        <v>1.3767548739186735E-3</v>
      </c>
      <c r="BG446" s="94">
        <f t="shared" si="33"/>
        <v>-0.35206691650720068</v>
      </c>
    </row>
    <row r="447" spans="27:59" x14ac:dyDescent="0.2">
      <c r="AA447" s="1">
        <f t="shared" si="34"/>
        <v>444</v>
      </c>
      <c r="AB447" s="44" t="str">
        <f t="shared" si="35"/>
        <v>444M</v>
      </c>
      <c r="AC447" s="45">
        <f>_xll.qlInterestRateIndexFixingDate($X$9,AD447)</f>
        <v>55792</v>
      </c>
      <c r="AD447" s="45">
        <f>_xll.qlCalendarAdvance(calendar,$AD$3,AB447,,,trigger)</f>
        <v>55794</v>
      </c>
      <c r="AE447" s="45">
        <f>_xll.qlInterestRateIndexMaturity($X$9,AD447,)</f>
        <v>55976</v>
      </c>
      <c r="AF447" s="49">
        <f>_xll.qlTenorBasisValue(TenorBasis6M,AD447,_xll.ohTrigger(trigger,$X$24))</f>
        <v>2.2139082198126747E-4</v>
      </c>
      <c r="AG447" s="102">
        <f>_xll.qlTenorBasisForwardRate(TenorBasis6M,AD447,_xll.ohTrigger(trigger,$X$24))</f>
        <v>1.4797593161767002E-2</v>
      </c>
      <c r="AH447" s="102">
        <f>_xll.qlIndexFixing(TenorBasisIndex6M,$AC447,TRUE,_xll.ohTrigger(trigger,X468))</f>
        <v>1.49203711098391E-2</v>
      </c>
      <c r="AI447" s="49">
        <f>_xll.qlIndexFixing($X$9,$AC447,TRUE,trigger)</f>
        <v>1.4940391095738935E-2</v>
      </c>
      <c r="AJ447" s="52">
        <f t="shared" si="32"/>
        <v>-0.20019985899835321</v>
      </c>
      <c r="BC447" s="45">
        <f>_xll.qlCalendarAdvance(calendar,BC446,"1D",,,trigger)</f>
        <v>42913</v>
      </c>
      <c r="BD447" s="49">
        <f>_xll.qlTenorBasisForwardRate($X$17,BC447,_xll.ohTrigger(trigger,$X$24))</f>
        <v>1.4097211444699437E-3</v>
      </c>
      <c r="BE447" s="49">
        <f>_xll.qlIndexFixing(TenorBasisIndex6M,_xll.qlInterestRateIndexFixingDate(TenorBasisIndex6M,BC447,trigger),TRUE,_xll.ohTrigger(trigger,$X$24))</f>
        <v>1.4132515550021652E-3</v>
      </c>
      <c r="BF447" s="49">
        <f>_xll.qlIndexFixing($X$9,_xll.qlInterestRateIndexFixingDate($X$9,BC447,trigger),TRUE,trigger)</f>
        <v>1.377532609750549E-3</v>
      </c>
      <c r="BG447" s="94">
        <f t="shared" si="33"/>
        <v>-0.35718945251616252</v>
      </c>
    </row>
    <row r="448" spans="27:59" x14ac:dyDescent="0.2">
      <c r="AA448" s="1">
        <f t="shared" si="34"/>
        <v>445</v>
      </c>
      <c r="AB448" s="44" t="str">
        <f t="shared" si="35"/>
        <v>445M</v>
      </c>
      <c r="AC448" s="45">
        <f>_xll.qlInterestRateIndexFixingDate($X$9,AD448)</f>
        <v>55823</v>
      </c>
      <c r="AD448" s="45">
        <f>_xll.qlCalendarAdvance(calendar,$AD$3,AB448,,,trigger)</f>
        <v>55827</v>
      </c>
      <c r="AE448" s="45">
        <f>_xll.qlInterestRateIndexMaturity($X$9,AD448,)</f>
        <v>56009</v>
      </c>
      <c r="AF448" s="49">
        <f>_xll.qlTenorBasisValue(TenorBasis6M,AD448,_xll.ohTrigger(trigger,$X$24))</f>
        <v>2.2095360739419546E-4</v>
      </c>
      <c r="AG448" s="102">
        <f>_xll.qlTenorBasisForwardRate(TenorBasis6M,AD448,_xll.ohTrigger(trigger,$X$24))</f>
        <v>1.4762412333027559E-2</v>
      </c>
      <c r="AH448" s="102">
        <f>_xll.qlIndexFixing(TenorBasisIndex6M,$AC448,TRUE,_xll.ohTrigger(trigger,X469))</f>
        <v>1.4804317683016726E-2</v>
      </c>
      <c r="AI448" s="49">
        <f>_xll.qlIndexFixing($X$9,$AC448,TRUE,trigger)</f>
        <v>1.4906876660932664E-2</v>
      </c>
      <c r="AJ448" s="52">
        <f t="shared" si="32"/>
        <v>-1.0255897791593833</v>
      </c>
      <c r="BC448" s="45">
        <f>_xll.qlCalendarAdvance(calendar,BC447,"1D",,,trigger)</f>
        <v>42914</v>
      </c>
      <c r="BD448" s="49">
        <f>_xll.qlTenorBasisForwardRate($X$17,BC448,_xll.ohTrigger(trigger,$X$24))</f>
        <v>1.4149191002393595E-3</v>
      </c>
      <c r="BE448" s="49">
        <f>_xll.qlIndexFixing(TenorBasisIndex6M,_xll.qlInterestRateIndexFixingDate(TenorBasisIndex6M,BC448,trigger),TRUE,_xll.ohTrigger(trigger,$X$24))</f>
        <v>1.428368150673993E-3</v>
      </c>
      <c r="BF448" s="49">
        <f>_xll.qlIndexFixing($X$9,_xll.qlInterestRateIndexFixingDate($X$9,BC448,trigger),TRUE,trigger)</f>
        <v>1.3815952449942859E-3</v>
      </c>
      <c r="BG448" s="94">
        <f t="shared" si="33"/>
        <v>-0.46772905679707055</v>
      </c>
    </row>
    <row r="449" spans="27:59" x14ac:dyDescent="0.2">
      <c r="AA449" s="1">
        <f t="shared" si="34"/>
        <v>446</v>
      </c>
      <c r="AB449" s="44" t="str">
        <f t="shared" si="35"/>
        <v>446M</v>
      </c>
      <c r="AC449" s="45">
        <f>_xll.qlInterestRateIndexFixingDate($X$9,AD449)</f>
        <v>55851</v>
      </c>
      <c r="AD449" s="45">
        <f>_xll.qlCalendarAdvance(calendar,$AD$3,AB449,,,trigger)</f>
        <v>55855</v>
      </c>
      <c r="AE449" s="45">
        <f>_xll.qlInterestRateIndexMaturity($X$9,AD449,)</f>
        <v>56037</v>
      </c>
      <c r="AF449" s="49">
        <f>_xll.qlTenorBasisValue(TenorBasis6M,AD449,_xll.ohTrigger(trigger,$X$24))</f>
        <v>2.2058773066726121E-4</v>
      </c>
      <c r="AG449" s="102">
        <f>_xll.qlTenorBasisForwardRate(TenorBasis6M,AD449,_xll.ohTrigger(trigger,$X$24))</f>
        <v>1.4731989414913603E-2</v>
      </c>
      <c r="AH449" s="102">
        <f>_xll.qlIndexFixing(TenorBasisIndex6M,$AC449,TRUE,_xll.ohTrigger(trigger,X470))</f>
        <v>1.4936558882010167E-2</v>
      </c>
      <c r="AI449" s="49">
        <f>_xll.qlIndexFixing($X$9,$AC449,TRUE,trigger)</f>
        <v>1.4877719532597634E-2</v>
      </c>
      <c r="AJ449" s="52">
        <f t="shared" si="32"/>
        <v>0.58839349412533393</v>
      </c>
      <c r="BC449" s="45">
        <f>_xll.qlCalendarAdvance(calendar,BC448,"1D",,,trigger)</f>
        <v>42915</v>
      </c>
      <c r="BD449" s="49">
        <f>_xll.qlTenorBasisForwardRate($X$17,BC449,_xll.ohTrigger(trigger,$X$24))</f>
        <v>1.4201296767792151E-3</v>
      </c>
      <c r="BE449" s="49">
        <f>_xll.qlIndexFixing(TenorBasisIndex6M,_xll.qlInterestRateIndexFixingDate(TenorBasisIndex6M,BC449,trigger),TRUE,_xll.ohTrigger(trigger,$X$24))</f>
        <v>1.4330137367611743E-3</v>
      </c>
      <c r="BF449" s="49">
        <f>_xll.qlIndexFixing($X$9,_xll.qlInterestRateIndexFixingDate($X$9,BC449,trigger),TRUE,trigger)</f>
        <v>1.3857351155647909E-3</v>
      </c>
      <c r="BG449" s="94">
        <f t="shared" si="33"/>
        <v>-0.47278621196383386</v>
      </c>
    </row>
    <row r="450" spans="27:59" x14ac:dyDescent="0.2">
      <c r="AA450" s="1">
        <f t="shared" si="34"/>
        <v>447</v>
      </c>
      <c r="AB450" s="44" t="str">
        <f t="shared" si="35"/>
        <v>447M</v>
      </c>
      <c r="AC450" s="45">
        <f>_xll.qlInterestRateIndexFixingDate($X$9,AD450)</f>
        <v>55883</v>
      </c>
      <c r="AD450" s="45">
        <f>_xll.qlCalendarAdvance(calendar,$AD$3,AB450,,,trigger)</f>
        <v>55886</v>
      </c>
      <c r="AE450" s="45">
        <f>_xll.qlInterestRateIndexMaturity($X$9,AD450,)</f>
        <v>56067</v>
      </c>
      <c r="AF450" s="49">
        <f>_xll.qlTenorBasisValue(TenorBasis6M,AD450,_xll.ohTrigger(trigger,$X$24))</f>
        <v>2.2018803403064098E-4</v>
      </c>
      <c r="AG450" s="102">
        <f>_xll.qlTenorBasisForwardRate(TenorBasis6M,AD450,_xll.ohTrigger(trigger,$X$24))</f>
        <v>1.4697962888535098E-2</v>
      </c>
      <c r="AH450" s="102">
        <f>_xll.qlIndexFixing(TenorBasisIndex6M,$AC450,TRUE,_xll.ohTrigger(trigger,X471))</f>
        <v>1.4820733504812045E-2</v>
      </c>
      <c r="AI450" s="49">
        <f>_xll.qlIndexFixing($X$9,$AC450,TRUE,trigger)</f>
        <v>1.4844913769335529E-2</v>
      </c>
      <c r="AJ450" s="52">
        <f t="shared" si="32"/>
        <v>-0.24180264523483361</v>
      </c>
      <c r="BC450" s="45">
        <f>_xll.qlCalendarAdvance(calendar,BC449,"1D",,,trigger)</f>
        <v>42916</v>
      </c>
      <c r="BD450" s="49">
        <f>_xll.qlTenorBasisForwardRate($X$17,BC450,_xll.ohTrigger(trigger,$X$24))</f>
        <v>1.4225431639258591E-3</v>
      </c>
      <c r="BE450" s="49">
        <f>_xll.qlIndexFixing(TenorBasisIndex6M,_xll.qlInterestRateIndexFixingDate(TenorBasisIndex6M,BC450,trigger),TRUE,_xll.ohTrigger(trigger,$X$24))</f>
        <v>1.4343644323155204E-3</v>
      </c>
      <c r="BF450" s="49">
        <f>_xll.qlIndexFixing($X$9,_xll.qlInterestRateIndexFixingDate($X$9,BC450,trigger),TRUE,trigger)</f>
        <v>1.3866821524648417E-3</v>
      </c>
      <c r="BG450" s="94">
        <f t="shared" si="33"/>
        <v>-0.47682279850678716</v>
      </c>
    </row>
    <row r="451" spans="27:59" x14ac:dyDescent="0.2">
      <c r="AA451" s="1">
        <f t="shared" si="34"/>
        <v>448</v>
      </c>
      <c r="AB451" s="44" t="str">
        <f t="shared" si="35"/>
        <v>448M</v>
      </c>
      <c r="AC451" s="45">
        <f>_xll.qlInterestRateIndexFixingDate($X$9,AD451)</f>
        <v>55914</v>
      </c>
      <c r="AD451" s="45">
        <f>_xll.qlCalendarAdvance(calendar,$AD$3,AB451,,,trigger)</f>
        <v>55918</v>
      </c>
      <c r="AE451" s="45">
        <f>_xll.qlInterestRateIndexMaturity($X$9,AD451,)</f>
        <v>56100</v>
      </c>
      <c r="AF451" s="49">
        <f>_xll.qlTenorBasisValue(TenorBasis6M,AD451,_xll.ohTrigger(trigger,$X$24))</f>
        <v>2.1978129686889815E-4</v>
      </c>
      <c r="AG451" s="102">
        <f>_xll.qlTenorBasisForwardRate(TenorBasis6M,AD451,_xll.ohTrigger(trigger,$X$24))</f>
        <v>1.4661615985079758E-2</v>
      </c>
      <c r="AH451" s="102">
        <f>_xll.qlIndexFixing(TenorBasisIndex6M,$AC451,TRUE,_xll.ohTrigger(trigger,X472))</f>
        <v>1.4784390709186586E-2</v>
      </c>
      <c r="AI451" s="49">
        <f>_xll.qlIndexFixing($X$9,$AC451,TRUE,trigger)</f>
        <v>1.4809697288126677E-2</v>
      </c>
      <c r="AJ451" s="52">
        <f t="shared" si="32"/>
        <v>-0.25306578940091295</v>
      </c>
      <c r="BC451" s="45">
        <f>_xll.qlCalendarAdvance(calendar,BC450,"1D",,,trigger)</f>
        <v>42919</v>
      </c>
      <c r="BD451" s="49">
        <f>_xll.qlTenorBasisForwardRate($X$17,BC451,_xll.ohTrigger(trigger,$X$24))</f>
        <v>1.4439233642666474E-3</v>
      </c>
      <c r="BE451" s="49">
        <f>_xll.qlIndexFixing(TenorBasisIndex6M,_xll.qlInterestRateIndexFixingDate(TenorBasisIndex6M,BC451,trigger),TRUE,_xll.ohTrigger(trigger,$X$24))</f>
        <v>1.4550490314880616E-3</v>
      </c>
      <c r="BF451" s="49">
        <f>_xll.qlIndexFixing($X$9,_xll.qlInterestRateIndexFixingDate($X$9,BC451,trigger),TRUE,trigger)</f>
        <v>1.4065882404919003E-3</v>
      </c>
      <c r="BG451" s="94">
        <f t="shared" si="33"/>
        <v>-0.48460790996161318</v>
      </c>
    </row>
    <row r="452" spans="27:59" x14ac:dyDescent="0.2">
      <c r="AA452" s="1">
        <f t="shared" si="34"/>
        <v>449</v>
      </c>
      <c r="AB452" s="44" t="str">
        <f t="shared" si="35"/>
        <v>449M</v>
      </c>
      <c r="AC452" s="45">
        <f>_xll.qlInterestRateIndexFixingDate($X$9,AD452)</f>
        <v>55942</v>
      </c>
      <c r="AD452" s="45">
        <f>_xll.qlCalendarAdvance(calendar,$AD$3,AB452,,,trigger)</f>
        <v>55946</v>
      </c>
      <c r="AE452" s="45">
        <f>_xll.qlInterestRateIndexMaturity($X$9,AD452,)</f>
        <v>56130</v>
      </c>
      <c r="AF452" s="49">
        <f>_xll.qlTenorBasisValue(TenorBasis6M,AD452,_xll.ohTrigger(trigger,$X$24))</f>
        <v>2.1943021472858363E-4</v>
      </c>
      <c r="AG452" s="102">
        <f>_xll.qlTenorBasisForwardRate(TenorBasis6M,AD452,_xll.ohTrigger(trigger,$X$24))</f>
        <v>1.4628899894903338E-2</v>
      </c>
      <c r="AH452" s="102">
        <f>_xll.qlIndexFixing(TenorBasisIndex6M,$AC452,TRUE,_xll.ohTrigger(trigger,X473))</f>
        <v>1.4672464860465743E-2</v>
      </c>
      <c r="AI452" s="49">
        <f>_xll.qlIndexFixing($X$9,$AC452,TRUE,trigger)</f>
        <v>1.4777839261276874E-2</v>
      </c>
      <c r="AJ452" s="52">
        <f t="shared" ref="AJ452:AJ515" si="36">(AH452-AI452)*10000</f>
        <v>-1.053744008111309</v>
      </c>
      <c r="BC452" s="45">
        <f>_xll.qlCalendarAdvance(calendar,BC451,"1D",,,trigger)</f>
        <v>42920</v>
      </c>
      <c r="BD452" s="49">
        <f>_xll.qlTenorBasisForwardRate($X$17,BC452,_xll.ohTrigger(trigger,$X$24))</f>
        <v>1.4492009077193353E-3</v>
      </c>
      <c r="BE452" s="49">
        <f>_xll.qlIndexFixing(TenorBasisIndex6M,_xll.qlInterestRateIndexFixingDate(TenorBasisIndex6M,BC452,trigger),TRUE,_xll.ohTrigger(trigger,$X$24))</f>
        <v>1.4612927484584624E-3</v>
      </c>
      <c r="BF452" s="49">
        <f>_xll.qlIndexFixing($X$9,_xll.qlInterestRateIndexFixingDate($X$9,BC452,trigger),TRUE,trigger)</f>
        <v>1.4112713171448891E-3</v>
      </c>
      <c r="BG452" s="94">
        <f t="shared" ref="BG452:BG515" si="37">(BF452-BE452)*10000</f>
        <v>-0.50021431313573317</v>
      </c>
    </row>
    <row r="453" spans="27:59" x14ac:dyDescent="0.2">
      <c r="AA453" s="1">
        <f t="shared" si="34"/>
        <v>450</v>
      </c>
      <c r="AB453" s="44" t="str">
        <f t="shared" si="35"/>
        <v>450M</v>
      </c>
      <c r="AC453" s="45">
        <f>_xll.qlInterestRateIndexFixingDate($X$9,AD453)</f>
        <v>55974</v>
      </c>
      <c r="AD453" s="45">
        <f>_xll.qlCalendarAdvance(calendar,$AD$3,AB453,,,trigger)</f>
        <v>55976</v>
      </c>
      <c r="AE453" s="45">
        <f>_xll.qlInterestRateIndexMaturity($X$9,AD453,)</f>
        <v>56159</v>
      </c>
      <c r="AF453" s="49">
        <f>_xll.qlTenorBasisValue(TenorBasis6M,AD453,_xll.ohTrigger(trigger,$X$24))</f>
        <v>2.190589747656953E-4</v>
      </c>
      <c r="AG453" s="102">
        <f>_xll.qlTenorBasisForwardRate(TenorBasis6M,AD453,_xll.ohTrigger(trigger,$X$24))</f>
        <v>1.459417113964866E-2</v>
      </c>
      <c r="AH453" s="102">
        <f>_xll.qlIndexFixing(TenorBasisIndex6M,$AC453,TRUE,_xll.ohTrigger(trigger,X474))</f>
        <v>1.471694910116998E-2</v>
      </c>
      <c r="AI453" s="49">
        <f>_xll.qlIndexFixing($X$9,$AC453,TRUE,trigger)</f>
        <v>1.4743823639566618E-2</v>
      </c>
      <c r="AJ453" s="52">
        <f t="shared" si="36"/>
        <v>-0.26874538396637682</v>
      </c>
      <c r="BC453" s="45">
        <f>_xll.qlCalendarAdvance(calendar,BC452,"1D",,,trigger)</f>
        <v>42921</v>
      </c>
      <c r="BD453" s="49">
        <f>_xll.qlTenorBasisForwardRate($X$17,BC453,_xll.ohTrigger(trigger,$X$24))</f>
        <v>1.4544907395584185E-3</v>
      </c>
      <c r="BE453" s="49">
        <f>_xll.qlIndexFixing(TenorBasisIndex6M,_xll.qlInterestRateIndexFixingDate(TenorBasisIndex6M,BC453,trigger),TRUE,_xll.ohTrigger(trigger,$X$24))</f>
        <v>1.4568241210377588E-3</v>
      </c>
      <c r="BF453" s="49">
        <f>_xll.qlIndexFixing($X$9,_xll.qlInterestRateIndexFixingDate($X$9,BC453,trigger),TRUE,trigger)</f>
        <v>1.4160759743374271E-3</v>
      </c>
      <c r="BG453" s="94">
        <f t="shared" si="37"/>
        <v>-0.40748146700331744</v>
      </c>
    </row>
    <row r="454" spans="27:59" x14ac:dyDescent="0.2">
      <c r="AA454" s="1">
        <f t="shared" ref="AA454:AA517" si="38">AA453+1</f>
        <v>451</v>
      </c>
      <c r="AB454" s="44" t="str">
        <f t="shared" ref="AB454:AB517" si="39">AA454&amp;"M"</f>
        <v>451M</v>
      </c>
      <c r="AC454" s="45">
        <f>_xll.qlInterestRateIndexFixingDate($X$9,AD454)</f>
        <v>56003</v>
      </c>
      <c r="AD454" s="45">
        <f>_xll.qlCalendarAdvance(calendar,$AD$3,AB454,,,trigger)</f>
        <v>56006</v>
      </c>
      <c r="AE454" s="45">
        <f>_xll.qlInterestRateIndexMaturity($X$9,AD454,)</f>
        <v>56191</v>
      </c>
      <c r="AF454" s="49">
        <f>_xll.qlTenorBasisValue(TenorBasis6M,AD454,_xll.ohTrigger(trigger,$X$24))</f>
        <v>2.1869275869596341E-4</v>
      </c>
      <c r="AG454" s="102">
        <f>_xll.qlTenorBasisForwardRate(TenorBasis6M,AD454,_xll.ohTrigger(trigger,$X$24))</f>
        <v>1.4557915043818571E-2</v>
      </c>
      <c r="AH454" s="102">
        <f>_xll.qlIndexFixing(TenorBasisIndex6M,$AC454,TRUE,_xll.ohTrigger(trigger,X475))</f>
        <v>1.4680701946187048E-2</v>
      </c>
      <c r="AI454" s="49">
        <f>_xll.qlIndexFixing($X$9,$AC454,TRUE,trigger)</f>
        <v>1.4708165131551374E-2</v>
      </c>
      <c r="AJ454" s="52">
        <f t="shared" si="36"/>
        <v>-0.27463185364326459</v>
      </c>
      <c r="BC454" s="45">
        <f>_xll.qlCalendarAdvance(calendar,BC453,"1D",,,trigger)</f>
        <v>42922</v>
      </c>
      <c r="BD454" s="49">
        <f>_xll.qlTenorBasisForwardRate($X$17,BC454,_xll.ohTrigger(trigger,$X$24))</f>
        <v>1.4654793567523486E-3</v>
      </c>
      <c r="BE454" s="49">
        <f>_xll.qlIndexFixing(TenorBasisIndex6M,_xll.qlInterestRateIndexFixingDate(TenorBasisIndex6M,BC454,trigger),TRUE,_xll.ohTrigger(trigger,$X$24))</f>
        <v>1.4804594814049072E-3</v>
      </c>
      <c r="BF454" s="49">
        <f>_xll.qlIndexFixing($X$9,_xll.qlInterestRateIndexFixingDate($X$9,BC454,trigger),TRUE,trigger)</f>
        <v>1.4277349468562862E-3</v>
      </c>
      <c r="BG454" s="94">
        <f t="shared" si="37"/>
        <v>-0.52724534548620949</v>
      </c>
    </row>
    <row r="455" spans="27:59" x14ac:dyDescent="0.2">
      <c r="AA455" s="1">
        <f t="shared" si="38"/>
        <v>452</v>
      </c>
      <c r="AB455" s="44" t="str">
        <f t="shared" si="39"/>
        <v>452M</v>
      </c>
      <c r="AC455" s="45">
        <f>_xll.qlInterestRateIndexFixingDate($X$9,AD455)</f>
        <v>56033</v>
      </c>
      <c r="AD455" s="45">
        <f>_xll.qlCalendarAdvance(calendar,$AD$3,AB455,,,trigger)</f>
        <v>56037</v>
      </c>
      <c r="AE455" s="45">
        <f>_xll.qlInterestRateIndexMaturity($X$9,AD455,)</f>
        <v>56220</v>
      </c>
      <c r="AF455" s="49">
        <f>_xll.qlTenorBasisValue(TenorBasis6M,AD455,_xll.ohTrigger(trigger,$X$24))</f>
        <v>2.1831954333136758E-4</v>
      </c>
      <c r="AG455" s="102">
        <f>_xll.qlTenorBasisForwardRate(TenorBasis6M,AD455,_xll.ohTrigger(trigger,$X$24))</f>
        <v>1.45210998495742E-2</v>
      </c>
      <c r="AH455" s="102">
        <f>_xll.qlIndexFixing(TenorBasisIndex6M,$AC455,TRUE,_xll.ohTrigger(trigger,X476))</f>
        <v>1.4564845996897826E-2</v>
      </c>
      <c r="AI455" s="49">
        <f>_xll.qlIndexFixing($X$9,$AC455,TRUE,trigger)</f>
        <v>1.4671756491289191E-2</v>
      </c>
      <c r="AJ455" s="52">
        <f t="shared" si="36"/>
        <v>-1.0691049439136464</v>
      </c>
      <c r="BC455" s="45">
        <f>_xll.qlCalendarAdvance(calendar,BC454,"1D",,,trigger)</f>
        <v>42923</v>
      </c>
      <c r="BD455" s="49">
        <f>_xll.qlTenorBasisForwardRate($X$17,BC455,_xll.ohTrigger(trigger,$X$24))</f>
        <v>1.4679534727615306E-3</v>
      </c>
      <c r="BE455" s="49">
        <f>_xll.qlIndexFixing(TenorBasisIndex6M,_xll.qlInterestRateIndexFixingDate(TenorBasisIndex6M,BC455,trigger),TRUE,_xll.ohTrigger(trigger,$X$24))</f>
        <v>1.4834191939067909E-3</v>
      </c>
      <c r="BF455" s="49">
        <f>_xll.qlIndexFixing($X$9,_xll.qlInterestRateIndexFixingDate($X$9,BC455,trigger),TRUE,trigger)</f>
        <v>1.4294139939290589E-3</v>
      </c>
      <c r="BG455" s="94">
        <f t="shared" si="37"/>
        <v>-0.54005199977732055</v>
      </c>
    </row>
    <row r="456" spans="27:59" x14ac:dyDescent="0.2">
      <c r="AA456" s="1">
        <f t="shared" si="38"/>
        <v>453</v>
      </c>
      <c r="AB456" s="44" t="str">
        <f t="shared" si="39"/>
        <v>453M</v>
      </c>
      <c r="AC456" s="45">
        <f>_xll.qlInterestRateIndexFixingDate($X$9,AD456)</f>
        <v>56065</v>
      </c>
      <c r="AD456" s="45">
        <f>_xll.qlCalendarAdvance(calendar,$AD$3,AB456,,,trigger)</f>
        <v>56067</v>
      </c>
      <c r="AE456" s="45">
        <f>_xll.qlInterestRateIndexMaturity($X$9,AD456,)</f>
        <v>56251</v>
      </c>
      <c r="AF456" s="49">
        <f>_xll.qlTenorBasisValue(TenorBasis6M,AD456,_xll.ohTrigger(trigger,$X$24))</f>
        <v>2.1796334022267647E-4</v>
      </c>
      <c r="AG456" s="102">
        <f>_xll.qlTenorBasisForwardRate(TenorBasis6M,AD456,_xll.ohTrigger(trigger,$X$24))</f>
        <v>1.4483908719282831E-2</v>
      </c>
      <c r="AH456" s="102">
        <f>_xll.qlIndexFixing(TenorBasisIndex6M,$AC456,TRUE,_xll.ohTrigger(trigger,X477))</f>
        <v>1.4606688577172627E-2</v>
      </c>
      <c r="AI456" s="49">
        <f>_xll.qlIndexFixing($X$9,$AC456,TRUE,trigger)</f>
        <v>1.4634829618712267E-2</v>
      </c>
      <c r="AJ456" s="52">
        <f t="shared" si="36"/>
        <v>-0.2814104153964041</v>
      </c>
      <c r="BC456" s="45">
        <f>_xll.qlCalendarAdvance(calendar,BC455,"1D",,,trigger)</f>
        <v>42926</v>
      </c>
      <c r="BD456" s="49">
        <f>_xll.qlTenorBasisForwardRate($X$17,BC456,_xll.ohTrigger(trigger,$X$24))</f>
        <v>1.4811217371247171E-3</v>
      </c>
      <c r="BE456" s="49">
        <f>_xll.qlIndexFixing(TenorBasisIndex6M,_xll.qlInterestRateIndexFixingDate(TenorBasisIndex6M,BC456,trigger),TRUE,_xll.ohTrigger(trigger,$X$24))</f>
        <v>1.4990107422749672E-3</v>
      </c>
      <c r="BF456" s="49">
        <f>_xll.qlIndexFixing($X$9,_xll.qlInterestRateIndexFixingDate($X$9,BC456,trigger),TRUE,trigger)</f>
        <v>1.4417965151007326E-3</v>
      </c>
      <c r="BG456" s="94">
        <f t="shared" si="37"/>
        <v>-0.572142271742346</v>
      </c>
    </row>
    <row r="457" spans="27:59" x14ac:dyDescent="0.2">
      <c r="AA457" s="1">
        <f t="shared" si="38"/>
        <v>454</v>
      </c>
      <c r="AB457" s="44" t="str">
        <f t="shared" si="39"/>
        <v>454M</v>
      </c>
      <c r="AC457" s="45">
        <f>_xll.qlInterestRateIndexFixingDate($X$9,AD457)</f>
        <v>56096</v>
      </c>
      <c r="AD457" s="45">
        <f>_xll.qlCalendarAdvance(calendar,$AD$3,AB457,,,trigger)</f>
        <v>56100</v>
      </c>
      <c r="AE457" s="45">
        <f>_xll.qlInterestRateIndexMaturity($X$9,AD457,)</f>
        <v>56284</v>
      </c>
      <c r="AF457" s="49">
        <f>_xll.qlTenorBasisValue(TenorBasis6M,AD457,_xll.ohTrigger(trigger,$X$24))</f>
        <v>2.1757708906874201E-4</v>
      </c>
      <c r="AG457" s="102">
        <f>_xll.qlTenorBasisForwardRate(TenorBasis6M,AD457,_xll.ohTrigger(trigger,$X$24))</f>
        <v>1.4442661361097741E-2</v>
      </c>
      <c r="AH457" s="102">
        <f>_xll.qlIndexFixing(TenorBasisIndex6M,$AC457,TRUE,_xll.ohTrigger(trigger,X478))</f>
        <v>1.4487292176901692E-2</v>
      </c>
      <c r="AI457" s="49">
        <f>_xll.qlIndexFixing($X$9,$AC457,TRUE,trigger)</f>
        <v>1.4593683412861512E-2</v>
      </c>
      <c r="AJ457" s="52">
        <f t="shared" si="36"/>
        <v>-1.0639123595982021</v>
      </c>
      <c r="BC457" s="45">
        <f>_xll.qlCalendarAdvance(calendar,BC456,"1D",,,trigger)</f>
        <v>42927</v>
      </c>
      <c r="BD457" s="49">
        <f>_xll.qlTenorBasisForwardRate($X$17,BC457,_xll.ohTrigger(trigger,$X$24))</f>
        <v>1.4864838068064646E-3</v>
      </c>
      <c r="BE457" s="49">
        <f>_xll.qlIndexFixing(TenorBasisIndex6M,_xll.qlInterestRateIndexFixingDate(TenorBasisIndex6M,BC457,trigger),TRUE,_xll.ohTrigger(trigger,$X$24))</f>
        <v>1.5053390267375077E-3</v>
      </c>
      <c r="BF457" s="49">
        <f>_xll.qlIndexFixing($X$9,_xll.qlInterestRateIndexFixingDate($X$9,BC457,trigger),TRUE,trigger)</f>
        <v>1.4472547833024995E-3</v>
      </c>
      <c r="BG457" s="94">
        <f t="shared" si="37"/>
        <v>-0.58084243435008176</v>
      </c>
    </row>
    <row r="458" spans="27:59" x14ac:dyDescent="0.2">
      <c r="AA458" s="1">
        <f t="shared" si="38"/>
        <v>455</v>
      </c>
      <c r="AB458" s="44" t="str">
        <f t="shared" si="39"/>
        <v>455M</v>
      </c>
      <c r="AC458" s="45">
        <f>_xll.qlInterestRateIndexFixingDate($X$9,AD458)</f>
        <v>56125</v>
      </c>
      <c r="AD458" s="45">
        <f>_xll.qlCalendarAdvance(calendar,$AD$3,AB458,,,trigger)</f>
        <v>56129</v>
      </c>
      <c r="AE458" s="45">
        <f>_xll.qlInterestRateIndexMaturity($X$9,AD458,)</f>
        <v>56310</v>
      </c>
      <c r="AF458" s="49">
        <f>_xll.qlTenorBasisValue(TenorBasis6M,AD458,_xll.ohTrigger(trigger,$X$24))</f>
        <v>2.1724241063754369E-4</v>
      </c>
      <c r="AG458" s="102">
        <f>_xll.qlTenorBasisForwardRate(TenorBasis6M,AD458,_xll.ohTrigger(trigger,$X$24))</f>
        <v>1.4406898410980839E-2</v>
      </c>
      <c r="AH458" s="102">
        <f>_xll.qlIndexFixing(TenorBasisIndex6M,$AC458,TRUE,_xll.ohTrigger(trigger,X479))</f>
        <v>1.4450420365947179E-2</v>
      </c>
      <c r="AI458" s="49">
        <f>_xll.qlIndexFixing($X$9,$AC458,TRUE,trigger)</f>
        <v>1.4557850807182733E-2</v>
      </c>
      <c r="AJ458" s="52">
        <f t="shared" si="36"/>
        <v>-1.0743044123555368</v>
      </c>
      <c r="BC458" s="45">
        <f>_xll.qlCalendarAdvance(calendar,BC457,"1D",,,trigger)</f>
        <v>42928</v>
      </c>
      <c r="BD458" s="49">
        <f>_xll.qlTenorBasisForwardRate($X$17,BC458,_xll.ohTrigger(trigger,$X$24))</f>
        <v>1.4918576673677889E-3</v>
      </c>
      <c r="BE458" s="49">
        <f>_xll.qlIndexFixing(TenorBasisIndex6M,_xll.qlInterestRateIndexFixingDate(TenorBasisIndex6M,BC458,trigger),TRUE,_xll.ohTrigger(trigger,$X$24))</f>
        <v>1.5116791080426813E-3</v>
      </c>
      <c r="BF458" s="49">
        <f>_xll.qlIndexFixing($X$9,_xll.qlInterestRateIndexFixingDate($X$9,BC458,trigger),TRUE,trigger)</f>
        <v>1.4528093411162023E-3</v>
      </c>
      <c r="BG458" s="94">
        <f t="shared" si="37"/>
        <v>-0.58869766926478939</v>
      </c>
    </row>
    <row r="459" spans="27:59" x14ac:dyDescent="0.2">
      <c r="AA459" s="1">
        <f t="shared" si="38"/>
        <v>456</v>
      </c>
      <c r="AB459" s="44" t="str">
        <f t="shared" si="39"/>
        <v>456M</v>
      </c>
      <c r="AC459" s="45">
        <f>_xll.qlInterestRateIndexFixingDate($X$9,AD459)</f>
        <v>56157</v>
      </c>
      <c r="AD459" s="45">
        <f>_xll.qlCalendarAdvance(calendar,$AD$3,AB459,,,trigger)</f>
        <v>56159</v>
      </c>
      <c r="AE459" s="45">
        <f>_xll.qlInterestRateIndexMaturity($X$9,AD459,)</f>
        <v>56341</v>
      </c>
      <c r="AF459" s="49">
        <f>_xll.qlTenorBasisValue(TenorBasis6M,AD459,_xll.ohTrigger(trigger,$X$24))</f>
        <v>2.1690080904187273E-4</v>
      </c>
      <c r="AG459" s="102">
        <f>_xll.qlTenorBasisForwardRate(TenorBasis6M,AD459,_xll.ohTrigger(trigger,$X$24))</f>
        <v>1.4367844185926916E-2</v>
      </c>
      <c r="AH459" s="102">
        <f>_xll.qlIndexFixing(TenorBasisIndex6M,$AC459,TRUE,_xll.ohTrigger(trigger,X480))</f>
        <v>1.4490610825997445E-2</v>
      </c>
      <c r="AI459" s="49">
        <f>_xll.qlIndexFixing($X$9,$AC459,TRUE,trigger)</f>
        <v>1.4518581522439525E-2</v>
      </c>
      <c r="AJ459" s="52">
        <f t="shared" si="36"/>
        <v>-0.27970696442079779</v>
      </c>
      <c r="BC459" s="45">
        <f>_xll.qlCalendarAdvance(calendar,BC458,"1D",,,trigger)</f>
        <v>42929</v>
      </c>
      <c r="BD459" s="49">
        <f>_xll.qlTenorBasisForwardRate($X$17,BC459,_xll.ohTrigger(trigger,$X$24))</f>
        <v>1.5029903155791824E-3</v>
      </c>
      <c r="BE459" s="49">
        <f>_xll.qlIndexFixing(TenorBasisIndex6M,_xll.qlInterestRateIndexFixingDate(TenorBasisIndex6M,BC459,trigger),TRUE,_xll.ohTrigger(trigger,$X$24))</f>
        <v>1.5246612831523103E-3</v>
      </c>
      <c r="BF459" s="49">
        <f>_xll.qlIndexFixing($X$9,_xll.qlInterestRateIndexFixingDate($X$9,BC459,trigger),TRUE,trigger)</f>
        <v>1.4653274698316736E-3</v>
      </c>
      <c r="BG459" s="94">
        <f t="shared" si="37"/>
        <v>-0.59333813320636708</v>
      </c>
    </row>
    <row r="460" spans="27:59" x14ac:dyDescent="0.2">
      <c r="AA460" s="1">
        <f t="shared" si="38"/>
        <v>457</v>
      </c>
      <c r="AB460" s="44" t="str">
        <f t="shared" si="39"/>
        <v>457M</v>
      </c>
      <c r="AC460" s="45">
        <f>_xll.qlInterestRateIndexFixingDate($X$9,AD460)</f>
        <v>56187</v>
      </c>
      <c r="AD460" s="45">
        <f>_xll.qlCalendarAdvance(calendar,$AD$3,AB460,,,trigger)</f>
        <v>56191</v>
      </c>
      <c r="AE460" s="45">
        <f>_xll.qlInterestRateIndexMaturity($X$9,AD460,)</f>
        <v>56373</v>
      </c>
      <c r="AF460" s="49">
        <f>_xll.qlTenorBasisValue(TenorBasis6M,AD460,_xll.ohTrigger(trigger,$X$24))</f>
        <v>2.1654154092523196E-4</v>
      </c>
      <c r="AG460" s="102">
        <f>_xll.qlTenorBasisForwardRate(TenorBasis6M,AD460,_xll.ohTrigger(trigger,$X$24))</f>
        <v>1.4325907383097856E-2</v>
      </c>
      <c r="AH460" s="102">
        <f>_xll.qlIndexFixing(TenorBasisIndex6M,$AC460,TRUE,_xll.ohTrigger(trigger,X481))</f>
        <v>1.444867276914337E-2</v>
      </c>
      <c r="AI460" s="49">
        <f>_xll.qlIndexFixing($X$9,$AC460,TRUE,trigger)</f>
        <v>1.4476242937771897E-2</v>
      </c>
      <c r="AJ460" s="52">
        <f t="shared" si="36"/>
        <v>-0.27570168628527136</v>
      </c>
      <c r="BC460" s="45">
        <f>_xll.qlCalendarAdvance(calendar,BC459,"1D",,,trigger)</f>
        <v>42930</v>
      </c>
      <c r="BD460" s="49">
        <f>_xll.qlTenorBasisForwardRate($X$17,BC460,_xll.ohTrigger(trigger,$X$24))</f>
        <v>1.5055170413497104E-3</v>
      </c>
      <c r="BE460" s="49">
        <f>_xll.qlIndexFixing(TenorBasisIndex6M,_xll.qlInterestRateIndexFixingDate(TenorBasisIndex6M,BC460,trigger),TRUE,_xll.ohTrigger(trigger,$X$24))</f>
        <v>1.5277097602529391E-3</v>
      </c>
      <c r="BF460" s="49">
        <f>_xll.qlIndexFixing($X$9,_xll.qlInterestRateIndexFixingDate($X$9,BC460,trigger),TRUE,trigger)</f>
        <v>1.467635175336789E-3</v>
      </c>
      <c r="BG460" s="94">
        <f t="shared" si="37"/>
        <v>-0.60074584916150042</v>
      </c>
    </row>
    <row r="461" spans="27:59" x14ac:dyDescent="0.2">
      <c r="AA461" s="1">
        <f t="shared" si="38"/>
        <v>458</v>
      </c>
      <c r="AB461" s="44" t="str">
        <f t="shared" si="39"/>
        <v>458M</v>
      </c>
      <c r="AC461" s="45">
        <f>_xll.qlInterestRateIndexFixingDate($X$9,AD461)</f>
        <v>56216</v>
      </c>
      <c r="AD461" s="45">
        <f>_xll.qlCalendarAdvance(calendar,$AD$3,AB461,,,trigger)</f>
        <v>56220</v>
      </c>
      <c r="AE461" s="45">
        <f>_xll.qlInterestRateIndexMaturity($X$9,AD461,)</f>
        <v>56402</v>
      </c>
      <c r="AF461" s="49">
        <f>_xll.qlTenorBasisValue(TenorBasis6M,AD461,_xll.ohTrigger(trigger,$X$24))</f>
        <v>2.1622044709894938E-4</v>
      </c>
      <c r="AG461" s="102">
        <f>_xll.qlTenorBasisForwardRate(TenorBasis6M,AD461,_xll.ohTrigger(trigger,$X$24))</f>
        <v>1.4287308802953888E-2</v>
      </c>
      <c r="AH461" s="102">
        <f>_xll.qlIndexFixing(TenorBasisIndex6M,$AC461,TRUE,_xll.ohTrigger(trigger,X482))</f>
        <v>1.4489527705026071E-2</v>
      </c>
      <c r="AI461" s="49">
        <f>_xll.qlIndexFixing($X$9,$AC461,TRUE,trigger)</f>
        <v>1.4437127704566935E-2</v>
      </c>
      <c r="AJ461" s="52">
        <f t="shared" si="36"/>
        <v>0.52400000459135521</v>
      </c>
      <c r="BC461" s="45">
        <f>_xll.qlCalendarAdvance(calendar,BC460,"1D",,,trigger)</f>
        <v>42933</v>
      </c>
      <c r="BD461" s="49">
        <f>_xll.qlTenorBasisForwardRate($X$17,BC461,_xll.ohTrigger(trigger,$X$24))</f>
        <v>1.5189013455694041E-3</v>
      </c>
      <c r="BE461" s="49">
        <f>_xll.qlIndexFixing(TenorBasisIndex6M,_xll.qlInterestRateIndexFixingDate(TenorBasisIndex6M,BC461,trigger),TRUE,_xll.ohTrigger(trigger,$X$24))</f>
        <v>1.5435539799867482E-3</v>
      </c>
      <c r="BF461" s="49">
        <f>_xll.qlIndexFixing($X$9,_xll.qlInterestRateIndexFixingDate($X$9,BC461,trigger),TRUE,trigger)</f>
        <v>1.4819000155333933E-3</v>
      </c>
      <c r="BG461" s="94">
        <f t="shared" si="37"/>
        <v>-0.61653964453354904</v>
      </c>
    </row>
    <row r="462" spans="27:59" x14ac:dyDescent="0.2">
      <c r="AA462" s="1">
        <f t="shared" si="38"/>
        <v>459</v>
      </c>
      <c r="AB462" s="44" t="str">
        <f t="shared" si="39"/>
        <v>459M</v>
      </c>
      <c r="AC462" s="45">
        <f>_xll.qlInterestRateIndexFixingDate($X$9,AD462)</f>
        <v>56248</v>
      </c>
      <c r="AD462" s="45">
        <f>_xll.qlCalendarAdvance(calendar,$AD$3,AB462,,,trigger)</f>
        <v>56251</v>
      </c>
      <c r="AE462" s="45">
        <f>_xll.qlInterestRateIndexMaturity($X$9,AD462,)</f>
        <v>56432</v>
      </c>
      <c r="AF462" s="49">
        <f>_xll.qlTenorBasisValue(TenorBasis6M,AD462,_xll.ohTrigger(trigger,$X$24))</f>
        <v>2.15881869310704E-4</v>
      </c>
      <c r="AG462" s="102">
        <f>_xll.qlTenorBasisForwardRate(TenorBasis6M,AD462,_xll.ohTrigger(trigger,$X$24))</f>
        <v>1.4245833984185307E-2</v>
      </c>
      <c r="AH462" s="102">
        <f>_xll.qlIndexFixing(TenorBasisIndex6M,$AC462,TRUE,_xll.ohTrigger(trigger,X483))</f>
        <v>1.4368592065239008E-2</v>
      </c>
      <c r="AI462" s="49">
        <f>_xll.qlIndexFixing($X$9,$AC462,TRUE,trigger)</f>
        <v>1.4394949793688785E-2</v>
      </c>
      <c r="AJ462" s="52">
        <f t="shared" si="36"/>
        <v>-0.26357728449777351</v>
      </c>
      <c r="BC462" s="45">
        <f>_xll.qlCalendarAdvance(calendar,BC461,"1D",,,trigger)</f>
        <v>42934</v>
      </c>
      <c r="BD462" s="49">
        <f>_xll.qlTenorBasisForwardRate($X$17,BC462,_xll.ohTrigger(trigger,$X$24))</f>
        <v>1.5243444587052732E-3</v>
      </c>
      <c r="BE462" s="49">
        <f>_xll.qlIndexFixing(TenorBasisIndex6M,_xll.qlInterestRateIndexFixingDate(TenorBasisIndex6M,BC462,trigger),TRUE,_xll.ohTrigger(trigger,$X$24))</f>
        <v>1.549963349991048E-3</v>
      </c>
      <c r="BF462" s="49">
        <f>_xll.qlIndexFixing($X$9,_xll.qlInterestRateIndexFixingDate($X$9,BC462,trigger),TRUE,trigger)</f>
        <v>1.4879564352886655E-3</v>
      </c>
      <c r="BG462" s="94">
        <f t="shared" si="37"/>
        <v>-0.62006914702382498</v>
      </c>
    </row>
    <row r="463" spans="27:59" x14ac:dyDescent="0.2">
      <c r="AA463" s="1">
        <f t="shared" si="38"/>
        <v>460</v>
      </c>
      <c r="AB463" s="44" t="str">
        <f t="shared" si="39"/>
        <v>460M</v>
      </c>
      <c r="AC463" s="45">
        <f>_xll.qlInterestRateIndexFixingDate($X$9,AD463)</f>
        <v>56278</v>
      </c>
      <c r="AD463" s="45">
        <f>_xll.qlCalendarAdvance(calendar,$AD$3,AB463,,,trigger)</f>
        <v>56282</v>
      </c>
      <c r="AE463" s="45">
        <f>_xll.qlInterestRateIndexMaturity($X$9,AD463,)</f>
        <v>56464</v>
      </c>
      <c r="AF463" s="49">
        <f>_xll.qlTenorBasisValue(TenorBasis6M,AD463,_xll.ohTrigger(trigger,$X$24))</f>
        <v>2.1554804315767169E-4</v>
      </c>
      <c r="AG463" s="102">
        <f>_xll.qlTenorBasisForwardRate(TenorBasis6M,AD463,_xll.ohTrigger(trigger,$X$24))</f>
        <v>1.4202895178752476E-2</v>
      </c>
      <c r="AH463" s="102">
        <f>_xll.qlIndexFixing(TenorBasisIndex6M,$AC463,TRUE,_xll.ohTrigger(trigger,X484))</f>
        <v>1.4248033488161818E-2</v>
      </c>
      <c r="AI463" s="49">
        <f>_xll.qlIndexFixing($X$9,$AC463,TRUE,trigger)</f>
        <v>1.4351123308936656E-2</v>
      </c>
      <c r="AJ463" s="52">
        <f t="shared" si="36"/>
        <v>-1.0308982077483764</v>
      </c>
      <c r="BC463" s="45">
        <f>_xll.qlCalendarAdvance(calendar,BC462,"1D",,,trigger)</f>
        <v>42935</v>
      </c>
      <c r="BD463" s="49">
        <f>_xll.qlTenorBasisForwardRate($X$17,BC463,_xll.ohTrigger(trigger,$X$24))</f>
        <v>1.5297988651365713E-3</v>
      </c>
      <c r="BE463" s="49">
        <f>_xll.qlIndexFixing(TenorBasisIndex6M,_xll.qlInterestRateIndexFixingDate(TenorBasisIndex6M,BC463,trigger),TRUE,_xll.ohTrigger(trigger,$X$24))</f>
        <v>1.5563840193672206E-3</v>
      </c>
      <c r="BF463" s="49">
        <f>_xll.qlIndexFixing($X$9,_xll.qlInterestRateIndexFixingDate($X$9,BC463,trigger),TRUE,trigger)</f>
        <v>1.4940838524458084E-3</v>
      </c>
      <c r="BG463" s="94">
        <f t="shared" si="37"/>
        <v>-0.62300166921412181</v>
      </c>
    </row>
    <row r="464" spans="27:59" x14ac:dyDescent="0.2">
      <c r="AA464" s="1">
        <f t="shared" si="38"/>
        <v>461</v>
      </c>
      <c r="AB464" s="44" t="str">
        <f t="shared" si="39"/>
        <v>461M</v>
      </c>
      <c r="AC464" s="45">
        <f>_xll.qlInterestRateIndexFixingDate($X$9,AD464)</f>
        <v>56306</v>
      </c>
      <c r="AD464" s="45">
        <f>_xll.qlCalendarAdvance(calendar,$AD$3,AB464,,,trigger)</f>
        <v>56310</v>
      </c>
      <c r="AE464" s="45">
        <f>_xll.qlInterestRateIndexMaturity($X$9,AD464,)</f>
        <v>56494</v>
      </c>
      <c r="AF464" s="49">
        <f>_xll.qlTenorBasisValue(TenorBasis6M,AD464,_xll.ohTrigger(trigger,$X$24))</f>
        <v>2.1525055304047296E-4</v>
      </c>
      <c r="AG464" s="102">
        <f>_xll.qlTenorBasisForwardRate(TenorBasis6M,AD464,_xll.ohTrigger(trigger,$X$24))</f>
        <v>1.4163061486014671E-2</v>
      </c>
      <c r="AH464" s="102">
        <f>_xll.qlIndexFixing(TenorBasisIndex6M,$AC464,TRUE,_xll.ohTrigger(trigger,X485))</f>
        <v>1.4363783220133668E-2</v>
      </c>
      <c r="AI464" s="49">
        <f>_xll.qlIndexFixing($X$9,$AC464,TRUE,trigger)</f>
        <v>1.4310324616184018E-2</v>
      </c>
      <c r="AJ464" s="52">
        <f t="shared" si="36"/>
        <v>0.53458603949649985</v>
      </c>
      <c r="BC464" s="45">
        <f>_xll.qlCalendarAdvance(calendar,BC463,"1D",,,trigger)</f>
        <v>42936</v>
      </c>
      <c r="BD464" s="49">
        <f>_xll.qlTenorBasisForwardRate($X$17,BC464,_xll.ohTrigger(trigger,$X$24))</f>
        <v>1.5410690471522538E-3</v>
      </c>
      <c r="BE464" s="49">
        <f>_xll.qlIndexFixing(TenorBasisIndex6M,_xll.qlInterestRateIndexFixingDate(TenorBasisIndex6M,BC464,trigger),TRUE,_xll.ohTrigger(trigger,$X$24))</f>
        <v>1.5694311518488929E-3</v>
      </c>
      <c r="BF464" s="49">
        <f>_xll.qlIndexFixing($X$9,_xll.qlInterestRateIndexFixingDate($X$9,BC464,trigger),TRUE,trigger)</f>
        <v>1.5072379743333755E-3</v>
      </c>
      <c r="BG464" s="94">
        <f t="shared" si="37"/>
        <v>-0.62193177515517362</v>
      </c>
    </row>
    <row r="465" spans="27:59" x14ac:dyDescent="0.2">
      <c r="AA465" s="1">
        <f t="shared" si="38"/>
        <v>462</v>
      </c>
      <c r="AB465" s="44" t="str">
        <f t="shared" si="39"/>
        <v>462M</v>
      </c>
      <c r="AC465" s="45">
        <f>_xll.qlInterestRateIndexFixingDate($X$9,AD465)</f>
        <v>56339</v>
      </c>
      <c r="AD465" s="45">
        <f>_xll.qlCalendarAdvance(calendar,$AD$3,AB465,,,trigger)</f>
        <v>56341</v>
      </c>
      <c r="AE465" s="45">
        <f>_xll.qlInterestRateIndexMaturity($X$9,AD465,)</f>
        <v>56524</v>
      </c>
      <c r="AF465" s="49">
        <f>_xll.qlTenorBasisValue(TenorBasis6M,AD465,_xll.ohTrigger(trigger,$X$24))</f>
        <v>2.1492559221278723E-4</v>
      </c>
      <c r="AG465" s="102">
        <f>_xll.qlTenorBasisForwardRate(TenorBasis6M,AD465,_xll.ohTrigger(trigger,$X$24))</f>
        <v>1.4119726261771139E-2</v>
      </c>
      <c r="AH465" s="102">
        <f>_xll.qlIndexFixing(TenorBasisIndex6M,$AC465,TRUE,_xll.ohTrigger(trigger,X486))</f>
        <v>1.4242489999722377E-2</v>
      </c>
      <c r="AI465" s="49">
        <f>_xll.qlIndexFixing($X$9,$AC465,TRUE,trigger)</f>
        <v>1.4265808363701341E-2</v>
      </c>
      <c r="AJ465" s="52">
        <f t="shared" si="36"/>
        <v>-0.23318363978964626</v>
      </c>
      <c r="BC465" s="45">
        <f>_xll.qlCalendarAdvance(calendar,BC464,"1D",,,trigger)</f>
        <v>42937</v>
      </c>
      <c r="BD465" s="49">
        <f>_xll.qlTenorBasisForwardRate($X$17,BC465,_xll.ohTrigger(trigger,$X$24))</f>
        <v>1.5436464176369618E-3</v>
      </c>
      <c r="BE465" s="49">
        <f>_xll.qlIndexFixing(TenorBasisIndex6M,_xll.qlInterestRateIndexFixingDate(TenorBasisIndex6M,BC465,trigger),TRUE,_xll.ohTrigger(trigger,$X$24))</f>
        <v>1.5725664290980189E-3</v>
      </c>
      <c r="BF465" s="49">
        <f>_xll.qlIndexFixing($X$9,_xll.qlInterestRateIndexFixingDate($X$9,BC465,trigger),TRUE,trigger)</f>
        <v>1.510021185856591E-3</v>
      </c>
      <c r="BG465" s="94">
        <f t="shared" si="37"/>
        <v>-0.62545243241427873</v>
      </c>
    </row>
    <row r="466" spans="27:59" x14ac:dyDescent="0.2">
      <c r="AA466" s="1">
        <f t="shared" si="38"/>
        <v>463</v>
      </c>
      <c r="AB466" s="44" t="str">
        <f t="shared" si="39"/>
        <v>463M</v>
      </c>
      <c r="AC466" s="45">
        <f>_xll.qlInterestRateIndexFixingDate($X$9,AD466)</f>
        <v>56368</v>
      </c>
      <c r="AD466" s="45">
        <f>_xll.qlCalendarAdvance(calendar,$AD$3,AB466,,,trigger)</f>
        <v>56373</v>
      </c>
      <c r="AE466" s="45">
        <f>_xll.qlInterestRateIndexMaturity($X$9,AD466,)</f>
        <v>56557</v>
      </c>
      <c r="AF466" s="49">
        <f>_xll.qlTenorBasisValue(TenorBasis6M,AD466,_xll.ohTrigger(trigger,$X$24))</f>
        <v>2.1459493744090797E-4</v>
      </c>
      <c r="AG466" s="102">
        <f>_xll.qlTenorBasisForwardRate(TenorBasis6M,AD466,_xll.ohTrigger(trigger,$X$24))</f>
        <v>1.4073411825449108E-2</v>
      </c>
      <c r="AH466" s="102">
        <f>_xll.qlIndexFixing(TenorBasisIndex6M,$AC466,TRUE,_xll.ohTrigger(trigger,X487))</f>
        <v>1.4196178830421478E-2</v>
      </c>
      <c r="AI466" s="49">
        <f>_xll.qlIndexFixing($X$9,$AC466,TRUE,trigger)</f>
        <v>1.4218065701874952E-2</v>
      </c>
      <c r="AJ466" s="52">
        <f t="shared" si="36"/>
        <v>-0.21886871453474094</v>
      </c>
      <c r="BC466" s="45">
        <f>_xll.qlCalendarAdvance(calendar,BC465,"1D",,,trigger)</f>
        <v>42940</v>
      </c>
      <c r="BD466" s="49">
        <f>_xll.qlTenorBasisForwardRate($X$17,BC466,_xll.ohTrigger(trigger,$X$24))</f>
        <v>1.5572378085470108E-3</v>
      </c>
      <c r="BE466" s="49">
        <f>_xll.qlIndexFixing(TenorBasisIndex6M,_xll.qlInterestRateIndexFixingDate(TenorBasisIndex6M,BC466,trigger),TRUE,_xll.ohTrigger(trigger,$X$24))</f>
        <v>1.5886543692038956E-3</v>
      </c>
      <c r="BF466" s="49">
        <f>_xll.qlIndexFixing($X$9,_xll.qlInterestRateIndexFixingDate($X$9,BC466,trigger),TRUE,trigger)</f>
        <v>1.5256594320129067E-3</v>
      </c>
      <c r="BG466" s="94">
        <f t="shared" si="37"/>
        <v>-0.62994937190988909</v>
      </c>
    </row>
    <row r="467" spans="27:59" x14ac:dyDescent="0.2">
      <c r="AA467" s="1">
        <f t="shared" si="38"/>
        <v>464</v>
      </c>
      <c r="AB467" s="44" t="str">
        <f t="shared" si="39"/>
        <v>464M</v>
      </c>
      <c r="AC467" s="45">
        <f>_xll.qlInterestRateIndexFixingDate($X$9,AD467)</f>
        <v>56398</v>
      </c>
      <c r="AD467" s="45">
        <f>_xll.qlCalendarAdvance(calendar,$AD$3,AB467,,,trigger)</f>
        <v>56402</v>
      </c>
      <c r="AE467" s="45">
        <f>_xll.qlInterestRateIndexMaturity($X$9,AD467,)</f>
        <v>56585</v>
      </c>
      <c r="AF467" s="49">
        <f>_xll.qlTenorBasisValue(TenorBasis6M,AD467,_xll.ohTrigger(trigger,$X$24))</f>
        <v>2.1429942678593883E-4</v>
      </c>
      <c r="AG467" s="102">
        <f>_xll.qlTenorBasisForwardRate(TenorBasis6M,AD467,_xll.ohTrigger(trigger,$X$24))</f>
        <v>1.4031718584364467E-2</v>
      </c>
      <c r="AH467" s="102">
        <f>_xll.qlIndexFixing(TenorBasisIndex6M,$AC467,TRUE,_xll.ohTrigger(trigger,X488))</f>
        <v>1.4078264972568796E-2</v>
      </c>
      <c r="AI467" s="49">
        <f>_xll.qlIndexFixing($X$9,$AC467,TRUE,trigger)</f>
        <v>1.4174964815563421E-2</v>
      </c>
      <c r="AJ467" s="52">
        <f t="shared" si="36"/>
        <v>-0.96699842994624197</v>
      </c>
      <c r="BC467" s="45">
        <f>_xll.qlCalendarAdvance(calendar,BC466,"1D",,,trigger)</f>
        <v>42941</v>
      </c>
      <c r="BD467" s="49">
        <f>_xll.qlTenorBasisForwardRate($X$17,BC467,_xll.ohTrigger(trigger,$X$24))</f>
        <v>1.5627584818181505E-3</v>
      </c>
      <c r="BE467" s="49">
        <f>_xll.qlIndexFixing(TenorBasisIndex6M,_xll.qlInterestRateIndexFixingDate(TenorBasisIndex6M,BC467,trigger),TRUE,_xll.ohTrigger(trigger,$X$24))</f>
        <v>1.5951413422074393E-3</v>
      </c>
      <c r="BF467" s="49">
        <f>_xll.qlIndexFixing($X$9,_xll.qlInterestRateIndexFixingDate($X$9,BC467,trigger),TRUE,trigger)</f>
        <v>1.5321369526697191E-3</v>
      </c>
      <c r="BG467" s="94">
        <f t="shared" si="37"/>
        <v>-0.63004389537720196</v>
      </c>
    </row>
    <row r="468" spans="27:59" x14ac:dyDescent="0.2">
      <c r="AA468" s="1">
        <f t="shared" si="38"/>
        <v>465</v>
      </c>
      <c r="AB468" s="44" t="str">
        <f t="shared" si="39"/>
        <v>465M</v>
      </c>
      <c r="AC468" s="45">
        <f>_xll.qlInterestRateIndexFixingDate($X$9,AD468)</f>
        <v>56430</v>
      </c>
      <c r="AD468" s="45">
        <f>_xll.qlCalendarAdvance(calendar,$AD$3,AB468,,,trigger)</f>
        <v>56432</v>
      </c>
      <c r="AE468" s="45">
        <f>_xll.qlInterestRateIndexMaturity($X$9,AD468,)</f>
        <v>56618</v>
      </c>
      <c r="AF468" s="49">
        <f>_xll.qlTenorBasisValue(TenorBasis6M,AD468,_xll.ohTrigger(trigger,$X$24))</f>
        <v>2.1399781826577147E-4</v>
      </c>
      <c r="AG468" s="102">
        <f>_xll.qlTenorBasisForwardRate(TenorBasis6M,AD468,_xll.ohTrigger(trigger,$X$24))</f>
        <v>1.3986076482732429E-2</v>
      </c>
      <c r="AH468" s="102">
        <f>_xll.qlIndexFixing(TenorBasisIndex6M,$AC468,TRUE,_xll.ohTrigger(trigger,X489))</f>
        <v>1.410885005340321E-2</v>
      </c>
      <c r="AI468" s="49">
        <f>_xll.qlIndexFixing($X$9,$AC468,TRUE,trigger)</f>
        <v>1.4127616369510749E-2</v>
      </c>
      <c r="AJ468" s="52">
        <f t="shared" si="36"/>
        <v>-0.18766316107539371</v>
      </c>
      <c r="BC468" s="45">
        <f>_xll.qlCalendarAdvance(calendar,BC467,"1D",,,trigger)</f>
        <v>42942</v>
      </c>
      <c r="BD468" s="49">
        <f>_xll.qlTenorBasisForwardRate($X$17,BC468,_xll.ohTrigger(trigger,$X$24))</f>
        <v>1.5682899507236767E-3</v>
      </c>
      <c r="BE468" s="49">
        <f>_xll.qlIndexFixing(TenorBasisIndex6M,_xll.qlInterestRateIndexFixingDate(TenorBasisIndex6M,BC468,trigger),TRUE,_xll.ohTrigger(trigger,$X$24))</f>
        <v>1.601639117028684E-3</v>
      </c>
      <c r="BF468" s="49">
        <f>_xll.qlIndexFixing($X$9,_xll.qlInterestRateIndexFixingDate($X$9,BC468,trigger),TRUE,trigger)</f>
        <v>1.5386601767054388E-3</v>
      </c>
      <c r="BG468" s="94">
        <f t="shared" si="37"/>
        <v>-0.62978940323245258</v>
      </c>
    </row>
    <row r="469" spans="27:59" x14ac:dyDescent="0.2">
      <c r="AA469" s="1">
        <f t="shared" si="38"/>
        <v>466</v>
      </c>
      <c r="AB469" s="44" t="str">
        <f t="shared" si="39"/>
        <v>466M</v>
      </c>
      <c r="AC469" s="45">
        <f>_xll.qlInterestRateIndexFixingDate($X$9,AD469)</f>
        <v>56460</v>
      </c>
      <c r="AD469" s="45">
        <f>_xll.qlCalendarAdvance(calendar,$AD$3,AB469,,,trigger)</f>
        <v>56464</v>
      </c>
      <c r="AE469" s="45">
        <f>_xll.qlInterestRateIndexMaturity($X$9,AD469,)</f>
        <v>56648</v>
      </c>
      <c r="AF469" s="49">
        <f>_xll.qlTenorBasisValue(TenorBasis6M,AD469,_xll.ohTrigger(trigger,$X$24))</f>
        <v>2.1368062811427592E-4</v>
      </c>
      <c r="AG469" s="102">
        <f>_xll.qlTenorBasisForwardRate(TenorBasis6M,AD469,_xll.ohTrigger(trigger,$X$24))</f>
        <v>1.3939216053510456E-2</v>
      </c>
      <c r="AH469" s="102">
        <f>_xll.qlIndexFixing(TenorBasisIndex6M,$AC469,TRUE,_xll.ohTrigger(trigger,X490))</f>
        <v>1.4138756813281141E-2</v>
      </c>
      <c r="AI469" s="49">
        <f>_xll.qlIndexFixing($X$9,$AC469,TRUE,trigger)</f>
        <v>1.4078895950928065E-2</v>
      </c>
      <c r="AJ469" s="52">
        <f t="shared" si="36"/>
        <v>0.59860862353076216</v>
      </c>
      <c r="BC469" s="45">
        <f>_xll.qlCalendarAdvance(calendar,BC468,"1D",,,trigger)</f>
        <v>42943</v>
      </c>
      <c r="BD469" s="49">
        <f>_xll.qlTenorBasisForwardRate($X$17,BC469,_xll.ohTrigger(trigger,$X$24))</f>
        <v>1.579691435774167E-3</v>
      </c>
      <c r="BE469" s="49">
        <f>_xll.qlIndexFixing(TenorBasisIndex6M,_xll.qlInterestRateIndexFixingDate(TenorBasisIndex6M,BC469,trigger),TRUE,_xll.ohTrigger(trigger,$X$24))</f>
        <v>1.6147449772449438E-3</v>
      </c>
      <c r="BF469" s="49">
        <f>_xll.qlIndexFixing($X$9,_xll.qlInterestRateIndexFixingDate($X$9,BC469,trigger),TRUE,trigger)</f>
        <v>1.5522404320064238E-3</v>
      </c>
      <c r="BG469" s="94">
        <f t="shared" si="37"/>
        <v>-0.62504545238520037</v>
      </c>
    </row>
    <row r="470" spans="27:59" x14ac:dyDescent="0.2">
      <c r="AA470" s="1">
        <f t="shared" si="38"/>
        <v>467</v>
      </c>
      <c r="AB470" s="44" t="str">
        <f t="shared" si="39"/>
        <v>467M</v>
      </c>
      <c r="AC470" s="45">
        <f>_xll.qlInterestRateIndexFixingDate($X$9,AD470)</f>
        <v>56492</v>
      </c>
      <c r="AD470" s="45">
        <f>_xll.qlCalendarAdvance(calendar,$AD$3,AB470,,,trigger)</f>
        <v>56494</v>
      </c>
      <c r="AE470" s="45">
        <f>_xll.qlInterestRateIndexMaturity($X$9,AD470,)</f>
        <v>56675</v>
      </c>
      <c r="AF470" s="49">
        <f>_xll.qlTenorBasisValue(TenorBasis6M,AD470,_xll.ohTrigger(trigger,$X$24))</f>
        <v>2.1338744773124622E-4</v>
      </c>
      <c r="AG470" s="102">
        <f>_xll.qlTenorBasisForwardRate(TenorBasis6M,AD470,_xll.ohTrigger(trigger,$X$24))</f>
        <v>1.3895273007254348E-2</v>
      </c>
      <c r="AH470" s="102">
        <f>_xll.qlIndexFixing(TenorBasisIndex6M,$AC470,TRUE,_xll.ohTrigger(trigger,X491))</f>
        <v>1.3941747316854602E-2</v>
      </c>
      <c r="AI470" s="49">
        <f>_xll.qlIndexFixing($X$9,$AC470,TRUE,trigger)</f>
        <v>1.4033094374753856E-2</v>
      </c>
      <c r="AJ470" s="52">
        <f t="shared" si="36"/>
        <v>-0.91347057899253403</v>
      </c>
      <c r="BC470" s="45">
        <f>_xll.qlCalendarAdvance(calendar,BC469,"1D",,,trigger)</f>
        <v>42944</v>
      </c>
      <c r="BD470" s="49">
        <f>_xll.qlTenorBasisForwardRate($X$17,BC470,_xll.ohTrigger(trigger,$X$24))</f>
        <v>1.5823173526066524E-3</v>
      </c>
      <c r="BE470" s="49">
        <f>_xll.qlIndexFixing(TenorBasisIndex6M,_xll.qlInterestRateIndexFixingDate(TenorBasisIndex6M,BC470,trigger),TRUE,_xll.ohTrigger(trigger,$X$24))</f>
        <v>1.6179649568463593E-3</v>
      </c>
      <c r="BF470" s="49">
        <f>_xll.qlIndexFixing($X$9,_xll.qlInterestRateIndexFixingDate($X$9,BC470,trigger),TRUE,trigger)</f>
        <v>1.55533936344338E-3</v>
      </c>
      <c r="BG470" s="94">
        <f t="shared" si="37"/>
        <v>-0.62625593402979274</v>
      </c>
    </row>
    <row r="471" spans="27:59" x14ac:dyDescent="0.2">
      <c r="AA471" s="1">
        <f t="shared" si="38"/>
        <v>468</v>
      </c>
      <c r="AB471" s="44" t="str">
        <f t="shared" si="39"/>
        <v>468M</v>
      </c>
      <c r="AC471" s="45">
        <f>_xll.qlInterestRateIndexFixingDate($X$9,AD471)</f>
        <v>56522</v>
      </c>
      <c r="AD471" s="45">
        <f>_xll.qlCalendarAdvance(calendar,$AD$3,AB471,,,trigger)</f>
        <v>56524</v>
      </c>
      <c r="AE471" s="45">
        <f>_xll.qlInterestRateIndexMaturity($X$9,AD471,)</f>
        <v>56706</v>
      </c>
      <c r="AF471" s="49">
        <f>_xll.qlTenorBasisValue(TenorBasis6M,AD471,_xll.ohTrigger(trigger,$X$24))</f>
        <v>2.1309826291720051E-4</v>
      </c>
      <c r="AG471" s="102">
        <f>_xll.qlTenorBasisForwardRate(TenorBasis6M,AD471,_xll.ohTrigger(trigger,$X$24))</f>
        <v>1.3848729577240959E-2</v>
      </c>
      <c r="AH471" s="102">
        <f>_xll.qlIndexFixing(TenorBasisIndex6M,$AC471,TRUE,_xll.ohTrigger(trigger,X492))</f>
        <v>1.3971479399322289E-2</v>
      </c>
      <c r="AI471" s="49">
        <f>_xll.qlIndexFixing($X$9,$AC471,TRUE,trigger)</f>
        <v>1.398441914362252E-2</v>
      </c>
      <c r="AJ471" s="52">
        <f t="shared" si="36"/>
        <v>-0.12939744300230829</v>
      </c>
      <c r="BC471" s="45">
        <f>_xll.qlCalendarAdvance(calendar,BC470,"1D",,,trigger)</f>
        <v>42947</v>
      </c>
      <c r="BD471" s="49">
        <f>_xll.qlTenorBasisForwardRate($X$17,BC471,_xll.ohTrigger(trigger,$X$24))</f>
        <v>1.5961067411799418E-3</v>
      </c>
      <c r="BE471" s="49">
        <f>_xll.qlIndexFixing(TenorBasisIndex6M,_xll.qlInterestRateIndexFixingDate(TenorBasisIndex6M,BC471,trigger),TRUE,_xll.ohTrigger(trigger,$X$24))</f>
        <v>1.6342875303428398E-3</v>
      </c>
      <c r="BF471" s="49">
        <f>_xll.qlIndexFixing($X$9,_xll.qlInterestRateIndexFixingDate($X$9,BC471,trigger),TRUE,trigger)</f>
        <v>1.5718353698437038E-3</v>
      </c>
      <c r="BG471" s="94">
        <f t="shared" si="37"/>
        <v>-0.62452160499136067</v>
      </c>
    </row>
    <row r="472" spans="27:59" x14ac:dyDescent="0.2">
      <c r="AA472" s="1">
        <f t="shared" si="38"/>
        <v>469</v>
      </c>
      <c r="AB472" s="44" t="str">
        <f t="shared" si="39"/>
        <v>469M</v>
      </c>
      <c r="AC472" s="45">
        <f>_xll.qlInterestRateIndexFixingDate($X$9,AD472)</f>
        <v>56551</v>
      </c>
      <c r="AD472" s="45">
        <f>_xll.qlCalendarAdvance(calendar,$AD$3,AB472,,,trigger)</f>
        <v>56555</v>
      </c>
      <c r="AE472" s="45">
        <f>_xll.qlInterestRateIndexMaturity($X$9,AD472,)</f>
        <v>56737</v>
      </c>
      <c r="AF472" s="49">
        <f>_xll.qlTenorBasisValue(TenorBasis6M,AD472,_xll.ohTrigger(trigger,$X$24))</f>
        <v>2.1280357997008017E-4</v>
      </c>
      <c r="AG472" s="102">
        <f>_xll.qlTenorBasisForwardRate(TenorBasis6M,AD472,_xll.ohTrigger(trigger,$X$24))</f>
        <v>1.3800521868374818E-2</v>
      </c>
      <c r="AH472" s="102">
        <f>_xll.qlIndexFixing(TenorBasisIndex6M,$AC472,TRUE,_xll.ohTrigger(trigger,X493))</f>
        <v>1.3923270008080151E-2</v>
      </c>
      <c r="AI472" s="49">
        <f>_xll.qlIndexFixing($X$9,$AC472,TRUE,trigger)</f>
        <v>1.3933878316493837E-2</v>
      </c>
      <c r="AJ472" s="52">
        <f t="shared" si="36"/>
        <v>-0.10608308413685708</v>
      </c>
      <c r="BC472" s="45">
        <f>_xll.qlCalendarAdvance(calendar,BC471,"1D",,,trigger)</f>
        <v>42948</v>
      </c>
      <c r="BD472" s="49">
        <f>_xll.qlTenorBasisForwardRate($X$17,BC472,_xll.ohTrigger(trigger,$X$24))</f>
        <v>1.6017014907162034E-3</v>
      </c>
      <c r="BE472" s="49">
        <f>_xll.qlIndexFixing(TenorBasisIndex6M,_xll.qlInterestRateIndexFixingDate(TenorBasisIndex6M,BC472,trigger),TRUE,_xll.ohTrigger(trigger,$X$24))</f>
        <v>1.6292142927884382E-3</v>
      </c>
      <c r="BF472" s="49">
        <f>_xll.qlIndexFixing($X$9,_xll.qlInterestRateIndexFixingDate($X$9,BC472,trigger),TRUE,trigger)</f>
        <v>1.5785569268651103E-3</v>
      </c>
      <c r="BG472" s="94">
        <f t="shared" si="37"/>
        <v>-0.50657365923327835</v>
      </c>
    </row>
    <row r="473" spans="27:59" x14ac:dyDescent="0.2">
      <c r="AA473" s="1">
        <f t="shared" si="38"/>
        <v>470</v>
      </c>
      <c r="AB473" s="44" t="str">
        <f t="shared" si="39"/>
        <v>470M</v>
      </c>
      <c r="AC473" s="45">
        <f>_xll.qlInterestRateIndexFixingDate($X$9,AD473)</f>
        <v>56583</v>
      </c>
      <c r="AD473" s="45">
        <f>_xll.qlCalendarAdvance(calendar,$AD$3,AB473,,,trigger)</f>
        <v>56585</v>
      </c>
      <c r="AE473" s="45">
        <f>_xll.qlInterestRateIndexMaturity($X$9,AD473,)</f>
        <v>56767</v>
      </c>
      <c r="AF473" s="49">
        <f>_xll.qlTenorBasisValue(TenorBasis6M,AD473,_xll.ohTrigger(trigger,$X$24))</f>
        <v>2.1252235699640502E-4</v>
      </c>
      <c r="AG473" s="102">
        <f>_xll.qlTenorBasisForwardRate(TenorBasis6M,AD473,_xll.ohTrigger(trigger,$X$24))</f>
        <v>1.3753255230943083E-2</v>
      </c>
      <c r="AH473" s="102">
        <f>_xll.qlIndexFixing(TenorBasisIndex6M,$AC473,TRUE,_xll.ohTrigger(trigger,X494))</f>
        <v>1.3952624141469649E-2</v>
      </c>
      <c r="AI473" s="49">
        <f>_xll.qlIndexFixing($X$9,$AC473,TRUE,trigger)</f>
        <v>1.3884196858814601E-2</v>
      </c>
      <c r="AJ473" s="52">
        <f t="shared" si="36"/>
        <v>0.6842728265504805</v>
      </c>
      <c r="BC473" s="45">
        <f>_xll.qlCalendarAdvance(calendar,BC472,"1D",,,trigger)</f>
        <v>42949</v>
      </c>
      <c r="BD473" s="49">
        <f>_xll.qlTenorBasisForwardRate($X$17,BC473,_xll.ohTrigger(trigger,$X$24))</f>
        <v>1.6073065381458727E-3</v>
      </c>
      <c r="BE473" s="49">
        <f>_xll.qlIndexFixing(TenorBasisIndex6M,_xll.qlInterestRateIndexFixingDate(TenorBasisIndex6M,BC473,trigger),TRUE,_xll.ohTrigger(trigger,$X$24))</f>
        <v>1.6474200202461994E-3</v>
      </c>
      <c r="BF473" s="49">
        <f>_xll.qlIndexFixing($X$9,_xll.qlInterestRateIndexFixingDate($X$9,BC473,trigger),TRUE,trigger)</f>
        <v>1.5852988910615973E-3</v>
      </c>
      <c r="BG473" s="94">
        <f t="shared" si="37"/>
        <v>-0.62121129184602086</v>
      </c>
    </row>
    <row r="474" spans="27:59" x14ac:dyDescent="0.2">
      <c r="AA474" s="1">
        <f t="shared" si="38"/>
        <v>471</v>
      </c>
      <c r="AB474" s="44" t="str">
        <f t="shared" si="39"/>
        <v>471M</v>
      </c>
      <c r="AC474" s="45">
        <f>_xll.qlInterestRateIndexFixingDate($X$9,AD474)</f>
        <v>56613</v>
      </c>
      <c r="AD474" s="45">
        <f>_xll.qlCalendarAdvance(calendar,$AD$3,AB474,,,trigger)</f>
        <v>56618</v>
      </c>
      <c r="AE474" s="45">
        <f>_xll.qlInterestRateIndexMaturity($X$9,AD474,)</f>
        <v>56800</v>
      </c>
      <c r="AF474" s="49">
        <f>_xll.qlTenorBasisValue(TenorBasis6M,AD474,_xll.ohTrigger(trigger,$X$24))</f>
        <v>2.1221744162429581E-4</v>
      </c>
      <c r="AG474" s="102">
        <f>_xll.qlTenorBasisForwardRate(TenorBasis6M,AD474,_xll.ohTrigger(trigger,$X$24))</f>
        <v>1.3700564357497152E-2</v>
      </c>
      <c r="AH474" s="102">
        <f>_xll.qlIndexFixing(TenorBasisIndex6M,$AC474,TRUE,_xll.ohTrigger(trigger,X495))</f>
        <v>1.3823308955615243E-2</v>
      </c>
      <c r="AI474" s="49">
        <f>_xll.qlIndexFixing($X$9,$AC474,TRUE,trigger)</f>
        <v>1.3828671440280351E-2</v>
      </c>
      <c r="AJ474" s="52">
        <f t="shared" si="36"/>
        <v>-5.362484665108469E-2</v>
      </c>
      <c r="BC474" s="45">
        <f>_xll.qlCalendarAdvance(calendar,BC473,"1D",,,trigger)</f>
        <v>42950</v>
      </c>
      <c r="BD474" s="49">
        <f>_xll.qlTenorBasisForwardRate($X$17,BC474,_xll.ohTrigger(trigger,$X$24))</f>
        <v>1.6188333618985618E-3</v>
      </c>
      <c r="BE474" s="49">
        <f>_xll.qlIndexFixing(TenorBasisIndex6M,_xll.qlInterestRateIndexFixingDate(TenorBasisIndex6M,BC474,trigger),TRUE,_xll.ohTrigger(trigger,$X$24))</f>
        <v>1.6491295147710054E-3</v>
      </c>
      <c r="BF474" s="49">
        <f>_xll.qlIndexFixing($X$9,_xll.qlInterestRateIndexFixingDate($X$9,BC474,trigger),TRUE,trigger)</f>
        <v>1.5991092443348102E-3</v>
      </c>
      <c r="BG474" s="94">
        <f t="shared" si="37"/>
        <v>-0.50020270436195147</v>
      </c>
    </row>
    <row r="475" spans="27:59" x14ac:dyDescent="0.2">
      <c r="AA475" s="1">
        <f t="shared" si="38"/>
        <v>472</v>
      </c>
      <c r="AB475" s="44" t="str">
        <f t="shared" si="39"/>
        <v>472M</v>
      </c>
      <c r="AC475" s="45">
        <f>_xll.qlInterestRateIndexFixingDate($X$9,AD475)</f>
        <v>56643</v>
      </c>
      <c r="AD475" s="45">
        <f>_xll.qlCalendarAdvance(calendar,$AD$3,AB475,,,trigger)</f>
        <v>56647</v>
      </c>
      <c r="AE475" s="45">
        <f>_xll.qlInterestRateIndexMaturity($X$9,AD475,)</f>
        <v>56828</v>
      </c>
      <c r="AF475" s="49">
        <f>_xll.qlTenorBasisValue(TenorBasis6M,AD475,_xll.ohTrigger(trigger,$X$24))</f>
        <v>2.1195326488993051E-4</v>
      </c>
      <c r="AG475" s="102">
        <f>_xll.qlTenorBasisForwardRate(TenorBasis6M,AD475,_xll.ohTrigger(trigger,$X$24))</f>
        <v>1.3654222307578151E-2</v>
      </c>
      <c r="AH475" s="102">
        <f>_xll.qlIndexFixing(TenorBasisIndex6M,$AC475,TRUE,_xll.ohTrigger(trigger,X496))</f>
        <v>1.3776960589974111E-2</v>
      </c>
      <c r="AI475" s="49">
        <f>_xll.qlIndexFixing($X$9,$AC475,TRUE,trigger)</f>
        <v>1.3779728994204389E-2</v>
      </c>
      <c r="AJ475" s="52">
        <f t="shared" si="36"/>
        <v>-2.7684042302779377E-2</v>
      </c>
      <c r="BC475" s="45">
        <f>_xll.qlCalendarAdvance(calendar,BC474,"1D",,,trigger)</f>
        <v>42951</v>
      </c>
      <c r="BD475" s="49">
        <f>_xll.qlTenorBasisForwardRate($X$17,BC475,_xll.ohTrigger(trigger,$X$24))</f>
        <v>1.6215055933862072E-3</v>
      </c>
      <c r="BE475" s="49">
        <f>_xll.qlIndexFixing(TenorBasisIndex6M,_xll.qlInterestRateIndexFixingDate(TenorBasisIndex6M,BC475,trigger),TRUE,_xll.ohTrigger(trigger,$X$24))</f>
        <v>1.6525666379235003E-3</v>
      </c>
      <c r="BF475" s="49">
        <f>_xll.qlIndexFixing($X$9,_xll.qlInterestRateIndexFixingDate($X$9,BC475,trigger),TRUE,trigger)</f>
        <v>1.6023611661137682E-3</v>
      </c>
      <c r="BG475" s="94">
        <f t="shared" si="37"/>
        <v>-0.50205471809732127</v>
      </c>
    </row>
    <row r="476" spans="27:59" x14ac:dyDescent="0.2">
      <c r="AA476" s="1">
        <f t="shared" si="38"/>
        <v>473</v>
      </c>
      <c r="AB476" s="44" t="str">
        <f t="shared" si="39"/>
        <v>473M</v>
      </c>
      <c r="AC476" s="45">
        <f>_xll.qlInterestRateIndexFixingDate($X$9,AD476)</f>
        <v>56671</v>
      </c>
      <c r="AD476" s="45">
        <f>_xll.qlCalendarAdvance(calendar,$AD$3,AB476,,,trigger)</f>
        <v>56675</v>
      </c>
      <c r="AE476" s="45">
        <f>_xll.qlInterestRateIndexMaturity($X$9,AD476,)</f>
        <v>56859</v>
      </c>
      <c r="AF476" s="49">
        <f>_xll.qlTenorBasisValue(TenorBasis6M,AD476,_xll.ohTrigger(trigger,$X$24))</f>
        <v>2.117015077785074E-4</v>
      </c>
      <c r="AG476" s="102">
        <f>_xll.qlTenorBasisForwardRate(TenorBasis6M,AD476,_xll.ohTrigger(trigger,$X$24))</f>
        <v>1.3606677760193107E-2</v>
      </c>
      <c r="AH476" s="102">
        <f>_xll.qlIndexFixing(TenorBasisIndex6M,$AC476,TRUE,_xll.ohTrigger(trigger,X497))</f>
        <v>1.3804457626151723E-2</v>
      </c>
      <c r="AI476" s="49">
        <f>_xll.qlIndexFixing($X$9,$AC476,TRUE,trigger)</f>
        <v>1.3729354715311816E-2</v>
      </c>
      <c r="AJ476" s="52">
        <f t="shared" si="36"/>
        <v>0.75102910839907477</v>
      </c>
      <c r="BC476" s="45">
        <f>_xll.qlCalendarAdvance(calendar,BC475,"1D",,,trigger)</f>
        <v>42954</v>
      </c>
      <c r="BD476" s="49">
        <f>_xll.qlTenorBasisForwardRate($X$17,BC476,_xll.ohTrigger(trigger,$X$24))</f>
        <v>1.6354837547058829E-3</v>
      </c>
      <c r="BE476" s="49">
        <f>_xll.qlIndexFixing(TenorBasisIndex6M,_xll.qlInterestRateIndexFixingDate(TenorBasisIndex6M,BC476,trigger),TRUE,_xll.ohTrigger(trigger,$X$24))</f>
        <v>1.681417059354873E-3</v>
      </c>
      <c r="BF476" s="49">
        <f>_xll.qlIndexFixing($X$9,_xll.qlInterestRateIndexFixingDate($X$9,BC476,trigger),TRUE,trigger)</f>
        <v>1.6192545805165696E-3</v>
      </c>
      <c r="BG476" s="94">
        <f t="shared" si="37"/>
        <v>-0.6216247883830337</v>
      </c>
    </row>
    <row r="477" spans="27:59" x14ac:dyDescent="0.2">
      <c r="AA477" s="1">
        <f t="shared" si="38"/>
        <v>474</v>
      </c>
      <c r="AB477" s="44" t="str">
        <f t="shared" si="39"/>
        <v>474M</v>
      </c>
      <c r="AC477" s="45">
        <f>_xll.qlInterestRateIndexFixingDate($X$9,AD477)</f>
        <v>56704</v>
      </c>
      <c r="AD477" s="45">
        <f>_xll.qlCalendarAdvance(calendar,$AD$3,AB477,,,trigger)</f>
        <v>56706</v>
      </c>
      <c r="AE477" s="45">
        <f>_xll.qlInterestRateIndexMaturity($X$9,AD477,)</f>
        <v>56891</v>
      </c>
      <c r="AF477" s="49">
        <f>_xll.qlTenorBasisValue(TenorBasis6M,AD477,_xll.ohTrigger(trigger,$X$24))</f>
        <v>2.1142652074709556E-4</v>
      </c>
      <c r="AG477" s="102">
        <f>_xll.qlTenorBasisForwardRate(TenorBasis6M,AD477,_xll.ohTrigger(trigger,$X$24))</f>
        <v>1.3554714453362917E-2</v>
      </c>
      <c r="AH477" s="102">
        <f>_xll.qlIndexFixing(TenorBasisIndex6M,$AC477,TRUE,_xll.ohTrigger(trigger,X498))</f>
        <v>1.3677467614974178E-2</v>
      </c>
      <c r="AI477" s="49">
        <f>_xll.qlIndexFixing($X$9,$AC477,TRUE,trigger)</f>
        <v>1.3674200243190883E-2</v>
      </c>
      <c r="AJ477" s="52">
        <f t="shared" si="36"/>
        <v>3.2673717832946286E-2</v>
      </c>
      <c r="BC477" s="45">
        <f>_xll.qlCalendarAdvance(calendar,BC476,"1D",,,trigger)</f>
        <v>42955</v>
      </c>
      <c r="BD477" s="49">
        <f>_xll.qlTenorBasisForwardRate($X$17,BC477,_xll.ohTrigger(trigger,$X$24))</f>
        <v>1.6411490960788683E-3</v>
      </c>
      <c r="BE477" s="49">
        <f>_xll.qlIndexFixing(TenorBasisIndex6M,_xll.qlInterestRateIndexFixingDate(TenorBasisIndex6M,BC477,trigger),TRUE,_xll.ohTrigger(trigger,$X$24))</f>
        <v>1.6882463880487353E-3</v>
      </c>
      <c r="BF477" s="49">
        <f>_xll.qlIndexFixing($X$9,_xll.qlInterestRateIndexFixingDate($X$9,BC477,trigger),TRUE,trigger)</f>
        <v>1.6260913240157236E-3</v>
      </c>
      <c r="BG477" s="94">
        <f t="shared" si="37"/>
        <v>-0.62155064033011687</v>
      </c>
    </row>
    <row r="478" spans="27:59" x14ac:dyDescent="0.2">
      <c r="AA478" s="1">
        <f t="shared" si="38"/>
        <v>475</v>
      </c>
      <c r="AB478" s="44" t="str">
        <f t="shared" si="39"/>
        <v>475M</v>
      </c>
      <c r="AC478" s="45">
        <f>_xll.qlInterestRateIndexFixingDate($X$9,AD478)</f>
        <v>56733</v>
      </c>
      <c r="AD478" s="45">
        <f>_xll.qlCalendarAdvance(calendar,$AD$3,AB478,,,trigger)</f>
        <v>56737</v>
      </c>
      <c r="AE478" s="45">
        <f>_xll.qlInterestRateIndexMaturity($X$9,AD478,)</f>
        <v>56921</v>
      </c>
      <c r="AF478" s="49">
        <f>_xll.qlTenorBasisValue(TenorBasis6M,AD478,_xll.ohTrigger(trigger,$X$24))</f>
        <v>2.1115541587336177E-4</v>
      </c>
      <c r="AG478" s="102">
        <f>_xll.qlTenorBasisForwardRate(TenorBasis6M,AD478,_xll.ohTrigger(trigger,$X$24))</f>
        <v>1.3503320192383018E-2</v>
      </c>
      <c r="AH478" s="102">
        <f>_xll.qlIndexFixing(TenorBasisIndex6M,$AC478,TRUE,_xll.ohTrigger(trigger,X499))</f>
        <v>1.3605431342022693E-2</v>
      </c>
      <c r="AI478" s="49">
        <f>_xll.qlIndexFixing($X$9,$AC478,TRUE,trigger)</f>
        <v>1.3619555891142133E-2</v>
      </c>
      <c r="AJ478" s="52">
        <f t="shared" si="36"/>
        <v>-0.1412454911943993</v>
      </c>
      <c r="BC478" s="45">
        <f>_xll.qlCalendarAdvance(calendar,BC477,"1D",,,trigger)</f>
        <v>42956</v>
      </c>
      <c r="BD478" s="49">
        <f>_xll.qlTenorBasisForwardRate($X$17,BC478,_xll.ohTrigger(trigger,$X$24))</f>
        <v>1.6468242375230432E-3</v>
      </c>
      <c r="BE478" s="49">
        <f>_xll.qlIndexFixing(TenorBasisIndex6M,_xll.qlInterestRateIndexFixingDate(TenorBasisIndex6M,BC478,trigger),TRUE,_xll.ohTrigger(trigger,$X$24))</f>
        <v>1.6950855244541971E-3</v>
      </c>
      <c r="BF478" s="49">
        <f>_xll.qlIndexFixing($X$9,_xll.qlInterestRateIndexFixingDate($X$9,BC478,trigger),TRUE,trigger)</f>
        <v>1.6329422566590849E-3</v>
      </c>
      <c r="BG478" s="94">
        <f t="shared" si="37"/>
        <v>-0.62143267795112223</v>
      </c>
    </row>
    <row r="479" spans="27:59" x14ac:dyDescent="0.2">
      <c r="AA479" s="1">
        <f t="shared" si="38"/>
        <v>476</v>
      </c>
      <c r="AB479" s="44" t="str">
        <f t="shared" si="39"/>
        <v>476M</v>
      </c>
      <c r="AC479" s="45">
        <f>_xll.qlInterestRateIndexFixingDate($X$9,AD479)</f>
        <v>56765</v>
      </c>
      <c r="AD479" s="45">
        <f>_xll.qlCalendarAdvance(calendar,$AD$3,AB479,,,trigger)</f>
        <v>56767</v>
      </c>
      <c r="AE479" s="45">
        <f>_xll.qlInterestRateIndexMaturity($X$9,AD479,)</f>
        <v>56950</v>
      </c>
      <c r="AF479" s="49">
        <f>_xll.qlTenorBasisValue(TenorBasis6M,AD479,_xll.ohTrigger(trigger,$X$24))</f>
        <v>2.1089670242076941E-4</v>
      </c>
      <c r="AG479" s="102">
        <f>_xll.qlTenorBasisForwardRate(TenorBasis6M,AD479,_xll.ohTrigger(trigger,$X$24))</f>
        <v>1.3453209910844218E-2</v>
      </c>
      <c r="AH479" s="102">
        <f>_xll.qlIndexFixing(TenorBasisIndex6M,$AC479,TRUE,_xll.ohTrigger(trigger,X500))</f>
        <v>1.3462228181388545E-2</v>
      </c>
      <c r="AI479" s="49">
        <f>_xll.qlIndexFixing($X$9,$AC479,TRUE,trigger)</f>
        <v>1.3566180986184156E-2</v>
      </c>
      <c r="AJ479" s="52">
        <f t="shared" si="36"/>
        <v>-1.0395280479561126</v>
      </c>
      <c r="BC479" s="45">
        <f>_xll.qlCalendarAdvance(calendar,BC478,"1D",,,trigger)</f>
        <v>42957</v>
      </c>
      <c r="BD479" s="49">
        <f>_xll.qlTenorBasisForwardRate($X$17,BC479,_xll.ohTrigger(trigger,$X$24))</f>
        <v>1.6584707020725251E-3</v>
      </c>
      <c r="BE479" s="49">
        <f>_xll.qlIndexFixing(TenorBasisIndex6M,_xll.qlInterestRateIndexFixingDate(TenorBasisIndex6M,BC479,trigger),TRUE,_xll.ohTrigger(trigger,$X$24))</f>
        <v>1.7084718412684722E-3</v>
      </c>
      <c r="BF479" s="49">
        <f>_xll.qlIndexFixing($X$9,_xll.qlInterestRateIndexFixingDate($X$9,BC479,trigger),TRUE,trigger)</f>
        <v>1.6468850551481164E-3</v>
      </c>
      <c r="BG479" s="94">
        <f t="shared" si="37"/>
        <v>-0.61586786120355852</v>
      </c>
    </row>
    <row r="480" spans="27:59" x14ac:dyDescent="0.2">
      <c r="AA480" s="1">
        <f t="shared" si="38"/>
        <v>477</v>
      </c>
      <c r="AB480" s="44" t="str">
        <f t="shared" si="39"/>
        <v>477M</v>
      </c>
      <c r="AC480" s="45">
        <f>_xll.qlInterestRateIndexFixingDate($X$9,AD480)</f>
        <v>56795</v>
      </c>
      <c r="AD480" s="45">
        <f>_xll.qlCalendarAdvance(calendar,$AD$3,AB480,,,trigger)</f>
        <v>56797</v>
      </c>
      <c r="AE480" s="45">
        <f>_xll.qlInterestRateIndexMaturity($X$9,AD480,)</f>
        <v>56982</v>
      </c>
      <c r="AF480" s="49">
        <f>_xll.qlTenorBasisValue(TenorBasis6M,AD480,_xll.ohTrigger(trigger,$X$24))</f>
        <v>2.1064152706532681E-4</v>
      </c>
      <c r="AG480" s="102">
        <f>_xll.qlTenorBasisForwardRate(TenorBasis6M,AD480,_xll.ohTrigger(trigger,$X$24))</f>
        <v>1.3401109535863476E-2</v>
      </c>
      <c r="AH480" s="102">
        <f>_xll.qlIndexFixing(TenorBasisIndex6M,$AC480,TRUE,_xll.ohTrigger(trigger,X501))</f>
        <v>1.3461601902497171E-2</v>
      </c>
      <c r="AI480" s="49">
        <f>_xll.qlIndexFixing($X$9,$AC480,TRUE,trigger)</f>
        <v>1.3510563975251836E-2</v>
      </c>
      <c r="AJ480" s="52">
        <f t="shared" si="36"/>
        <v>-0.48962072754664754</v>
      </c>
      <c r="BC480" s="45">
        <f>_xll.qlCalendarAdvance(calendar,BC479,"1D",,,trigger)</f>
        <v>42958</v>
      </c>
      <c r="BD480" s="49">
        <f>_xll.qlTenorBasisForwardRate($X$17,BC480,_xll.ohTrigger(trigger,$X$24))</f>
        <v>1.6611868831874804E-3</v>
      </c>
      <c r="BE480" s="49">
        <f>_xll.qlIndexFixing(TenorBasisIndex6M,_xll.qlInterestRateIndexFixingDate(TenorBasisIndex6M,BC480,trigger),TRUE,_xll.ohTrigger(trigger,$X$24))</f>
        <v>1.7120593783310769E-3</v>
      </c>
      <c r="BF480" s="49">
        <f>_xll.qlIndexFixing($X$9,_xll.qlInterestRateIndexFixingDate($X$9,BC480,trigger),TRUE,trigger)</f>
        <v>1.6502253630937076E-3</v>
      </c>
      <c r="BG480" s="94">
        <f t="shared" si="37"/>
        <v>-0.61834015237369289</v>
      </c>
    </row>
    <row r="481" spans="27:59" x14ac:dyDescent="0.2">
      <c r="AA481" s="1">
        <f t="shared" si="38"/>
        <v>478</v>
      </c>
      <c r="AB481" s="44" t="str">
        <f t="shared" si="39"/>
        <v>478M</v>
      </c>
      <c r="AC481" s="45">
        <f>_xll.qlInterestRateIndexFixingDate($X$9,AD481)</f>
        <v>56824</v>
      </c>
      <c r="AD481" s="45">
        <f>_xll.qlCalendarAdvance(calendar,$AD$3,AB481,,,trigger)</f>
        <v>56828</v>
      </c>
      <c r="AE481" s="45">
        <f>_xll.qlInterestRateIndexMaturity($X$9,AD481,)</f>
        <v>57012</v>
      </c>
      <c r="AF481" s="49">
        <f>_xll.qlTenorBasisValue(TenorBasis6M,AD481,_xll.ohTrigger(trigger,$X$24))</f>
        <v>2.1038151281929074E-4</v>
      </c>
      <c r="AG481" s="102">
        <f>_xll.qlTenorBasisForwardRate(TenorBasis6M,AD481,_xll.ohTrigger(trigger,$X$24))</f>
        <v>1.3349137174975233E-2</v>
      </c>
      <c r="AH481" s="102">
        <f>_xll.qlIndexFixing(TenorBasisIndex6M,$AC481,TRUE,_xll.ohTrigger(trigger,X502))</f>
        <v>1.3388654844299921E-2</v>
      </c>
      <c r="AI481" s="49">
        <f>_xll.qlIndexFixing($X$9,$AC481,TRUE,trigger)</f>
        <v>1.345506276459878E-2</v>
      </c>
      <c r="AJ481" s="52">
        <f t="shared" si="36"/>
        <v>-0.66407920298858913</v>
      </c>
      <c r="BC481" s="45">
        <f>_xll.qlCalendarAdvance(calendar,BC480,"1D",,,trigger)</f>
        <v>42961</v>
      </c>
      <c r="BD481" s="49">
        <f>_xll.qlTenorBasisForwardRate($X$17,BC481,_xll.ohTrigger(trigger,$X$24))</f>
        <v>1.6753444564269724E-3</v>
      </c>
      <c r="BE481" s="49">
        <f>_xll.qlIndexFixing(TenorBasisIndex6M,_xll.qlInterestRateIndexFixingDate(TenorBasisIndex6M,BC481,trigger),TRUE,_xll.ohTrigger(trigger,$X$24))</f>
        <v>1.7173450806138111E-3</v>
      </c>
      <c r="BF481" s="49">
        <f>_xll.qlIndexFixing($X$9,_xll.qlInterestRateIndexFixingDate($X$9,BC481,trigger),TRUE,trigger)</f>
        <v>1.6673945655630996E-3</v>
      </c>
      <c r="BG481" s="94">
        <f t="shared" si="37"/>
        <v>-0.49950515050711491</v>
      </c>
    </row>
    <row r="482" spans="27:59" x14ac:dyDescent="0.2">
      <c r="AA482" s="1">
        <f t="shared" si="38"/>
        <v>479</v>
      </c>
      <c r="AB482" s="44" t="str">
        <f t="shared" si="39"/>
        <v>479M</v>
      </c>
      <c r="AC482" s="45">
        <f>_xll.qlInterestRateIndexFixingDate($X$9,AD482)</f>
        <v>56857</v>
      </c>
      <c r="AD482" s="45">
        <f>_xll.qlCalendarAdvance(calendar,$AD$3,AB482,,,trigger)</f>
        <v>56859</v>
      </c>
      <c r="AE482" s="45">
        <f>_xll.qlInterestRateIndexMaturity($X$9,AD482,)</f>
        <v>57041</v>
      </c>
      <c r="AF482" s="49">
        <f>_xll.qlTenorBasisValue(TenorBasis6M,AD482,_xll.ohTrigger(trigger,$X$24))</f>
        <v>2.1012517491893296E-4</v>
      </c>
      <c r="AG482" s="102">
        <f>_xll.qlTenorBasisForwardRate(TenorBasis6M,AD482,_xll.ohTrigger(trigger,$X$24))</f>
        <v>1.3297989095048163E-2</v>
      </c>
      <c r="AH482" s="102">
        <f>_xll.qlIndexFixing(TenorBasisIndex6M,$AC482,TRUE,_xll.ohTrigger(trigger,X503))</f>
        <v>1.3316426475638778E-2</v>
      </c>
      <c r="AI482" s="49">
        <f>_xll.qlIndexFixing($X$9,$AC482,TRUE,trigger)</f>
        <v>1.3400412480785736E-2</v>
      </c>
      <c r="AJ482" s="52">
        <f t="shared" si="36"/>
        <v>-0.83986005146958687</v>
      </c>
      <c r="BC482" s="45">
        <f>_xll.qlCalendarAdvance(calendar,BC481,"1D",,,trigger)</f>
        <v>42962</v>
      </c>
      <c r="BD482" s="49">
        <f>_xll.qlTenorBasisForwardRate($X$17,BC482,_xll.ohTrigger(trigger,$X$24))</f>
        <v>1.6810769046413463E-3</v>
      </c>
      <c r="BE482" s="49">
        <f>_xll.qlIndexFixing(TenorBasisIndex6M,_xll.qlInterestRateIndexFixingDate(TenorBasisIndex6M,BC482,trigger),TRUE,_xll.ohTrigger(trigger,$X$24))</f>
        <v>1.7363223226663916E-3</v>
      </c>
      <c r="BF482" s="49">
        <f>_xll.qlIndexFixing($X$9,_xll.qlInterestRateIndexFixingDate($X$9,BC482,trigger),TRUE,trigger)</f>
        <v>1.6743215181042291E-3</v>
      </c>
      <c r="BG482" s="94">
        <f t="shared" si="37"/>
        <v>-0.62000804562162537</v>
      </c>
    </row>
    <row r="483" spans="27:59" x14ac:dyDescent="0.2">
      <c r="AA483" s="1">
        <f t="shared" si="38"/>
        <v>480</v>
      </c>
      <c r="AB483" s="44" t="str">
        <f t="shared" si="39"/>
        <v>480M</v>
      </c>
      <c r="AC483" s="45">
        <f>_xll.qlInterestRateIndexFixingDate($X$9,AD483)</f>
        <v>56887</v>
      </c>
      <c r="AD483" s="45">
        <f>_xll.qlCalendarAdvance(calendar,$AD$3,AB483,,,trigger)</f>
        <v>56891</v>
      </c>
      <c r="AE483" s="45">
        <f>_xll.qlInterestRateIndexMaturity($X$9,AD483,)</f>
        <v>57074</v>
      </c>
      <c r="AF483" s="49">
        <f>_xll.qlTenorBasisValue(TenorBasis6M,AD483,_xll.ohTrigger(trigger,$X$24))</f>
        <v>2.0986437055923538E-4</v>
      </c>
      <c r="AG483" s="102">
        <f>_xll.qlTenorBasisForwardRate(TenorBasis6M,AD483,_xll.ohTrigger(trigger,$X$24))</f>
        <v>1.3243892545218077E-2</v>
      </c>
      <c r="AH483" s="102">
        <f>_xll.qlIndexFixing(TenorBasisIndex6M,$AC483,TRUE,_xll.ohTrigger(trigger,X504))</f>
        <v>1.3240082212275794E-2</v>
      </c>
      <c r="AI483" s="49">
        <f>_xll.qlIndexFixing($X$9,$AC483,TRUE,trigger)</f>
        <v>1.3342543379211621E-2</v>
      </c>
      <c r="AJ483" s="52">
        <f t="shared" si="36"/>
        <v>-1.0246116693582614</v>
      </c>
      <c r="BC483" s="45">
        <f>_xll.qlCalendarAdvance(calendar,BC482,"1D",,,trigger)</f>
        <v>42963</v>
      </c>
      <c r="BD483" s="49">
        <f>_xll.qlTenorBasisForwardRate($X$17,BC483,_xll.ohTrigger(trigger,$X$24))</f>
        <v>1.6868186550234516E-3</v>
      </c>
      <c r="BE483" s="49">
        <f>_xll.qlIndexFixing(TenorBasisIndex6M,_xll.qlInterestRateIndexFixingDate(TenorBasisIndex6M,BC483,trigger),TRUE,_xll.ohTrigger(trigger,$X$24))</f>
        <v>1.7432281219266548E-3</v>
      </c>
      <c r="BF483" s="49">
        <f>_xll.qlIndexFixing($X$9,_xll.qlInterestRateIndexFixingDate($X$9,BC483,trigger),TRUE,trigger)</f>
        <v>1.6812596214117557E-3</v>
      </c>
      <c r="BG483" s="94">
        <f t="shared" si="37"/>
        <v>-0.61968500514899194</v>
      </c>
    </row>
    <row r="484" spans="27:59" x14ac:dyDescent="0.2">
      <c r="AA484" s="1">
        <f t="shared" si="38"/>
        <v>481</v>
      </c>
      <c r="AB484" s="44" t="str">
        <f t="shared" si="39"/>
        <v>481M</v>
      </c>
      <c r="AC484" s="45">
        <f>_xll.qlInterestRateIndexFixingDate($X$9,AD484)</f>
        <v>56916</v>
      </c>
      <c r="AD484" s="45">
        <f>_xll.qlCalendarAdvance(calendar,$AD$3,AB484,,,trigger)</f>
        <v>56920</v>
      </c>
      <c r="AE484" s="45">
        <f>_xll.qlInterestRateIndexMaturity($X$9,AD484,)</f>
        <v>57102</v>
      </c>
      <c r="AF484" s="49">
        <f>_xll.qlTenorBasisValue(TenorBasis6M,AD484,_xll.ohTrigger(trigger,$X$24))</f>
        <v>2.0963130776892498E-4</v>
      </c>
      <c r="AG484" s="102">
        <f>_xll.qlTenorBasisForwardRate(TenorBasis6M,AD484,_xll.ohTrigger(trigger,$X$24))</f>
        <v>1.31965888937291E-2</v>
      </c>
      <c r="AH484" s="102">
        <f>_xll.qlIndexFixing(TenorBasisIndex6M,$AC484,TRUE,_xll.ohTrigger(trigger,X505))</f>
        <v>1.3192778791660968E-2</v>
      </c>
      <c r="AI484" s="49">
        <f>_xll.qlIndexFixing($X$9,$AC484,TRUE,trigger)</f>
        <v>1.3291957762563289E-2</v>
      </c>
      <c r="AJ484" s="52">
        <f t="shared" si="36"/>
        <v>-0.99178970902320462</v>
      </c>
      <c r="BC484" s="45">
        <f>_xll.qlCalendarAdvance(calendar,BC483,"1D",,,trigger)</f>
        <v>42964</v>
      </c>
      <c r="BD484" s="49">
        <f>_xll.qlTenorBasisForwardRate($X$17,BC484,_xll.ohTrigger(trigger,$X$24))</f>
        <v>1.6985793288850205E-3</v>
      </c>
      <c r="BE484" s="49">
        <f>_xll.qlIndexFixing(TenorBasisIndex6M,_xll.qlInterestRateIndexFixingDate(TenorBasisIndex6M,BC484,trigger),TRUE,_xll.ohTrigger(trigger,$X$24))</f>
        <v>1.7566412291976227E-3</v>
      </c>
      <c r="BF484" s="49">
        <f>_xll.qlIndexFixing($X$9,_xll.qlInterestRateIndexFixingDate($X$9,BC484,trigger),TRUE,trigger)</f>
        <v>1.6953073466888682E-3</v>
      </c>
      <c r="BG484" s="94">
        <f t="shared" si="37"/>
        <v>-0.61333882508754445</v>
      </c>
    </row>
    <row r="485" spans="27:59" x14ac:dyDescent="0.2">
      <c r="AA485" s="1">
        <f t="shared" si="38"/>
        <v>482</v>
      </c>
      <c r="AB485" s="44" t="str">
        <f t="shared" si="39"/>
        <v>482M</v>
      </c>
      <c r="AC485" s="45">
        <f>_xll.qlInterestRateIndexFixingDate($X$9,AD485)</f>
        <v>56948</v>
      </c>
      <c r="AD485" s="45">
        <f>_xll.qlCalendarAdvance(calendar,$AD$3,AB485,,,trigger)</f>
        <v>56950</v>
      </c>
      <c r="AE485" s="45">
        <f>_xll.qlInterestRateIndexMaturity($X$9,AD485,)</f>
        <v>57133</v>
      </c>
      <c r="AF485" s="49">
        <f>_xll.qlTenorBasisValue(TenorBasis6M,AD485,_xll.ohTrigger(trigger,$X$24))</f>
        <v>2.0939345694514073E-4</v>
      </c>
      <c r="AG485" s="102">
        <f>_xll.qlTenorBasisForwardRate(TenorBasis6M,AD485,_xll.ohTrigger(trigger,$X$24))</f>
        <v>1.3147161230101494E-2</v>
      </c>
      <c r="AH485" s="102">
        <f>_xll.qlIndexFixing(TenorBasisIndex6M,$AC485,TRUE,_xll.ohTrigger(trigger,X506))</f>
        <v>1.321625894779291E-2</v>
      </c>
      <c r="AI485" s="49">
        <f>_xll.qlIndexFixing($X$9,$AC485,TRUE,trigger)</f>
        <v>1.3239068062863478E-2</v>
      </c>
      <c r="AJ485" s="52">
        <f t="shared" si="36"/>
        <v>-0.22809115070568028</v>
      </c>
      <c r="BC485" s="45">
        <f>_xll.qlCalendarAdvance(calendar,BC484,"1D",,,trigger)</f>
        <v>42965</v>
      </c>
      <c r="BD485" s="49">
        <f>_xll.qlTenorBasisForwardRate($X$17,BC485,_xll.ohTrigger(trigger,$X$24))</f>
        <v>1.7013369612557696E-3</v>
      </c>
      <c r="BE485" s="49">
        <f>_xll.qlIndexFixing(TenorBasisIndex6M,_xll.qlInterestRateIndexFixingDate(TenorBasisIndex6M,BC485,trigger),TRUE,_xll.ohTrigger(trigger,$X$24))</f>
        <v>1.7603137715418019E-3</v>
      </c>
      <c r="BF485" s="49">
        <f>_xll.qlIndexFixing($X$9,_xll.qlInterestRateIndexFixingDate($X$9,BC485,trigger),TRUE,trigger)</f>
        <v>1.698717995548549E-3</v>
      </c>
      <c r="BG485" s="94">
        <f t="shared" si="37"/>
        <v>-0.61595775993252955</v>
      </c>
    </row>
    <row r="486" spans="27:59" x14ac:dyDescent="0.2">
      <c r="AA486" s="1">
        <f t="shared" si="38"/>
        <v>483</v>
      </c>
      <c r="AB486" s="44" t="str">
        <f t="shared" si="39"/>
        <v>483M</v>
      </c>
      <c r="AC486" s="45">
        <f>_xll.qlInterestRateIndexFixingDate($X$9,AD486)</f>
        <v>56978</v>
      </c>
      <c r="AD486" s="45">
        <f>_xll.qlCalendarAdvance(calendar,$AD$3,AB486,,,trigger)</f>
        <v>56982</v>
      </c>
      <c r="AE486" s="45">
        <f>_xll.qlInterestRateIndexMaturity($X$9,AD486,)</f>
        <v>57164</v>
      </c>
      <c r="AF486" s="49">
        <f>_xll.qlTenorBasisValue(TenorBasis6M,AD486,_xll.ohTrigger(trigger,$X$24))</f>
        <v>2.0914334166387779E-4</v>
      </c>
      <c r="AG486" s="102">
        <f>_xll.qlTenorBasisForwardRate(TenorBasis6M,AD486,_xll.ohTrigger(trigger,$X$24))</f>
        <v>1.3096332672493447E-2</v>
      </c>
      <c r="AH486" s="102">
        <f>_xll.qlIndexFixing(TenorBasisIndex6M,$AC486,TRUE,_xll.ohTrigger(trigger,X507))</f>
        <v>1.30925227647446E-2</v>
      </c>
      <c r="AI486" s="49">
        <f>_xll.qlIndexFixing($X$9,$AC486,TRUE,trigger)</f>
        <v>1.3184700850392988E-2</v>
      </c>
      <c r="AJ486" s="52">
        <f t="shared" si="36"/>
        <v>-0.92178085648387742</v>
      </c>
      <c r="BC486" s="45">
        <f>_xll.qlCalendarAdvance(calendar,BC485,"1D",,,trigger)</f>
        <v>42968</v>
      </c>
      <c r="BD486" s="49">
        <f>_xll.qlTenorBasisForwardRate($X$17,BC486,_xll.ohTrigger(trigger,$X$24))</f>
        <v>1.7156644496589728E-3</v>
      </c>
      <c r="BE486" s="49">
        <f>_xll.qlIndexFixing(TenorBasisIndex6M,_xll.qlInterestRateIndexFixingDate(TenorBasisIndex6M,BC486,trigger),TRUE,_xll.ohTrigger(trigger,$X$24))</f>
        <v>1.7778942776604789E-3</v>
      </c>
      <c r="BF486" s="49">
        <f>_xll.qlIndexFixing($X$9,_xll.qlInterestRateIndexFixingDate($X$9,BC486,trigger),TRUE,trigger)</f>
        <v>1.7161022065271187E-3</v>
      </c>
      <c r="BG486" s="94">
        <f t="shared" si="37"/>
        <v>-0.61792071133360238</v>
      </c>
    </row>
    <row r="487" spans="27:59" x14ac:dyDescent="0.2">
      <c r="AA487" s="1">
        <f t="shared" si="38"/>
        <v>484</v>
      </c>
      <c r="AB487" s="44" t="str">
        <f t="shared" si="39"/>
        <v>484M</v>
      </c>
      <c r="AC487" s="45">
        <f>_xll.qlInterestRateIndexFixingDate($X$9,AD487)</f>
        <v>57010</v>
      </c>
      <c r="AD487" s="45">
        <f>_xll.qlCalendarAdvance(calendar,$AD$3,AB487,,,trigger)</f>
        <v>57012</v>
      </c>
      <c r="AE487" s="45">
        <f>_xll.qlInterestRateIndexMaturity($X$9,AD487,)</f>
        <v>57194</v>
      </c>
      <c r="AF487" s="49">
        <f>_xll.qlTenorBasisValue(TenorBasis6M,AD487,_xll.ohTrigger(trigger,$X$24))</f>
        <v>2.0891218038167963E-4</v>
      </c>
      <c r="AG487" s="102">
        <f>_xll.qlTenorBasisForwardRate(TenorBasis6M,AD487,_xll.ohTrigger(trigger,$X$24))</f>
        <v>1.3048852663857052E-2</v>
      </c>
      <c r="AH487" s="102">
        <f>_xll.qlIndexFixing(TenorBasisIndex6M,$AC487,TRUE,_xll.ohTrigger(trigger,X508))</f>
        <v>1.2973881580339505E-2</v>
      </c>
      <c r="AI487" s="49">
        <f>_xll.qlIndexFixing($X$9,$AC487,TRUE,trigger)</f>
        <v>1.3133897237828695E-2</v>
      </c>
      <c r="AJ487" s="52">
        <f t="shared" si="36"/>
        <v>-1.6001565748918929</v>
      </c>
      <c r="BC487" s="45">
        <f>_xll.qlCalendarAdvance(calendar,BC486,"1D",,,trigger)</f>
        <v>42969</v>
      </c>
      <c r="BD487" s="49">
        <f>_xll.qlTenorBasisForwardRate($X$17,BC487,_xll.ohTrigger(trigger,$X$24))</f>
        <v>1.7214605191450756E-3</v>
      </c>
      <c r="BE487" s="49">
        <f>_xll.qlIndexFixing(TenorBasisIndex6M,_xll.qlInterestRateIndexFixingDate(TenorBasisIndex6M,BC487,trigger),TRUE,_xll.ohTrigger(trigger,$X$24))</f>
        <v>1.7848544428060143E-3</v>
      </c>
      <c r="BF487" s="49">
        <f>_xll.qlIndexFixing($X$9,_xll.qlInterestRateIndexFixingDate($X$9,BC487,trigger),TRUE,trigger)</f>
        <v>1.7230980985962474E-3</v>
      </c>
      <c r="BG487" s="94">
        <f t="shared" si="37"/>
        <v>-0.61756344209766856</v>
      </c>
    </row>
    <row r="488" spans="27:59" x14ac:dyDescent="0.2">
      <c r="AA488" s="1">
        <f t="shared" si="38"/>
        <v>485</v>
      </c>
      <c r="AB488" s="44" t="str">
        <f t="shared" si="39"/>
        <v>485M</v>
      </c>
      <c r="AC488" s="45">
        <f>_xll.qlInterestRateIndexFixingDate($X$9,AD488)</f>
        <v>57039</v>
      </c>
      <c r="AD488" s="45">
        <f>_xll.qlCalendarAdvance(calendar,$AD$3,AB488,,,trigger)</f>
        <v>57041</v>
      </c>
      <c r="AE488" s="45">
        <f>_xll.qlInterestRateIndexMaturity($X$9,AD488,)</f>
        <v>57227</v>
      </c>
      <c r="AF488" s="49">
        <f>_xll.qlTenorBasisValue(TenorBasis6M,AD488,_xll.ohTrigger(trigger,$X$24))</f>
        <v>2.0869173889803794E-4</v>
      </c>
      <c r="AG488" s="102">
        <f>_xll.qlTenorBasisForwardRate(TenorBasis6M,AD488,_xll.ohTrigger(trigger,$X$24))</f>
        <v>1.3001478985672069E-2</v>
      </c>
      <c r="AH488" s="102">
        <f>_xll.qlIndexFixing(TenorBasisIndex6M,$AC488,TRUE,_xll.ohTrigger(trigger,X509))</f>
        <v>1.2997668715182407E-2</v>
      </c>
      <c r="AI488" s="49">
        <f>_xll.qlIndexFixing($X$9,$AC488,TRUE,trigger)</f>
        <v>1.3083147578171085E-2</v>
      </c>
      <c r="AJ488" s="52">
        <f t="shared" si="36"/>
        <v>-0.85478862988678728</v>
      </c>
      <c r="BC488" s="45">
        <f>_xll.qlCalendarAdvance(calendar,BC487,"1D",,,trigger)</f>
        <v>42970</v>
      </c>
      <c r="BD488" s="49">
        <f>_xll.qlTenorBasisForwardRate($X$17,BC488,_xll.ohTrigger(trigger,$X$24))</f>
        <v>1.7272653928142132E-3</v>
      </c>
      <c r="BE488" s="49">
        <f>_xll.qlIndexFixing(TenorBasisIndex6M,_xll.qlInterestRateIndexFixingDate(TenorBasisIndex6M,BC488,trigger),TRUE,_xll.ohTrigger(trigger,$X$24))</f>
        <v>1.7794303914105921E-3</v>
      </c>
      <c r="BF488" s="49">
        <f>_xll.qlIndexFixing($X$9,_xll.qlInterestRateIndexFixingDate($X$9,BC488,trigger),TRUE,trigger)</f>
        <v>1.7301021027628916E-3</v>
      </c>
      <c r="BG488" s="94">
        <f t="shared" si="37"/>
        <v>-0.49328288647700536</v>
      </c>
    </row>
    <row r="489" spans="27:59" x14ac:dyDescent="0.2">
      <c r="AA489" s="1">
        <f t="shared" si="38"/>
        <v>486</v>
      </c>
      <c r="AB489" s="44" t="str">
        <f t="shared" si="39"/>
        <v>486M</v>
      </c>
      <c r="AC489" s="45">
        <f>_xll.qlInterestRateIndexFixingDate($X$9,AD489)</f>
        <v>57068</v>
      </c>
      <c r="AD489" s="45">
        <f>_xll.qlCalendarAdvance(calendar,$AD$3,AB489,,,trigger)</f>
        <v>57074</v>
      </c>
      <c r="AE489" s="45">
        <f>_xll.qlInterestRateIndexMaturity($X$9,AD489,)</f>
        <v>57257</v>
      </c>
      <c r="AF489" s="49">
        <f>_xll.qlTenorBasisValue(TenorBasis6M,AD489,_xll.ohTrigger(trigger,$X$24))</f>
        <v>2.0844444708424214E-4</v>
      </c>
      <c r="AG489" s="102">
        <f>_xll.qlTenorBasisForwardRate(TenorBasis6M,AD489,_xll.ohTrigger(trigger,$X$24))</f>
        <v>1.2952339039479252E-2</v>
      </c>
      <c r="AH489" s="102">
        <f>_xll.qlIndexFixing(TenorBasisIndex6M,$AC489,TRUE,_xll.ohTrigger(trigger,X510))</f>
        <v>1.2948529274805899E-2</v>
      </c>
      <c r="AI489" s="49">
        <f>_xll.qlIndexFixing($X$9,$AC489,TRUE,trigger)</f>
        <v>1.3030596851439343E-2</v>
      </c>
      <c r="AJ489" s="52">
        <f t="shared" si="36"/>
        <v>-0.82067576633444017</v>
      </c>
      <c r="BC489" s="45">
        <f>_xll.qlCalendarAdvance(calendar,BC488,"1D",,,trigger)</f>
        <v>42971</v>
      </c>
      <c r="BD489" s="49">
        <f>_xll.qlTenorBasisForwardRate($X$17,BC489,_xll.ohTrigger(trigger,$X$24))</f>
        <v>1.7391351109187535E-3</v>
      </c>
      <c r="BE489" s="49">
        <f>_xll.qlIndexFixing(TenorBasisIndex6M,_xll.qlInterestRateIndexFixingDate(TenorBasisIndex6M,BC489,trigger),TRUE,_xll.ohTrigger(trigger,$X$24))</f>
        <v>1.8052581535901453E-3</v>
      </c>
      <c r="BF489" s="49">
        <f>_xll.qlIndexFixing($X$9,_xll.qlInterestRateIndexFixingDate($X$9,BC489,trigger),TRUE,trigger)</f>
        <v>1.7442288339195658E-3</v>
      </c>
      <c r="BG489" s="94">
        <f t="shared" si="37"/>
        <v>-0.61029319670579496</v>
      </c>
    </row>
    <row r="490" spans="27:59" x14ac:dyDescent="0.2">
      <c r="AA490" s="1">
        <f t="shared" si="38"/>
        <v>487</v>
      </c>
      <c r="AB490" s="44" t="str">
        <f t="shared" si="39"/>
        <v>487M</v>
      </c>
      <c r="AC490" s="45">
        <f>_xll.qlInterestRateIndexFixingDate($X$9,AD490)</f>
        <v>57097</v>
      </c>
      <c r="AD490" s="45">
        <f>_xll.qlCalendarAdvance(calendar,$AD$3,AB490,,,trigger)</f>
        <v>57102</v>
      </c>
      <c r="AE490" s="45">
        <f>_xll.qlInterestRateIndexMaturity($X$9,AD490,)</f>
        <v>57286</v>
      </c>
      <c r="AF490" s="49">
        <f>_xll.qlTenorBasisValue(TenorBasis6M,AD490,_xll.ohTrigger(trigger,$X$24))</f>
        <v>2.0823755208035943E-4</v>
      </c>
      <c r="AG490" s="102">
        <f>_xll.qlTenorBasisForwardRate(TenorBasis6M,AD490,_xll.ohTrigger(trigger,$X$24))</f>
        <v>1.2909426917479901E-2</v>
      </c>
      <c r="AH490" s="102">
        <f>_xll.qlIndexFixing(TenorBasisIndex6M,$AC490,TRUE,_xll.ohTrigger(trigger,X511))</f>
        <v>1.2905617100806892E-2</v>
      </c>
      <c r="AI490" s="49">
        <f>_xll.qlIndexFixing($X$9,$AC490,TRUE,trigger)</f>
        <v>1.2984651782571289E-2</v>
      </c>
      <c r="AJ490" s="52">
        <f t="shared" si="36"/>
        <v>-0.79034681764397074</v>
      </c>
      <c r="BC490" s="45">
        <f>_xll.qlCalendarAdvance(calendar,BC489,"1D",,,trigger)</f>
        <v>42972</v>
      </c>
      <c r="BD490" s="49">
        <f>_xll.qlTenorBasisForwardRate($X$17,BC490,_xll.ohTrigger(trigger,$X$24))</f>
        <v>1.7419315628257426E-3</v>
      </c>
      <c r="BE490" s="49">
        <f>_xll.qlIndexFixing(TenorBasisIndex6M,_xll.qlInterestRateIndexFixingDate(TenorBasisIndex6M,BC490,trigger),TRUE,_xll.ohTrigger(trigger,$X$24))</f>
        <v>1.8090130700633897E-3</v>
      </c>
      <c r="BF490" s="49">
        <f>_xll.qlIndexFixing($X$9,_xll.qlInterestRateIndexFixingDate($X$9,BC490,trigger),TRUE,trigger)</f>
        <v>1.7476909809590723E-3</v>
      </c>
      <c r="BG490" s="94">
        <f t="shared" si="37"/>
        <v>-0.61322089104317401</v>
      </c>
    </row>
    <row r="491" spans="27:59" x14ac:dyDescent="0.2">
      <c r="AA491" s="1">
        <f t="shared" si="38"/>
        <v>488</v>
      </c>
      <c r="AB491" s="44" t="str">
        <f t="shared" si="39"/>
        <v>488M</v>
      </c>
      <c r="AC491" s="45">
        <f>_xll.qlInterestRateIndexFixingDate($X$9,AD491)</f>
        <v>57131</v>
      </c>
      <c r="AD491" s="45">
        <f>_xll.qlCalendarAdvance(calendar,$AD$3,AB491,,,trigger)</f>
        <v>57133</v>
      </c>
      <c r="AE491" s="45">
        <f>_xll.qlInterestRateIndexMaturity($X$9,AD491,)</f>
        <v>57318</v>
      </c>
      <c r="AF491" s="49">
        <f>_xll.qlTenorBasisValue(TenorBasis6M,AD491,_xll.ohTrigger(trigger,$X$24))</f>
        <v>2.0801158268370554E-4</v>
      </c>
      <c r="AG491" s="102">
        <f>_xll.qlTenorBasisForwardRate(TenorBasis6M,AD491,_xll.ohTrigger(trigger,$X$24))</f>
        <v>1.2862674606013197E-2</v>
      </c>
      <c r="AH491" s="102">
        <f>_xll.qlIndexFixing(TenorBasisIndex6M,$AC491,TRUE,_xll.ohTrigger(trigger,X512))</f>
        <v>1.2858864745831915E-2</v>
      </c>
      <c r="AI491" s="49">
        <f>_xll.qlIndexFixing($X$9,$AC491,TRUE,trigger)</f>
        <v>1.2934590532207677E-2</v>
      </c>
      <c r="AJ491" s="52">
        <f t="shared" si="36"/>
        <v>-0.75725786375761828</v>
      </c>
      <c r="BC491" s="45">
        <f>_xll.qlCalendarAdvance(calendar,BC490,"1D",,,trigger)</f>
        <v>42975</v>
      </c>
      <c r="BD491" s="49">
        <f>_xll.qlTenorBasisForwardRate($X$17,BC491,_xll.ohTrigger(trigger,$X$24))</f>
        <v>1.7564193336830469E-3</v>
      </c>
      <c r="BE491" s="49">
        <f>_xll.qlIndexFixing(TenorBasisIndex6M,_xll.qlInterestRateIndexFixingDate(TenorBasisIndex6M,BC491,trigger),TRUE,_xll.ohTrigger(trigger,$X$24))</f>
        <v>1.8267979965084274E-3</v>
      </c>
      <c r="BF491" s="49">
        <f>_xll.qlIndexFixing($X$9,_xll.qlInterestRateIndexFixingDate($X$9,BC491,trigger),TRUE,trigger)</f>
        <v>1.7652286106444219E-3</v>
      </c>
      <c r="BG491" s="94">
        <f t="shared" si="37"/>
        <v>-0.61569385864005499</v>
      </c>
    </row>
    <row r="492" spans="27:59" x14ac:dyDescent="0.2">
      <c r="AA492" s="1">
        <f t="shared" si="38"/>
        <v>489</v>
      </c>
      <c r="AB492" s="44" t="str">
        <f t="shared" si="39"/>
        <v>489M</v>
      </c>
      <c r="AC492" s="45">
        <f>_xll.qlInterestRateIndexFixingDate($X$9,AD492)</f>
        <v>57160</v>
      </c>
      <c r="AD492" s="45">
        <f>_xll.qlCalendarAdvance(calendar,$AD$3,AB492,,,trigger)</f>
        <v>57164</v>
      </c>
      <c r="AE492" s="45">
        <f>_xll.qlInterestRateIndexMaturity($X$9,AD492,)</f>
        <v>57348</v>
      </c>
      <c r="AF492" s="49">
        <f>_xll.qlTenorBasisValue(TenorBasis6M,AD492,_xll.ohTrigger(trigger,$X$24))</f>
        <v>2.0778881998776284E-4</v>
      </c>
      <c r="AG492" s="102">
        <f>_xll.qlTenorBasisForwardRate(TenorBasis6M,AD492,_xll.ohTrigger(trigger,$X$24))</f>
        <v>1.2817638634322712E-2</v>
      </c>
      <c r="AH492" s="102">
        <f>_xll.qlIndexFixing(TenorBasisIndex6M,$AC492,TRUE,_xll.ohTrigger(trigger,X513))</f>
        <v>1.2813828997694812E-2</v>
      </c>
      <c r="AI492" s="49">
        <f>_xll.qlIndexFixing($X$9,$AC492,TRUE,trigger)</f>
        <v>1.2886388148270986E-2</v>
      </c>
      <c r="AJ492" s="52">
        <f t="shared" si="36"/>
        <v>-0.72559150576174614</v>
      </c>
      <c r="BC492" s="45">
        <f>_xll.qlCalendarAdvance(calendar,BC491,"1D",,,trigger)</f>
        <v>42976</v>
      </c>
      <c r="BD492" s="49">
        <f>_xll.qlTenorBasisForwardRate($X$17,BC492,_xll.ohTrigger(trigger,$X$24))</f>
        <v>1.7592343790782336E-3</v>
      </c>
      <c r="BE492" s="49">
        <f>_xll.qlIndexFixing(TenorBasisIndex6M,_xll.qlInterestRateIndexFixingDate(TenorBasisIndex6M,BC492,trigger),TRUE,_xll.ohTrigger(trigger,$X$24))</f>
        <v>1.8306052201754388E-3</v>
      </c>
      <c r="BF492" s="49">
        <f>_xll.qlIndexFixing($X$9,_xll.qlInterestRateIndexFixingDate($X$9,BC492,trigger),TRUE,trigger)</f>
        <v>1.7687106424111711E-3</v>
      </c>
      <c r="BG492" s="94">
        <f t="shared" si="37"/>
        <v>-0.61894577764267689</v>
      </c>
    </row>
    <row r="493" spans="27:59" x14ac:dyDescent="0.2">
      <c r="AA493" s="1">
        <f t="shared" si="38"/>
        <v>490</v>
      </c>
      <c r="AB493" s="44" t="str">
        <f t="shared" si="39"/>
        <v>490M</v>
      </c>
      <c r="AC493" s="45">
        <f>_xll.qlInterestRateIndexFixingDate($X$9,AD493)</f>
        <v>57192</v>
      </c>
      <c r="AD493" s="45">
        <f>_xll.qlCalendarAdvance(calendar,$AD$3,AB493,,,trigger)</f>
        <v>57194</v>
      </c>
      <c r="AE493" s="45">
        <f>_xll.qlInterestRateIndexMaturity($X$9,AD493,)</f>
        <v>57378</v>
      </c>
      <c r="AF493" s="49">
        <f>_xll.qlTenorBasisValue(TenorBasis6M,AD493,_xll.ohTrigger(trigger,$X$24))</f>
        <v>2.0757625460348937E-4</v>
      </c>
      <c r="AG493" s="102">
        <f>_xll.qlTenorBasisForwardRate(TenorBasis6M,AD493,_xll.ohTrigger(trigger,$X$24))</f>
        <v>1.2774255281347015E-2</v>
      </c>
      <c r="AH493" s="102">
        <f>_xll.qlIndexFixing(TenorBasisIndex6M,$AC493,TRUE,_xll.ohTrigger(trigger,X514))</f>
        <v>1.2840831274801267E-2</v>
      </c>
      <c r="AI493" s="49">
        <f>_xll.qlIndexFixing($X$9,$AC493,TRUE,trigger)</f>
        <v>1.2839935723924768E-2</v>
      </c>
      <c r="AJ493" s="52">
        <f t="shared" si="36"/>
        <v>8.9555087649968723E-3</v>
      </c>
      <c r="BC493" s="45">
        <f>_xll.qlCalendarAdvance(calendar,BC492,"1D",,,trigger)</f>
        <v>42977</v>
      </c>
      <c r="BD493" s="49">
        <f>_xll.qlTenorBasisForwardRate($X$17,BC493,_xll.ohTrigger(trigger,$X$24))</f>
        <v>1.7620533689559456E-3</v>
      </c>
      <c r="BE493" s="49">
        <f>_xll.qlIndexFixing(TenorBasisIndex6M,_xll.qlInterestRateIndexFixingDate(TenorBasisIndex6M,BC493,trigger),TRUE,_xll.ohTrigger(trigger,$X$24))</f>
        <v>1.8344272861848675E-3</v>
      </c>
      <c r="BF493" s="49">
        <f>_xll.qlIndexFixing($X$9,_xll.qlInterestRateIndexFixingDate($X$9,BC493,trigger),TRUE,trigger)</f>
        <v>1.7721964840330311E-3</v>
      </c>
      <c r="BG493" s="94">
        <f t="shared" si="37"/>
        <v>-0.62230802151836417</v>
      </c>
    </row>
    <row r="494" spans="27:59" x14ac:dyDescent="0.2">
      <c r="AA494" s="1">
        <f t="shared" si="38"/>
        <v>491</v>
      </c>
      <c r="AB494" s="44" t="str">
        <f t="shared" si="39"/>
        <v>491M</v>
      </c>
      <c r="AC494" s="45">
        <f>_xll.qlInterestRateIndexFixingDate($X$9,AD494)</f>
        <v>57223</v>
      </c>
      <c r="AD494" s="45">
        <f>_xll.qlCalendarAdvance(calendar,$AD$3,AB494,,,trigger)</f>
        <v>57227</v>
      </c>
      <c r="AE494" s="45">
        <f>_xll.qlInterestRateIndexMaturity($X$9,AD494,)</f>
        <v>57409</v>
      </c>
      <c r="AF494" s="49">
        <f>_xll.qlTenorBasisValue(TenorBasis6M,AD494,_xll.ohTrigger(trigger,$X$24))</f>
        <v>2.0734580599583784E-4</v>
      </c>
      <c r="AG494" s="102">
        <f>_xll.qlTenorBasisForwardRate(TenorBasis6M,AD494,_xll.ohTrigger(trigger,$X$24))</f>
        <v>1.2728248416310472E-2</v>
      </c>
      <c r="AH494" s="102">
        <f>_xll.qlIndexFixing(TenorBasisIndex6M,$AC494,TRUE,_xll.ohTrigger(trigger,X515))</f>
        <v>1.2724439222684451E-2</v>
      </c>
      <c r="AI494" s="49">
        <f>_xll.qlIndexFixing($X$9,$AC494,TRUE,trigger)</f>
        <v>1.2790695527673292E-2</v>
      </c>
      <c r="AJ494" s="52">
        <f t="shared" si="36"/>
        <v>-0.66256304988840387</v>
      </c>
      <c r="BC494" s="45">
        <f>_xll.qlCalendarAdvance(calendar,BC493,"1D",,,trigger)</f>
        <v>42978</v>
      </c>
      <c r="BD494" s="49">
        <f>_xll.qlTenorBasisForwardRate($X$17,BC494,_xll.ohTrigger(trigger,$X$24))</f>
        <v>1.7648762637572926E-3</v>
      </c>
      <c r="BE494" s="49">
        <f>_xll.qlIndexFixing(TenorBasisIndex6M,_xll.qlInterestRateIndexFixingDate(TenorBasisIndex6M,BC494,trigger),TRUE,_xll.ohTrigger(trigger,$X$24))</f>
        <v>1.8382643355775129E-3</v>
      </c>
      <c r="BF494" s="49">
        <f>_xll.qlIndexFixing($X$9,_xll.qlInterestRateIndexFixingDate($X$9,BC494,trigger),TRUE,trigger)</f>
        <v>1.7756857498886771E-3</v>
      </c>
      <c r="BG494" s="94">
        <f t="shared" si="37"/>
        <v>-0.62578585688835742</v>
      </c>
    </row>
    <row r="495" spans="27:59" x14ac:dyDescent="0.2">
      <c r="AA495" s="1">
        <f t="shared" si="38"/>
        <v>492</v>
      </c>
      <c r="AB495" s="44" t="str">
        <f t="shared" si="39"/>
        <v>492M</v>
      </c>
      <c r="AC495" s="45">
        <f>_xll.qlInterestRateIndexFixingDate($X$9,AD495)</f>
        <v>57251</v>
      </c>
      <c r="AD495" s="45">
        <f>_xll.qlCalendarAdvance(calendar,$AD$3,AB495,,,trigger)</f>
        <v>57255</v>
      </c>
      <c r="AE495" s="45">
        <f>_xll.qlInterestRateIndexMaturity($X$9,AD495,)</f>
        <v>57437</v>
      </c>
      <c r="AF495" s="49">
        <f>_xll.qlTenorBasisValue(TenorBasis6M,AD495,_xll.ohTrigger(trigger,$X$24))</f>
        <v>2.0715300762761877E-4</v>
      </c>
      <c r="AG495" s="102">
        <f>_xll.qlTenorBasisForwardRate(TenorBasis6M,AD495,_xll.ohTrigger(trigger,$X$24))</f>
        <v>1.268903497449855E-2</v>
      </c>
      <c r="AH495" s="102">
        <f>_xll.qlIndexFixing(TenorBasisIndex6M,$AC495,TRUE,_xll.ohTrigger(trigger,X516))</f>
        <v>1.2685225857026998E-2</v>
      </c>
      <c r="AI495" s="49">
        <f>_xll.qlIndexFixing($X$9,$AC495,TRUE,trigger)</f>
        <v>1.2748697359768133E-2</v>
      </c>
      <c r="AJ495" s="52">
        <f t="shared" si="36"/>
        <v>-0.63471502741135888</v>
      </c>
      <c r="BC495" s="45">
        <f>_xll.qlCalendarAdvance(calendar,BC494,"1D",,,trigger)</f>
        <v>42979</v>
      </c>
      <c r="BD495" s="49">
        <f>_xll.qlTenorBasisForwardRate($X$17,BC495,_xll.ohTrigger(trigger,$X$24))</f>
        <v>1.7707476666698823E-3</v>
      </c>
      <c r="BE495" s="49">
        <f>_xll.qlIndexFixing(TenorBasisIndex6M,_xll.qlInterestRateIndexFixingDate(TenorBasisIndex6M,BC495,trigger),TRUE,_xll.ohTrigger(trigger,$X$24))</f>
        <v>1.8453191753533046E-3</v>
      </c>
      <c r="BF495" s="49">
        <f>_xll.qlIndexFixing($X$9,_xll.qlInterestRateIndexFixingDate($X$9,BC495,trigger),TRUE,trigger)</f>
        <v>1.782740646754713E-3</v>
      </c>
      <c r="BG495" s="94">
        <f t="shared" si="37"/>
        <v>-0.62578528598591532</v>
      </c>
    </row>
    <row r="496" spans="27:59" x14ac:dyDescent="0.2">
      <c r="AA496" s="1">
        <f t="shared" si="38"/>
        <v>493</v>
      </c>
      <c r="AB496" s="44" t="str">
        <f t="shared" si="39"/>
        <v>493M</v>
      </c>
      <c r="AC496" s="45">
        <f>_xll.qlInterestRateIndexFixingDate($X$9,AD496)</f>
        <v>57284</v>
      </c>
      <c r="AD496" s="45">
        <f>_xll.qlCalendarAdvance(calendar,$AD$3,AB496,,,trigger)</f>
        <v>57286</v>
      </c>
      <c r="AE496" s="45">
        <f>_xll.qlInterestRateIndexMaturity($X$9,AD496,)</f>
        <v>57467</v>
      </c>
      <c r="AF496" s="49">
        <f>_xll.qlTenorBasisValue(TenorBasis6M,AD496,_xll.ohTrigger(trigger,$X$24))</f>
        <v>2.0694243961733293E-4</v>
      </c>
      <c r="AG496" s="102">
        <f>_xll.qlTenorBasisForwardRate(TenorBasis6M,AD496,_xll.ohTrigger(trigger,$X$24))</f>
        <v>1.2646753130710061E-2</v>
      </c>
      <c r="AH496" s="102">
        <f>_xll.qlIndexFixing(TenorBasisIndex6M,$AC496,TRUE,_xll.ohTrigger(trigger,X517))</f>
        <v>1.2642944228304209E-2</v>
      </c>
      <c r="AI496" s="49">
        <f>_xll.qlIndexFixing($X$9,$AC496,TRUE,trigger)</f>
        <v>1.2703421046670653E-2</v>
      </c>
      <c r="AJ496" s="52">
        <f t="shared" si="36"/>
        <v>-0.6047681836644434</v>
      </c>
      <c r="BC496" s="45">
        <f>_xll.qlCalendarAdvance(calendar,BC495,"1D",,,trigger)</f>
        <v>42982</v>
      </c>
      <c r="BD496" s="49">
        <f>_xll.qlTenorBasisForwardRate($X$17,BC496,_xll.ohTrigger(trigger,$X$24))</f>
        <v>1.7914664549179371E-3</v>
      </c>
      <c r="BE496" s="49">
        <f>_xll.qlIndexFixing(TenorBasisIndex6M,_xll.qlInterestRateIndexFixingDate(TenorBasisIndex6M,BC496,trigger),TRUE,_xll.ohTrigger(trigger,$X$24))</f>
        <v>1.8697251397352507E-3</v>
      </c>
      <c r="BF496" s="49">
        <f>_xll.qlIndexFixing($X$9,_xll.qlInterestRateIndexFixingDate($X$9,BC496,trigger),TRUE,trigger)</f>
        <v>1.8074920600329582E-3</v>
      </c>
      <c r="BG496" s="94">
        <f t="shared" si="37"/>
        <v>-0.62233079702292593</v>
      </c>
    </row>
    <row r="497" spans="27:59" x14ac:dyDescent="0.2">
      <c r="AA497" s="1">
        <f t="shared" si="38"/>
        <v>494</v>
      </c>
      <c r="AB497" s="44" t="str">
        <f t="shared" si="39"/>
        <v>494M</v>
      </c>
      <c r="AC497" s="45">
        <f>_xll.qlInterestRateIndexFixingDate($X$9,AD497)</f>
        <v>57314</v>
      </c>
      <c r="AD497" s="45">
        <f>_xll.qlCalendarAdvance(calendar,$AD$3,AB497,,,trigger)</f>
        <v>57318</v>
      </c>
      <c r="AE497" s="45">
        <f>_xll.qlInterestRateIndexMaturity($X$9,AD497,)</f>
        <v>57500</v>
      </c>
      <c r="AF497" s="49">
        <f>_xll.qlTenorBasisValue(TenorBasis6M,AD497,_xll.ohTrigger(trigger,$X$24))</f>
        <v>2.0672821845712223E-4</v>
      </c>
      <c r="AG497" s="102">
        <f>_xll.qlTenorBasisForwardRate(TenorBasis6M,AD497,_xll.ohTrigger(trigger,$X$24))</f>
        <v>1.2602943744958977E-2</v>
      </c>
      <c r="AH497" s="102">
        <f>_xll.qlIndexFixing(TenorBasisIndex6M,$AC497,TRUE,_xll.ohTrigger(trigger,X518))</f>
        <v>1.2530325742782197E-2</v>
      </c>
      <c r="AI497" s="49">
        <f>_xll.qlIndexFixing($X$9,$AC497,TRUE,trigger)</f>
        <v>1.2656474152192013E-2</v>
      </c>
      <c r="AJ497" s="52">
        <f t="shared" si="36"/>
        <v>-1.2614840940981635</v>
      </c>
      <c r="BC497" s="45">
        <f>_xll.qlCalendarAdvance(calendar,BC496,"1D",,,trigger)</f>
        <v>42983</v>
      </c>
      <c r="BD497" s="49">
        <f>_xll.qlTenorBasisForwardRate($X$17,BC497,_xll.ohTrigger(trigger,$X$24))</f>
        <v>1.794313829914366E-3</v>
      </c>
      <c r="BE497" s="49">
        <f>_xll.qlIndexFixing(TenorBasisIndex6M,_xll.qlInterestRateIndexFixingDate(TenorBasisIndex6M,BC497,trigger),TRUE,_xll.ohTrigger(trigger,$X$24))</f>
        <v>1.8733218137161126E-3</v>
      </c>
      <c r="BF497" s="49">
        <f>_xll.qlIndexFixing($X$9,_xll.qlInterestRateIndexFixingDate($X$9,BC497,trigger),TRUE,trigger)</f>
        <v>1.8109939788506968E-3</v>
      </c>
      <c r="BG497" s="94">
        <f t="shared" si="37"/>
        <v>-0.62327834865415777</v>
      </c>
    </row>
    <row r="498" spans="27:59" x14ac:dyDescent="0.2">
      <c r="AA498" s="1">
        <f t="shared" si="38"/>
        <v>495</v>
      </c>
      <c r="AB498" s="44" t="str">
        <f t="shared" si="39"/>
        <v>495M</v>
      </c>
      <c r="AC498" s="45">
        <f>_xll.qlInterestRateIndexFixingDate($X$9,AD498)</f>
        <v>57342</v>
      </c>
      <c r="AD498" s="45">
        <f>_xll.qlCalendarAdvance(calendar,$AD$3,AB498,,,trigger)</f>
        <v>57347</v>
      </c>
      <c r="AE498" s="45">
        <f>_xll.qlInterestRateIndexMaturity($X$9,AD498,)</f>
        <v>57528</v>
      </c>
      <c r="AF498" s="49">
        <f>_xll.qlTenorBasisValue(TenorBasis6M,AD498,_xll.ohTrigger(trigger,$X$24))</f>
        <v>2.0653679746630361E-4</v>
      </c>
      <c r="AG498" s="102">
        <f>_xll.qlTenorBasisForwardRate(TenorBasis6M,AD498,_xll.ohTrigger(trigger,$X$24))</f>
        <v>1.2564740447042162E-2</v>
      </c>
      <c r="AH498" s="102">
        <f>_xll.qlIndexFixing(TenorBasisIndex6M,$AC498,TRUE,_xll.ohTrigger(trigger,X519))</f>
        <v>1.256093170314377E-2</v>
      </c>
      <c r="AI498" s="49">
        <f>_xll.qlIndexFixing($X$9,$AC498,TRUE,trigger)</f>
        <v>1.2615555244842879E-2</v>
      </c>
      <c r="AJ498" s="52">
        <f t="shared" si="36"/>
        <v>-0.54623541699109346</v>
      </c>
      <c r="BC498" s="45">
        <f>_xll.qlCalendarAdvance(calendar,BC497,"1D",,,trigger)</f>
        <v>42984</v>
      </c>
      <c r="BD498" s="49">
        <f>_xll.qlTenorBasisForwardRate($X$17,BC498,_xll.ohTrigger(trigger,$X$24))</f>
        <v>1.8002251467890361E-3</v>
      </c>
      <c r="BE498" s="49">
        <f>_xll.qlIndexFixing(TenorBasisIndex6M,_xll.qlInterestRateIndexFixingDate(TenorBasisIndex6M,BC498,trigger),TRUE,_xll.ohTrigger(trigger,$X$24))</f>
        <v>1.8801192533548984E-3</v>
      </c>
      <c r="BF498" s="49">
        <f>_xll.qlIndexFixing($X$9,_xll.qlInterestRateIndexFixingDate($X$9,BC498,trigger),TRUE,trigger)</f>
        <v>1.8180639780149292E-3</v>
      </c>
      <c r="BG498" s="94">
        <f t="shared" si="37"/>
        <v>-0.6205527533996924</v>
      </c>
    </row>
    <row r="499" spans="27:59" x14ac:dyDescent="0.2">
      <c r="AA499" s="1">
        <f t="shared" si="38"/>
        <v>496</v>
      </c>
      <c r="AB499" s="44" t="str">
        <f t="shared" si="39"/>
        <v>496M</v>
      </c>
      <c r="AC499" s="45">
        <f>_xll.qlInterestRateIndexFixingDate($X$9,AD499)</f>
        <v>57376</v>
      </c>
      <c r="AD499" s="45">
        <f>_xll.qlCalendarAdvance(calendar,$AD$3,AB499,,,trigger)</f>
        <v>57378</v>
      </c>
      <c r="AE499" s="45">
        <f>_xll.qlInterestRateIndexMaturity($X$9,AD499,)</f>
        <v>57559</v>
      </c>
      <c r="AF499" s="49">
        <f>_xll.qlTenorBasisValue(TenorBasis6M,AD499,_xll.ohTrigger(trigger,$X$24))</f>
        <v>2.063349925140355E-4</v>
      </c>
      <c r="AG499" s="102">
        <f>_xll.qlTenorBasisForwardRate(TenorBasis6M,AD499,_xll.ohTrigger(trigger,$X$24))</f>
        <v>1.252412563378418E-2</v>
      </c>
      <c r="AH499" s="102">
        <f>_xll.qlIndexFixing(TenorBasisIndex6M,$AC499,TRUE,_xll.ohTrigger(trigger,X520))</f>
        <v>1.2451541478026962E-2</v>
      </c>
      <c r="AI499" s="49">
        <f>_xll.qlIndexFixing($X$9,$AC499,TRUE,trigger)</f>
        <v>1.2572032499362808E-2</v>
      </c>
      <c r="AJ499" s="52">
        <f t="shared" si="36"/>
        <v>-1.2049102133584664</v>
      </c>
      <c r="BC499" s="45">
        <f>_xll.qlCalendarAdvance(calendar,BC498,"1D",,,trigger)</f>
        <v>42985</v>
      </c>
      <c r="BD499" s="49">
        <f>_xll.qlTenorBasisForwardRate($X$17,BC499,_xll.ohTrigger(trigger,$X$24))</f>
        <v>1.8061442293483762E-3</v>
      </c>
      <c r="BE499" s="49">
        <f>_xll.qlIndexFixing(TenorBasisIndex6M,_xll.qlInterestRateIndexFixingDate(TenorBasisIndex6M,BC499,trigger),TRUE,_xll.ohTrigger(trigger,$X$24))</f>
        <v>1.8869244647618856E-3</v>
      </c>
      <c r="BF499" s="49">
        <f>_xll.qlIndexFixing($X$9,_xll.qlInterestRateIndexFixingDate($X$9,BC499,trigger),TRUE,trigger)</f>
        <v>1.8251363859339044E-3</v>
      </c>
      <c r="BG499" s="94">
        <f t="shared" si="37"/>
        <v>-0.61788078827981152</v>
      </c>
    </row>
    <row r="500" spans="27:59" x14ac:dyDescent="0.2">
      <c r="AA500" s="1">
        <f t="shared" si="38"/>
        <v>497</v>
      </c>
      <c r="AB500" s="44" t="str">
        <f t="shared" si="39"/>
        <v>497M</v>
      </c>
      <c r="AC500" s="45">
        <f>_xll.qlInterestRateIndexFixingDate($X$9,AD500)</f>
        <v>57404</v>
      </c>
      <c r="AD500" s="45">
        <f>_xll.qlCalendarAdvance(calendar,$AD$3,AB500,,,trigger)</f>
        <v>57406</v>
      </c>
      <c r="AE500" s="45">
        <f>_xll.qlInterestRateIndexMaturity($X$9,AD500,)</f>
        <v>57591</v>
      </c>
      <c r="AF500" s="49">
        <f>_xll.qlTenorBasisValue(TenorBasis6M,AD500,_xll.ohTrigger(trigger,$X$24))</f>
        <v>2.0615518660450891E-4</v>
      </c>
      <c r="AG500" s="102">
        <f>_xll.qlTenorBasisForwardRate(TenorBasis6M,AD500,_xll.ohTrigger(trigger,$X$24))</f>
        <v>1.2486413165773232E-2</v>
      </c>
      <c r="AH500" s="102">
        <f>_xll.qlIndexFixing(TenorBasisIndex6M,$AC500,TRUE,_xll.ohTrigger(trigger,X521))</f>
        <v>1.2482604048349158E-2</v>
      </c>
      <c r="AI500" s="49">
        <f>_xll.qlIndexFixing($X$9,$AC500,TRUE,trigger)</f>
        <v>1.2531557783212147E-2</v>
      </c>
      <c r="AJ500" s="52">
        <f t="shared" si="36"/>
        <v>-0.48953734862989051</v>
      </c>
      <c r="BC500" s="45">
        <f>_xll.qlCalendarAdvance(calendar,BC499,"1D",,,trigger)</f>
        <v>42986</v>
      </c>
      <c r="BD500" s="49">
        <f>_xll.qlTenorBasisForwardRate($X$17,BC500,_xll.ohTrigger(trigger,$X$24))</f>
        <v>1.8120710052197809E-3</v>
      </c>
      <c r="BE500" s="49">
        <f>_xll.qlIndexFixing(TenorBasisIndex6M,_xll.qlInterestRateIndexFixingDate(TenorBasisIndex6M,BC500,trigger),TRUE,_xll.ohTrigger(trigger,$X$24))</f>
        <v>1.8937373755697688E-3</v>
      </c>
      <c r="BF500" s="49">
        <f>_xll.qlIndexFixing($X$9,_xll.qlInterestRateIndexFixingDate($X$9,BC500,trigger),TRUE,trigger)</f>
        <v>1.8322111644918132E-3</v>
      </c>
      <c r="BG500" s="94">
        <f t="shared" si="37"/>
        <v>-0.61526211077955573</v>
      </c>
    </row>
    <row r="501" spans="27:59" x14ac:dyDescent="0.2">
      <c r="AA501" s="1">
        <f t="shared" si="38"/>
        <v>498</v>
      </c>
      <c r="AB501" s="44" t="str">
        <f t="shared" si="39"/>
        <v>498M</v>
      </c>
      <c r="AC501" s="45">
        <f>_xll.qlInterestRateIndexFixingDate($X$9,AD501)</f>
        <v>57433</v>
      </c>
      <c r="AD501" s="45">
        <f>_xll.qlCalendarAdvance(calendar,$AD$3,AB501,,,trigger)</f>
        <v>57437</v>
      </c>
      <c r="AE501" s="45">
        <f>_xll.qlInterestRateIndexMaturity($X$9,AD501,)</f>
        <v>57620</v>
      </c>
      <c r="AF501" s="49">
        <f>_xll.qlTenorBasisValue(TenorBasis6M,AD501,_xll.ohTrigger(trigger,$X$24))</f>
        <v>2.0595881314755939E-4</v>
      </c>
      <c r="AG501" s="102">
        <f>_xll.qlTenorBasisForwardRate(TenorBasis6M,AD501,_xll.ohTrigger(trigger,$X$24))</f>
        <v>1.2448004552117867E-2</v>
      </c>
      <c r="AH501" s="102">
        <f>_xll.qlIndexFixing(TenorBasisIndex6M,$AC501,TRUE,_xll.ohTrigger(trigger,X522))</f>
        <v>1.2444195772301301E-2</v>
      </c>
      <c r="AI501" s="49">
        <f>_xll.qlIndexFixing($X$9,$AC501,TRUE,trigger)</f>
        <v>1.2490415173834885E-2</v>
      </c>
      <c r="AJ501" s="52">
        <f t="shared" si="36"/>
        <v>-0.46219401533584281</v>
      </c>
      <c r="BC501" s="45">
        <f>_xll.qlCalendarAdvance(calendar,BC500,"1D",,,trigger)</f>
        <v>42989</v>
      </c>
      <c r="BD501" s="49">
        <f>_xll.qlTenorBasisForwardRate($X$17,BC501,_xll.ohTrigger(trigger,$X$24))</f>
        <v>1.8329745546203729E-3</v>
      </c>
      <c r="BE501" s="49">
        <f>_xll.qlIndexFixing(TenorBasisIndex6M,_xll.qlInterestRateIndexFixingDate(TenorBasisIndex6M,BC501,trigger),TRUE,_xll.ohTrigger(trigger,$X$24))</f>
        <v>1.9174021674368839E-3</v>
      </c>
      <c r="BF501" s="49">
        <f>_xll.qlIndexFixing($X$9,_xll.qlInterestRateIndexFixingDate($X$9,BC501,trigger),TRUE,trigger)</f>
        <v>1.857020632039281E-3</v>
      </c>
      <c r="BG501" s="94">
        <f t="shared" si="37"/>
        <v>-0.60381535397602959</v>
      </c>
    </row>
    <row r="502" spans="27:59" x14ac:dyDescent="0.2">
      <c r="AA502" s="1">
        <f t="shared" si="38"/>
        <v>499</v>
      </c>
      <c r="AB502" s="44" t="str">
        <f t="shared" si="39"/>
        <v>499M</v>
      </c>
      <c r="AC502" s="45">
        <f>_xll.qlInterestRateIndexFixingDate($X$9,AD502)</f>
        <v>57462</v>
      </c>
      <c r="AD502" s="45">
        <f>_xll.qlCalendarAdvance(calendar,$AD$3,AB502,,,trigger)</f>
        <v>57467</v>
      </c>
      <c r="AE502" s="45">
        <f>_xll.qlInterestRateIndexMaturity($X$9,AD502,)</f>
        <v>57651</v>
      </c>
      <c r="AF502" s="49">
        <f>_xll.qlTenorBasisValue(TenorBasis6M,AD502,_xll.ohTrigger(trigger,$X$24))</f>
        <v>2.0577143727282542E-4</v>
      </c>
      <c r="AG502" s="102">
        <f>_xll.qlTenorBasisForwardRate(TenorBasis6M,AD502,_xll.ohTrigger(trigger,$X$24))</f>
        <v>1.241033127943412E-2</v>
      </c>
      <c r="AH502" s="102">
        <f>_xll.qlIndexFixing(TenorBasisIndex6M,$AC502,TRUE,_xll.ohTrigger(trigger,X523))</f>
        <v>1.2406522442865804E-2</v>
      </c>
      <c r="AI502" s="49">
        <f>_xll.qlIndexFixing($X$9,$AC502,TRUE,trigger)</f>
        <v>1.2450012256377542E-2</v>
      </c>
      <c r="AJ502" s="52">
        <f t="shared" si="36"/>
        <v>-0.43489813511737863</v>
      </c>
      <c r="BC502" s="45">
        <f>_xll.qlCalendarAdvance(calendar,BC501,"1D",,,trigger)</f>
        <v>42990</v>
      </c>
      <c r="BD502" s="49">
        <f>_xll.qlTenorBasisForwardRate($X$17,BC502,_xll.ohTrigger(trigger,$X$24))</f>
        <v>1.8358535942922419E-3</v>
      </c>
      <c r="BE502" s="49">
        <f>_xll.qlIndexFixing(TenorBasisIndex6M,_xll.qlInterestRateIndexFixingDate(TenorBasisIndex6M,BC502,trigger),TRUE,_xll.ohTrigger(trigger,$X$24))</f>
        <v>1.9210645654310263E-3</v>
      </c>
      <c r="BF502" s="49">
        <f>_xll.qlIndexFixing($X$9,_xll.qlInterestRateIndexFixingDate($X$9,BC502,trigger),TRUE,trigger)</f>
        <v>1.8605332227484711E-3</v>
      </c>
      <c r="BG502" s="94">
        <f t="shared" si="37"/>
        <v>-0.60531342682555245</v>
      </c>
    </row>
    <row r="503" spans="27:59" x14ac:dyDescent="0.2">
      <c r="AA503" s="1">
        <f t="shared" si="38"/>
        <v>500</v>
      </c>
      <c r="AB503" s="44" t="str">
        <f t="shared" si="39"/>
        <v>500M</v>
      </c>
      <c r="AC503" s="45">
        <f>_xll.qlInterestRateIndexFixingDate($X$9,AD503)</f>
        <v>57496</v>
      </c>
      <c r="AD503" s="45">
        <f>_xll.qlCalendarAdvance(calendar,$AD$3,AB503,,,trigger)</f>
        <v>57500</v>
      </c>
      <c r="AE503" s="45">
        <f>_xll.qlInterestRateIndexMaturity($X$9,AD503,)</f>
        <v>57683</v>
      </c>
      <c r="AF503" s="49">
        <f>_xll.qlTenorBasisValue(TenorBasis6M,AD503,_xll.ohTrigger(trigger,$X$24))</f>
        <v>2.0556830660446271E-4</v>
      </c>
      <c r="AG503" s="102">
        <f>_xll.qlTenorBasisForwardRate(TenorBasis6M,AD503,_xll.ohTrigger(trigger,$X$24))</f>
        <v>1.2370486568158605E-2</v>
      </c>
      <c r="AH503" s="102">
        <f>_xll.qlIndexFixing(TenorBasisIndex6M,$AC503,TRUE,_xll.ohTrigger(trigger,X524))</f>
        <v>1.2435107696187126E-2</v>
      </c>
      <c r="AI503" s="49">
        <f>_xll.qlIndexFixing($X$9,$AC503,TRUE,trigger)</f>
        <v>1.2407302582493231E-2</v>
      </c>
      <c r="AJ503" s="52">
        <f t="shared" si="36"/>
        <v>0.27805113693895112</v>
      </c>
      <c r="BC503" s="45">
        <f>_xll.qlCalendarAdvance(calendar,BC502,"1D",,,trigger)</f>
        <v>42991</v>
      </c>
      <c r="BD503" s="49">
        <f>_xll.qlTenorBasisForwardRate($X$17,BC503,_xll.ohTrigger(trigger,$X$24))</f>
        <v>1.8418177510611401E-3</v>
      </c>
      <c r="BE503" s="49">
        <f>_xll.qlIndexFixing(TenorBasisIndex6M,_xll.qlInterestRateIndexFixingDate(TenorBasisIndex6M,BC503,trigger),TRUE,_xll.ohTrigger(trigger,$X$24))</f>
        <v>1.9146736557038532E-3</v>
      </c>
      <c r="BF503" s="49">
        <f>_xll.qlIndexFixing($X$9,_xll.qlInterestRateIndexFixingDate($X$9,BC503,trigger),TRUE,trigger)</f>
        <v>1.8676192827268186E-3</v>
      </c>
      <c r="BG503" s="94">
        <f t="shared" si="37"/>
        <v>-0.47054372977034609</v>
      </c>
    </row>
    <row r="504" spans="27:59" x14ac:dyDescent="0.2">
      <c r="AA504" s="1">
        <f t="shared" si="38"/>
        <v>501</v>
      </c>
      <c r="AB504" s="44" t="str">
        <f t="shared" si="39"/>
        <v>501M</v>
      </c>
      <c r="AC504" s="45">
        <f>_xll.qlInterestRateIndexFixingDate($X$9,AD504)</f>
        <v>57524</v>
      </c>
      <c r="AD504" s="45">
        <f>_xll.qlCalendarAdvance(calendar,$AD$3,AB504,,,trigger)</f>
        <v>57528</v>
      </c>
      <c r="AE504" s="45">
        <f>_xll.qlInterestRateIndexMaturity($X$9,AD504,)</f>
        <v>57712</v>
      </c>
      <c r="AF504" s="49">
        <f>_xll.qlTenorBasisValue(TenorBasis6M,AD504,_xll.ohTrigger(trigger,$X$24))</f>
        <v>2.0539837046847103E-4</v>
      </c>
      <c r="AG504" s="102">
        <f>_xll.qlTenorBasisForwardRate(TenorBasis6M,AD504,_xll.ohTrigger(trigger,$X$24))</f>
        <v>1.233661342417227E-2</v>
      </c>
      <c r="AH504" s="102">
        <f>_xll.qlIndexFixing(TenorBasisIndex6M,$AC504,TRUE,_xll.ohTrigger(trigger,X525))</f>
        <v>1.2332804732651406E-2</v>
      </c>
      <c r="AI504" s="49">
        <f>_xll.qlIndexFixing($X$9,$AC504,TRUE,trigger)</f>
        <v>1.2370961563866939E-2</v>
      </c>
      <c r="AJ504" s="52">
        <f t="shared" si="36"/>
        <v>-0.3815683121553316</v>
      </c>
      <c r="BC504" s="45">
        <f>_xll.qlCalendarAdvance(calendar,BC503,"1D",,,trigger)</f>
        <v>42992</v>
      </c>
      <c r="BD504" s="49">
        <f>_xll.qlTenorBasisForwardRate($X$17,BC504,_xll.ohTrigger(trigger,$X$24))</f>
        <v>1.8477891668645166E-3</v>
      </c>
      <c r="BE504" s="49">
        <f>_xll.qlIndexFixing(TenorBasisIndex6M,_xll.qlInterestRateIndexFixingDate(TenorBasisIndex6M,BC504,trigger),TRUE,_xll.ohTrigger(trigger,$X$24))</f>
        <v>1.9347724751179398E-3</v>
      </c>
      <c r="BF504" s="49">
        <f>_xll.qlIndexFixing($X$9,_xll.qlInterestRateIndexFixingDate($X$9,BC504,trigger),TRUE,trigger)</f>
        <v>1.8747074846311397E-3</v>
      </c>
      <c r="BG504" s="94">
        <f t="shared" si="37"/>
        <v>-0.60064990486800085</v>
      </c>
    </row>
    <row r="505" spans="27:59" x14ac:dyDescent="0.2">
      <c r="AA505" s="1">
        <f t="shared" si="38"/>
        <v>502</v>
      </c>
      <c r="AB505" s="44" t="str">
        <f t="shared" si="39"/>
        <v>502M</v>
      </c>
      <c r="AC505" s="45">
        <f>_xll.qlInterestRateIndexFixingDate($X$9,AD505)</f>
        <v>57557</v>
      </c>
      <c r="AD505" s="45">
        <f>_xll.qlCalendarAdvance(calendar,$AD$3,AB505,,,trigger)</f>
        <v>57559</v>
      </c>
      <c r="AE505" s="45">
        <f>_xll.qlInterestRateIndexMaturity($X$9,AD505,)</f>
        <v>57745</v>
      </c>
      <c r="AF505" s="49">
        <f>_xll.qlTenorBasisValue(TenorBasis6M,AD505,_xll.ohTrigger(trigger,$X$24))</f>
        <v>2.0521277965670037E-4</v>
      </c>
      <c r="AG505" s="102">
        <f>_xll.qlTenorBasisForwardRate(TenorBasis6M,AD505,_xll.ohTrigger(trigger,$X$24))</f>
        <v>1.2299493450697923E-2</v>
      </c>
      <c r="AH505" s="102">
        <f>_xll.qlIndexFixing(TenorBasisIndex6M,$AC505,TRUE,_xll.ohTrigger(trigger,X526))</f>
        <v>1.2362617406920453E-2</v>
      </c>
      <c r="AI505" s="49">
        <f>_xll.qlIndexFixing($X$9,$AC505,TRUE,trigger)</f>
        <v>1.2331117450381797E-2</v>
      </c>
      <c r="AJ505" s="52">
        <f t="shared" si="36"/>
        <v>0.31499956538656382</v>
      </c>
      <c r="BC505" s="45">
        <f>_xll.qlCalendarAdvance(calendar,BC504,"1D",,,trigger)</f>
        <v>42993</v>
      </c>
      <c r="BD505" s="49">
        <f>_xll.qlTenorBasisForwardRate($X$17,BC505,_xll.ohTrigger(trigger,$X$24))</f>
        <v>1.8537677693187258E-3</v>
      </c>
      <c r="BE505" s="49">
        <f>_xll.qlIndexFixing(TenorBasisIndex6M,_xll.qlInterestRateIndexFixingDate(TenorBasisIndex6M,BC505,trigger),TRUE,_xll.ohTrigger(trigger,$X$24))</f>
        <v>1.9416372553331556E-3</v>
      </c>
      <c r="BF505" s="49">
        <f>_xll.qlIndexFixing($X$9,_xll.qlInterestRateIndexFixingDate($X$9,BC505,trigger),TRUE,trigger)</f>
        <v>1.881797790341651E-3</v>
      </c>
      <c r="BG505" s="94">
        <f t="shared" si="37"/>
        <v>-0.59839464991504621</v>
      </c>
    </row>
    <row r="506" spans="27:59" x14ac:dyDescent="0.2">
      <c r="AA506" s="1">
        <f t="shared" si="38"/>
        <v>503</v>
      </c>
      <c r="AB506" s="44" t="str">
        <f t="shared" si="39"/>
        <v>503M</v>
      </c>
      <c r="AC506" s="45">
        <f>_xll.qlInterestRateIndexFixingDate($X$9,AD506)</f>
        <v>57587</v>
      </c>
      <c r="AD506" s="45">
        <f>_xll.qlCalendarAdvance(calendar,$AD$3,AB506,,,trigger)</f>
        <v>57591</v>
      </c>
      <c r="AE506" s="45">
        <f>_xll.qlInterestRateIndexMaturity($X$9,AD506,)</f>
        <v>57773</v>
      </c>
      <c r="AF506" s="49">
        <f>_xll.qlTenorBasisValue(TenorBasis6M,AD506,_xll.ohTrigger(trigger,$X$24))</f>
        <v>2.0502397748771556E-4</v>
      </c>
      <c r="AG506" s="102">
        <f>_xll.qlTenorBasisForwardRate(TenorBasis6M,AD506,_xll.ohTrigger(trigger,$X$24))</f>
        <v>1.226409017082053E-2</v>
      </c>
      <c r="AH506" s="102">
        <f>_xll.qlIndexFixing(TenorBasisIndex6M,$AC506,TRUE,_xll.ohTrigger(trigger,X527))</f>
        <v>1.2260281879909775E-2</v>
      </c>
      <c r="AI506" s="49">
        <f>_xll.qlIndexFixing($X$9,$AC506,TRUE,trigger)</f>
        <v>1.2293193575088606E-2</v>
      </c>
      <c r="AJ506" s="52">
        <f t="shared" si="36"/>
        <v>-0.32911695178831218</v>
      </c>
      <c r="BC506" s="45">
        <f>_xll.qlCalendarAdvance(calendar,BC505,"1D",,,trigger)</f>
        <v>42996</v>
      </c>
      <c r="BD506" s="49">
        <f>_xll.qlTenorBasisForwardRate($X$17,BC506,_xll.ohTrigger(trigger,$X$24))</f>
        <v>1.8748450617350205E-3</v>
      </c>
      <c r="BE506" s="49">
        <f>_xll.qlIndexFixing(TenorBasisIndex6M,_xll.qlInterestRateIndexFixingDate(TenorBasisIndex6M,BC506,trigger),TRUE,_xll.ohTrigger(trigger,$X$24))</f>
        <v>1.9654419023943954E-3</v>
      </c>
      <c r="BF506" s="49">
        <f>_xll.qlIndexFixing($X$9,_xll.qlInterestRateIndexFixingDate($X$9,BC506,trigger),TRUE,trigger)</f>
        <v>1.9066576862481655E-3</v>
      </c>
      <c r="BG506" s="94">
        <f t="shared" si="37"/>
        <v>-0.58784216146229917</v>
      </c>
    </row>
    <row r="507" spans="27:59" x14ac:dyDescent="0.2">
      <c r="AA507" s="1">
        <f t="shared" si="38"/>
        <v>504</v>
      </c>
      <c r="AB507" s="44" t="str">
        <f t="shared" si="39"/>
        <v>504M</v>
      </c>
      <c r="AC507" s="45">
        <f>_xll.qlInterestRateIndexFixingDate($X$9,AD507)</f>
        <v>57616</v>
      </c>
      <c r="AD507" s="45">
        <f>_xll.qlCalendarAdvance(calendar,$AD$3,AB507,,,trigger)</f>
        <v>57620</v>
      </c>
      <c r="AE507" s="45">
        <f>_xll.qlInterestRateIndexMaturity($X$9,AD507,)</f>
        <v>57802</v>
      </c>
      <c r="AF507" s="49">
        <f>_xll.qlTenorBasisValue(TenorBasis6M,AD507,_xll.ohTrigger(trigger,$X$24))</f>
        <v>2.0485527736383293E-4</v>
      </c>
      <c r="AG507" s="102">
        <f>_xll.qlTenorBasisForwardRate(TenorBasis6M,AD507,_xll.ohTrigger(trigger,$X$24))</f>
        <v>1.223135944599249E-2</v>
      </c>
      <c r="AH507" s="102">
        <f>_xll.qlIndexFixing(TenorBasisIndex6M,$AC507,TRUE,_xll.ohTrigger(trigger,X528))</f>
        <v>1.2227551218872028E-2</v>
      </c>
      <c r="AI507" s="49">
        <f>_xll.qlIndexFixing($X$9,$AC507,TRUE,trigger)</f>
        <v>1.2258073420287565E-2</v>
      </c>
      <c r="AJ507" s="52">
        <f t="shared" si="36"/>
        <v>-0.30522201415536865</v>
      </c>
      <c r="BC507" s="45">
        <f>_xll.qlCalendarAdvance(calendar,BC506,"1D",,,trigger)</f>
        <v>42997</v>
      </c>
      <c r="BD507" s="49">
        <f>_xll.qlTenorBasisForwardRate($X$17,BC507,_xll.ohTrigger(trigger,$X$24))</f>
        <v>1.8777525978601153E-3</v>
      </c>
      <c r="BE507" s="49">
        <f>_xll.qlIndexFixing(TenorBasisIndex6M,_xll.qlInterestRateIndexFixingDate(TenorBasisIndex6M,BC507,trigger),TRUE,_xll.ohTrigger(trigger,$X$24))</f>
        <v>1.9691668564247315E-3</v>
      </c>
      <c r="BF507" s="49">
        <f>_xll.qlIndexFixing($X$9,_xll.qlInterestRateIndexFixingDate($X$9,BC507,trigger),TRUE,trigger)</f>
        <v>1.9101792888145937E-3</v>
      </c>
      <c r="BG507" s="94">
        <f t="shared" si="37"/>
        <v>-0.58987567610137859</v>
      </c>
    </row>
    <row r="508" spans="27:59" x14ac:dyDescent="0.2">
      <c r="AA508" s="1">
        <f t="shared" si="38"/>
        <v>505</v>
      </c>
      <c r="AB508" s="44" t="str">
        <f t="shared" si="39"/>
        <v>505M</v>
      </c>
      <c r="AC508" s="45">
        <f>_xll.qlInterestRateIndexFixingDate($X$9,AD508)</f>
        <v>57649</v>
      </c>
      <c r="AD508" s="45">
        <f>_xll.qlCalendarAdvance(calendar,$AD$3,AB508,,,trigger)</f>
        <v>57651</v>
      </c>
      <c r="AE508" s="45">
        <f>_xll.qlInterestRateIndexMaturity($X$9,AD508,)</f>
        <v>57832</v>
      </c>
      <c r="AF508" s="49">
        <f>_xll.qlTenorBasisValue(TenorBasis6M,AD508,_xll.ohTrigger(trigger,$X$24))</f>
        <v>2.0467743333555475E-4</v>
      </c>
      <c r="AG508" s="102">
        <f>_xll.qlTenorBasisForwardRate(TenorBasis6M,AD508,_xll.ohTrigger(trigger,$X$24))</f>
        <v>1.219739450024636E-2</v>
      </c>
      <c r="AH508" s="102">
        <f>_xll.qlIndexFixing(TenorBasisIndex6M,$AC508,TRUE,_xll.ohTrigger(trigger,X529))</f>
        <v>1.219358646755144E-2</v>
      </c>
      <c r="AI508" s="49">
        <f>_xll.qlIndexFixing($X$9,$AC508,TRUE,trigger)</f>
        <v>1.222163658701352E-2</v>
      </c>
      <c r="AJ508" s="52">
        <f t="shared" si="36"/>
        <v>-0.28050119462080803</v>
      </c>
      <c r="BC508" s="45">
        <f>_xll.qlCalendarAdvance(calendar,BC507,"1D",,,trigger)</f>
        <v>42998</v>
      </c>
      <c r="BD508" s="49">
        <f>_xll.qlTenorBasisForwardRate($X$17,BC508,_xll.ohTrigger(trigger,$X$24))</f>
        <v>1.8837660477188443E-3</v>
      </c>
      <c r="BE508" s="49">
        <f>_xll.qlIndexFixing(TenorBasisIndex6M,_xll.qlInterestRateIndexFixingDate(TenorBasisIndex6M,BC508,trigger),TRUE,_xll.ohTrigger(trigger,$X$24))</f>
        <v>1.9760665148282406E-3</v>
      </c>
      <c r="BF508" s="49">
        <f>_xll.qlIndexFixing($X$9,_xll.qlInterestRateIndexFixingDate($X$9,BC508,trigger),TRUE,trigger)</f>
        <v>1.917279541728387E-3</v>
      </c>
      <c r="BG508" s="94">
        <f t="shared" si="37"/>
        <v>-0.58786973099853645</v>
      </c>
    </row>
    <row r="509" spans="27:59" x14ac:dyDescent="0.2">
      <c r="AA509" s="1">
        <f t="shared" si="38"/>
        <v>506</v>
      </c>
      <c r="AB509" s="44" t="str">
        <f t="shared" si="39"/>
        <v>506M</v>
      </c>
      <c r="AC509" s="45">
        <f>_xll.qlInterestRateIndexFixingDate($X$9,AD509)</f>
        <v>57678</v>
      </c>
      <c r="AD509" s="45">
        <f>_xll.qlCalendarAdvance(calendar,$AD$3,AB509,,,trigger)</f>
        <v>57682</v>
      </c>
      <c r="AE509" s="45">
        <f>_xll.qlInterestRateIndexMaturity($X$9,AD509,)</f>
        <v>57864</v>
      </c>
      <c r="AF509" s="49">
        <f>_xll.qlTenorBasisValue(TenorBasis6M,AD509,_xll.ohTrigger(trigger,$X$24))</f>
        <v>2.0450212781098772E-4</v>
      </c>
      <c r="AG509" s="102">
        <f>_xll.qlTenorBasisForwardRate(TenorBasis6M,AD509,_xll.ohTrigger(trigger,$X$24))</f>
        <v>1.2163485701797785E-2</v>
      </c>
      <c r="AH509" s="102">
        <f>_xll.qlIndexFixing(TenorBasisIndex6M,$AC509,TRUE,_xll.ohTrigger(trigger,X530))</f>
        <v>1.2159677607030791E-2</v>
      </c>
      <c r="AI509" s="49">
        <f>_xll.qlIndexFixing($X$9,$AC509,TRUE,trigger)</f>
        <v>1.2185223909544182E-2</v>
      </c>
      <c r="AJ509" s="52">
        <f t="shared" si="36"/>
        <v>-0.25546302513390629</v>
      </c>
      <c r="BC509" s="45">
        <f>_xll.qlCalendarAdvance(calendar,BC508,"1D",,,trigger)</f>
        <v>42999</v>
      </c>
      <c r="BD509" s="49">
        <f>_xll.qlTenorBasisForwardRate($X$17,BC509,_xll.ohTrigger(trigger,$X$24))</f>
        <v>1.8897862498775081E-3</v>
      </c>
      <c r="BE509" s="49">
        <f>_xll.qlIndexFixing(TenorBasisIndex6M,_xll.qlInterestRateIndexFixingDate(TenorBasisIndex6M,BC509,trigger),TRUE,_xll.ohTrigger(trigger,$X$24))</f>
        <v>1.9829729317048682E-3</v>
      </c>
      <c r="BF509" s="49">
        <f>_xll.qlIndexFixing($X$9,_xll.qlInterestRateIndexFixingDate($X$9,BC509,trigger),TRUE,trigger)</f>
        <v>1.9243816697142116E-3</v>
      </c>
      <c r="BG509" s="94">
        <f t="shared" si="37"/>
        <v>-0.58591261990656585</v>
      </c>
    </row>
    <row r="510" spans="27:59" x14ac:dyDescent="0.2">
      <c r="AA510" s="1">
        <f t="shared" si="38"/>
        <v>507</v>
      </c>
      <c r="AB510" s="44" t="str">
        <f t="shared" si="39"/>
        <v>507M</v>
      </c>
      <c r="AC510" s="45">
        <f>_xll.qlInterestRateIndexFixingDate($X$9,AD510)</f>
        <v>57707</v>
      </c>
      <c r="AD510" s="45">
        <f>_xll.qlCalendarAdvance(calendar,$AD$3,AB510,,,trigger)</f>
        <v>57712</v>
      </c>
      <c r="AE510" s="45">
        <f>_xll.qlInterestRateIndexMaturity($X$9,AD510,)</f>
        <v>57893</v>
      </c>
      <c r="AF510" s="49">
        <f>_xll.qlTenorBasisValue(TenorBasis6M,AD510,_xll.ohTrigger(trigger,$X$24))</f>
        <v>2.0433486095201289E-4</v>
      </c>
      <c r="AG510" s="102">
        <f>_xll.qlTenorBasisForwardRate(TenorBasis6M,AD510,_xll.ohTrigger(trigger,$X$24))</f>
        <v>1.2131981311943455E-2</v>
      </c>
      <c r="AH510" s="102">
        <f>_xll.qlIndexFixing(TenorBasisIndex6M,$AC510,TRUE,_xll.ohTrigger(trigger,X531))</f>
        <v>1.2128173406167562E-2</v>
      </c>
      <c r="AI510" s="49">
        <f>_xll.qlIndexFixing($X$9,$AC510,TRUE,trigger)</f>
        <v>1.2151414180261284E-2</v>
      </c>
      <c r="AJ510" s="52">
        <f t="shared" si="36"/>
        <v>-0.23240774093722175</v>
      </c>
      <c r="BC510" s="45">
        <f>_xll.qlCalendarAdvance(calendar,BC509,"1D",,,trigger)</f>
        <v>43000</v>
      </c>
      <c r="BD510" s="49">
        <f>_xll.qlTenorBasisForwardRate($X$17,BC510,_xll.ohTrigger(trigger,$X$24))</f>
        <v>1.8958131319387697E-3</v>
      </c>
      <c r="BE510" s="49">
        <f>_xll.qlIndexFixing(TenorBasisIndex6M,_xll.qlInterestRateIndexFixingDate(TenorBasisIndex6M,BC510,trigger),TRUE,_xll.ohTrigger(trigger,$X$24))</f>
        <v>1.9763193274097176E-3</v>
      </c>
      <c r="BF510" s="49">
        <f>_xll.qlIndexFixing($X$9,_xll.qlInterestRateIndexFixingDate($X$9,BC510,trigger),TRUE,trigger)</f>
        <v>1.9314856346478676E-3</v>
      </c>
      <c r="BG510" s="94">
        <f t="shared" si="37"/>
        <v>-0.44833692761850036</v>
      </c>
    </row>
    <row r="511" spans="27:59" x14ac:dyDescent="0.2">
      <c r="AA511" s="1">
        <f t="shared" si="38"/>
        <v>508</v>
      </c>
      <c r="AB511" s="44" t="str">
        <f t="shared" si="39"/>
        <v>508M</v>
      </c>
      <c r="AC511" s="45">
        <f>_xll.qlInterestRateIndexFixingDate($X$9,AD511)</f>
        <v>57741</v>
      </c>
      <c r="AD511" s="45">
        <f>_xll.qlCalendarAdvance(calendar,$AD$3,AB511,,,trigger)</f>
        <v>57745</v>
      </c>
      <c r="AE511" s="45">
        <f>_xll.qlInterestRateIndexMaturity($X$9,AD511,)</f>
        <v>57927</v>
      </c>
      <c r="AF511" s="49">
        <f>_xll.qlTenorBasisValue(TenorBasis6M,AD511,_xll.ohTrigger(trigger,$X$24))</f>
        <v>2.0415353720930704E-4</v>
      </c>
      <c r="AG511" s="102">
        <f>_xll.qlTenorBasisForwardRate(TenorBasis6M,AD511,_xll.ohTrigger(trigger,$X$24))</f>
        <v>1.209745106871044E-2</v>
      </c>
      <c r="AH511" s="102">
        <f>_xll.qlIndexFixing(TenorBasisIndex6M,$AC511,TRUE,_xll.ohTrigger(trigger,X532))</f>
        <v>1.2093643102818817E-2</v>
      </c>
      <c r="AI511" s="49">
        <f>_xll.qlIndexFixing($X$9,$AC511,TRUE,trigger)</f>
        <v>1.2114318638406594E-2</v>
      </c>
      <c r="AJ511" s="52">
        <f t="shared" si="36"/>
        <v>-0.20675535587776767</v>
      </c>
      <c r="BC511" s="45">
        <f>_xll.qlCalendarAdvance(calendar,BC510,"1D",,,trigger)</f>
        <v>43003</v>
      </c>
      <c r="BD511" s="49">
        <f>_xll.qlTenorBasisForwardRate($X$17,BC511,_xll.ohTrigger(trigger,$X$24))</f>
        <v>1.9170532861271081E-3</v>
      </c>
      <c r="BE511" s="49">
        <f>_xll.qlIndexFixing(TenorBasisIndex6M,_xll.qlInterestRateIndexFixingDate(TenorBasisIndex6M,BC511,trigger),TRUE,_xll.ohTrigger(trigger,$X$24))</f>
        <v>2.0001827214901724E-3</v>
      </c>
      <c r="BF511" s="49">
        <f>_xll.qlIndexFixing($X$9,_xll.qlInterestRateIndexFixingDate($X$9,BC511,trigger),TRUE,trigger)</f>
        <v>1.9563902189709361E-3</v>
      </c>
      <c r="BG511" s="94">
        <f t="shared" si="37"/>
        <v>-0.43792502519236254</v>
      </c>
    </row>
    <row r="512" spans="27:59" x14ac:dyDescent="0.2">
      <c r="AA512" s="1">
        <f t="shared" si="38"/>
        <v>509</v>
      </c>
      <c r="AB512" s="44" t="str">
        <f t="shared" si="39"/>
        <v>509M</v>
      </c>
      <c r="AC512" s="45">
        <f>_xll.qlInterestRateIndexFixingDate($X$9,AD512)</f>
        <v>57769</v>
      </c>
      <c r="AD512" s="45">
        <f>_xll.qlCalendarAdvance(calendar,$AD$3,AB512,,,trigger)</f>
        <v>57773</v>
      </c>
      <c r="AE512" s="45">
        <f>_xll.qlInterestRateIndexMaturity($X$9,AD512,)</f>
        <v>57957</v>
      </c>
      <c r="AF512" s="49">
        <f>_xll.qlTenorBasisValue(TenorBasis6M,AD512,_xll.ohTrigger(trigger,$X$24))</f>
        <v>2.0400185017244187E-4</v>
      </c>
      <c r="AG512" s="102">
        <f>_xll.qlTenorBasisForwardRate(TenorBasis6M,AD512,_xll.ohTrigger(trigger,$X$24))</f>
        <v>1.2068474426432012E-2</v>
      </c>
      <c r="AH512" s="102">
        <f>_xll.qlIndexFixing(TenorBasisIndex6M,$AC512,TRUE,_xll.ohTrigger(trigger,X533))</f>
        <v>1.2064666263425772E-2</v>
      </c>
      <c r="AI512" s="49">
        <f>_xll.qlIndexFixing($X$9,$AC512,TRUE,trigger)</f>
        <v>1.2083165249805463E-2</v>
      </c>
      <c r="AJ512" s="52">
        <f t="shared" si="36"/>
        <v>-0.18498986379690205</v>
      </c>
      <c r="BC512" s="45">
        <f>_xll.qlCalendarAdvance(calendar,BC511,"1D",,,trigger)</f>
        <v>43004</v>
      </c>
      <c r="BD512" s="49">
        <f>_xll.qlTenorBasisForwardRate($X$17,BC512,_xll.ohTrigger(trigger,$X$24))</f>
        <v>1.9199860111857741E-3</v>
      </c>
      <c r="BE512" s="49">
        <f>_xll.qlIndexFixing(TenorBasisIndex6M,_xll.qlInterestRateIndexFixingDate(TenorBasisIndex6M,BC512,trigger),TRUE,_xll.ohTrigger(trigger,$X$24))</f>
        <v>2.0038916326239626E-3</v>
      </c>
      <c r="BF512" s="49">
        <f>_xll.qlIndexFixing($X$9,_xll.qlInterestRateIndexFixingDate($X$9,BC512,trigger),TRUE,trigger)</f>
        <v>1.9599191013520757E-3</v>
      </c>
      <c r="BG512" s="94">
        <f t="shared" si="37"/>
        <v>-0.43972531271886922</v>
      </c>
    </row>
    <row r="513" spans="27:59" x14ac:dyDescent="0.2">
      <c r="AA513" s="1">
        <f t="shared" si="38"/>
        <v>510</v>
      </c>
      <c r="AB513" s="44" t="str">
        <f t="shared" si="39"/>
        <v>510M</v>
      </c>
      <c r="AC513" s="45">
        <f>_xll.qlInterestRateIndexFixingDate($X$9,AD513)</f>
        <v>57798</v>
      </c>
      <c r="AD513" s="45">
        <f>_xll.qlCalendarAdvance(calendar,$AD$3,AB513,,,trigger)</f>
        <v>57802</v>
      </c>
      <c r="AE513" s="45">
        <f>_xll.qlInterestRateIndexMaturity($X$9,AD513,)</f>
        <v>57985</v>
      </c>
      <c r="AF513" s="49">
        <f>_xll.qlTenorBasisValue(TenorBasis6M,AD513,_xll.ohTrigger(trigger,$X$24))</f>
        <v>2.0384681118529148E-4</v>
      </c>
      <c r="AG513" s="102">
        <f>_xll.qlTenorBasisForwardRate(TenorBasis6M,AD513,_xll.ohTrigger(trigger,$X$24))</f>
        <v>1.203997443643858E-2</v>
      </c>
      <c r="AH513" s="102">
        <f>_xll.qlIndexFixing(TenorBasisIndex6M,$AC513,TRUE,_xll.ohTrigger(trigger,X534))</f>
        <v>1.2036166456266517E-2</v>
      </c>
      <c r="AI513" s="49">
        <f>_xll.qlIndexFixing($X$9,$AC513,TRUE,trigger)</f>
        <v>1.20525610352431E-2</v>
      </c>
      <c r="AJ513" s="52">
        <f t="shared" si="36"/>
        <v>-0.16394578976583127</v>
      </c>
      <c r="BC513" s="45">
        <f>_xll.qlCalendarAdvance(calendar,BC512,"1D",,,trigger)</f>
        <v>43005</v>
      </c>
      <c r="BD513" s="49">
        <f>_xll.qlTenorBasisForwardRate($X$17,BC513,_xll.ohTrigger(trigger,$X$24))</f>
        <v>1.9260452067271043E-3</v>
      </c>
      <c r="BE513" s="49">
        <f>_xll.qlIndexFixing(TenorBasisIndex6M,_xll.qlInterestRateIndexFixingDate(TenorBasisIndex6M,BC513,trigger),TRUE,_xll.ohTrigger(trigger,$X$24))</f>
        <v>2.0245493068281185E-3</v>
      </c>
      <c r="BF513" s="49">
        <f>_xll.qlIndexFixing($X$9,_xll.qlInterestRateIndexFixingDate($X$9,BC513,trigger),TRUE,trigger)</f>
        <v>1.9670316791398079E-3</v>
      </c>
      <c r="BG513" s="94">
        <f t="shared" si="37"/>
        <v>-0.57517627688310602</v>
      </c>
    </row>
    <row r="514" spans="27:59" x14ac:dyDescent="0.2">
      <c r="AA514" s="1">
        <f t="shared" si="38"/>
        <v>511</v>
      </c>
      <c r="AB514" s="44" t="str">
        <f t="shared" si="39"/>
        <v>511M</v>
      </c>
      <c r="AC514" s="45">
        <f>_xll.qlInterestRateIndexFixingDate($X$9,AD514)</f>
        <v>57829</v>
      </c>
      <c r="AD514" s="45">
        <f>_xll.qlCalendarAdvance(calendar,$AD$3,AB514,,,trigger)</f>
        <v>57832</v>
      </c>
      <c r="AE514" s="45">
        <f>_xll.qlInterestRateIndexMaturity($X$9,AD514,)</f>
        <v>58018</v>
      </c>
      <c r="AF514" s="49">
        <f>_xll.qlTenorBasisValue(TenorBasis6M,AD514,_xll.ohTrigger(trigger,$X$24))</f>
        <v>2.0368860875071305E-4</v>
      </c>
      <c r="AG514" s="102">
        <f>_xll.qlTenorBasisForwardRate(TenorBasis6M,AD514,_xll.ohTrigger(trigger,$X$24))</f>
        <v>1.2010048115451054E-2</v>
      </c>
      <c r="AH514" s="102">
        <f>_xll.qlIndexFixing(TenorBasisIndex6M,$AC514,TRUE,_xll.ohTrigger(trigger,X535))</f>
        <v>1.200623981537834E-2</v>
      </c>
      <c r="AI514" s="49">
        <f>_xll.qlIndexFixing($X$9,$AC514,TRUE,trigger)</f>
        <v>1.2020358141486973E-2</v>
      </c>
      <c r="AJ514" s="52">
        <f t="shared" si="36"/>
        <v>-0.14118326108633616</v>
      </c>
      <c r="BC514" s="45">
        <f>_xll.qlCalendarAdvance(calendar,BC513,"1D",,,trigger)</f>
        <v>43006</v>
      </c>
      <c r="BD514" s="49">
        <f>_xll.qlTenorBasisForwardRate($X$17,BC514,_xll.ohTrigger(trigger,$X$24))</f>
        <v>1.9321106477477065E-3</v>
      </c>
      <c r="BE514" s="49">
        <f>_xll.qlIndexFixing(TenorBasisIndex6M,_xll.qlInterestRateIndexFixingDate(TenorBasisIndex6M,BC514,trigger),TRUE,_xll.ohTrigger(trigger,$X$24))</f>
        <v>2.0315010059348661E-3</v>
      </c>
      <c r="BF514" s="49">
        <f>_xll.qlIndexFixing($X$9,_xll.qlInterestRateIndexFixingDate($X$9,BC514,trigger),TRUE,trigger)</f>
        <v>1.9741458651186894E-3</v>
      </c>
      <c r="BG514" s="94">
        <f t="shared" si="37"/>
        <v>-0.57355140816176675</v>
      </c>
    </row>
    <row r="515" spans="27:59" x14ac:dyDescent="0.2">
      <c r="AA515" s="1">
        <f t="shared" si="38"/>
        <v>512</v>
      </c>
      <c r="AB515" s="44" t="str">
        <f t="shared" si="39"/>
        <v>512M</v>
      </c>
      <c r="AC515" s="45">
        <f>_xll.qlInterestRateIndexFixingDate($X$9,AD515)</f>
        <v>57860</v>
      </c>
      <c r="AD515" s="45">
        <f>_xll.qlCalendarAdvance(calendar,$AD$3,AB515,,,trigger)</f>
        <v>57864</v>
      </c>
      <c r="AE515" s="45">
        <f>_xll.qlInterestRateIndexMaturity($X$9,AD515,)</f>
        <v>58047</v>
      </c>
      <c r="AF515" s="49">
        <f>_xll.qlTenorBasisValue(TenorBasis6M,AD515,_xll.ohTrigger(trigger,$X$24))</f>
        <v>2.0352227265406483E-4</v>
      </c>
      <c r="AG515" s="102">
        <f>_xll.qlTenorBasisForwardRate(TenorBasis6M,AD515,_xll.ohTrigger(trigger,$X$24))</f>
        <v>1.1980528006627088E-2</v>
      </c>
      <c r="AH515" s="102">
        <f>_xll.qlIndexFixing(TenorBasisIndex6M,$AC515,TRUE,_xll.ohTrigger(trigger,X536))</f>
        <v>1.1976720143309747E-2</v>
      </c>
      <c r="AI515" s="49">
        <f>_xll.qlIndexFixing($X$9,$AC515,TRUE,trigger)</f>
        <v>1.1988672081718775E-2</v>
      </c>
      <c r="AJ515" s="52">
        <f t="shared" si="36"/>
        <v>-0.11951938409027196</v>
      </c>
      <c r="BC515" s="45">
        <f>_xll.qlCalendarAdvance(calendar,BC514,"1D",,,trigger)</f>
        <v>43007</v>
      </c>
      <c r="BD515" s="49">
        <f>_xll.qlTenorBasisForwardRate($X$17,BC515,_xll.ohTrigger(trigger,$X$24))</f>
        <v>1.9381822618369945E-3</v>
      </c>
      <c r="BE515" s="49">
        <f>_xll.qlIndexFixing(TenorBasisIndex6M,_xll.qlInterestRateIndexFixingDate(TenorBasisIndex6M,BC515,trigger),TRUE,_xll.ohTrigger(trigger,$X$24))</f>
        <v>2.0384588843272052E-3</v>
      </c>
      <c r="BF515" s="49">
        <f>_xll.qlIndexFixing($X$9,_xll.qlInterestRateIndexFixingDate($X$9,BC515,trigger),TRUE,trigger)</f>
        <v>1.9812616211601045E-3</v>
      </c>
      <c r="BG515" s="94">
        <f t="shared" si="37"/>
        <v>-0.57197263167100676</v>
      </c>
    </row>
    <row r="516" spans="27:59" x14ac:dyDescent="0.2">
      <c r="AA516" s="1">
        <f t="shared" si="38"/>
        <v>513</v>
      </c>
      <c r="AB516" s="44" t="str">
        <f t="shared" si="39"/>
        <v>513M</v>
      </c>
      <c r="AC516" s="45">
        <f>_xll.qlInterestRateIndexFixingDate($X$9,AD516)</f>
        <v>57889</v>
      </c>
      <c r="AD516" s="45">
        <f>_xll.qlCalendarAdvance(calendar,$AD$3,AB516,,,trigger)</f>
        <v>57893</v>
      </c>
      <c r="AE516" s="45">
        <f>_xll.qlInterestRateIndexMaturity($X$9,AD516,)</f>
        <v>58077</v>
      </c>
      <c r="AF516" s="49">
        <f>_xll.qlTenorBasisValue(TenorBasis6M,AD516,_xll.ohTrigger(trigger,$X$24))</f>
        <v>2.0337365278487172E-4</v>
      </c>
      <c r="AG516" s="102">
        <f>_xll.qlTenorBasisForwardRate(TenorBasis6M,AD516,_xll.ohTrigger(trigger,$X$24))</f>
        <v>1.1953457564331455E-2</v>
      </c>
      <c r="AH516" s="102">
        <f>_xll.qlIndexFixing(TenorBasisIndex6M,$AC516,TRUE,_xll.ohTrigger(trigger,X537))</f>
        <v>1.1949649628625133E-2</v>
      </c>
      <c r="AI516" s="49">
        <f>_xll.qlIndexFixing($X$9,$AC516,TRUE,trigger)</f>
        <v>1.1959552550751807E-2</v>
      </c>
      <c r="AJ516" s="52">
        <f t="shared" ref="AJ516:AJ579" si="40">(AH516-AI516)*10000</f>
        <v>-9.9029221266744988E-2</v>
      </c>
      <c r="BC516" s="45">
        <f>_xll.qlCalendarAdvance(calendar,BC515,"1D",,,trigger)</f>
        <v>43010</v>
      </c>
      <c r="BD516" s="49">
        <f>_xll.qlTenorBasisForwardRate($X$17,BC516,_xll.ohTrigger(trigger,$X$24))</f>
        <v>1.9627176614249479E-3</v>
      </c>
      <c r="BE516" s="49">
        <f>_xll.qlIndexFixing(TenorBasisIndex6M,_xll.qlInterestRateIndexFixingDate(TenorBasisIndex6M,BC516,trigger),TRUE,_xll.ohTrigger(trigger,$X$24))</f>
        <v>2.065654619186091E-3</v>
      </c>
      <c r="BF516" s="49">
        <f>_xll.qlIndexFixing($X$9,_xll.qlInterestRateIndexFixingDate($X$9,BC516,trigger),TRUE,trigger)</f>
        <v>2.0097930325112551E-3</v>
      </c>
      <c r="BG516" s="94">
        <f t="shared" ref="BG516:BG579" si="41">(BF516-BE516)*10000</f>
        <v>-0.55861586674835817</v>
      </c>
    </row>
    <row r="517" spans="27:59" x14ac:dyDescent="0.2">
      <c r="AA517" s="1">
        <f t="shared" si="38"/>
        <v>514</v>
      </c>
      <c r="AB517" s="44" t="str">
        <f t="shared" si="39"/>
        <v>514M</v>
      </c>
      <c r="AC517" s="45">
        <f>_xll.qlInterestRateIndexFixingDate($X$9,AD517)</f>
        <v>57922</v>
      </c>
      <c r="AD517" s="45">
        <f>_xll.qlCalendarAdvance(calendar,$AD$3,AB517,,,trigger)</f>
        <v>57924</v>
      </c>
      <c r="AE517" s="45">
        <f>_xll.qlInterestRateIndexMaturity($X$9,AD517,)</f>
        <v>58109</v>
      </c>
      <c r="AF517" s="49">
        <f>_xll.qlTenorBasisValue(TenorBasis6M,AD517,_xll.ohTrigger(trigger,$X$24))</f>
        <v>2.0321698377953439E-4</v>
      </c>
      <c r="AG517" s="102">
        <f>_xll.qlTenorBasisForwardRate(TenorBasis6M,AD517,_xll.ohTrigger(trigger,$X$24))</f>
        <v>1.192525125532322E-2</v>
      </c>
      <c r="AH517" s="102">
        <f>_xll.qlIndexFixing(TenorBasisIndex6M,$AC517,TRUE,_xll.ohTrigger(trigger,X538))</f>
        <v>1.1922333981147478E-2</v>
      </c>
      <c r="AI517" s="49">
        <f>_xll.qlIndexFixing($X$9,$AC517,TRUE,trigger)</f>
        <v>1.1929203462898051E-2</v>
      </c>
      <c r="AJ517" s="52">
        <f t="shared" si="40"/>
        <v>-6.8694817505730865E-2</v>
      </c>
      <c r="BC517" s="45">
        <f>_xll.qlCalendarAdvance(calendar,BC516,"1D",,,trigger)</f>
        <v>43011</v>
      </c>
      <c r="BD517" s="49">
        <f>_xll.qlTenorBasisForwardRate($X$17,BC517,_xll.ohTrigger(trigger,$X$24))</f>
        <v>1.9656731223421991E-3</v>
      </c>
      <c r="BE517" s="49">
        <f>_xll.qlIndexFixing(TenorBasisIndex6M,_xll.qlInterestRateIndexFixingDate(TenorBasisIndex6M,BC517,trigger),TRUE,_xll.ohTrigger(trigger,$X$24))</f>
        <v>2.0686096731014573E-3</v>
      </c>
      <c r="BF517" s="49">
        <f>_xll.qlIndexFixing($X$9,_xll.qlInterestRateIndexFixingDate($X$9,BC517,trigger),TRUE,trigger)</f>
        <v>2.0133276351786953E-3</v>
      </c>
      <c r="BG517" s="94">
        <f t="shared" si="41"/>
        <v>-0.55282037922761962</v>
      </c>
    </row>
    <row r="518" spans="27:59" x14ac:dyDescent="0.2">
      <c r="AA518" s="1">
        <f t="shared" ref="AA518:AA581" si="42">AA517+1</f>
        <v>515</v>
      </c>
      <c r="AB518" s="44" t="str">
        <f t="shared" ref="AB518:AB581" si="43">AA518&amp;"M"</f>
        <v>515M</v>
      </c>
      <c r="AC518" s="45">
        <f>_xll.qlInterestRateIndexFixingDate($X$9,AD518)</f>
        <v>57951</v>
      </c>
      <c r="AD518" s="45">
        <f>_xll.qlCalendarAdvance(calendar,$AD$3,AB518,,,trigger)</f>
        <v>57955</v>
      </c>
      <c r="AE518" s="45">
        <f>_xll.qlInterestRateIndexMaturity($X$9,AD518,)</f>
        <v>58137</v>
      </c>
      <c r="AF518" s="49">
        <f>_xll.qlTenorBasisValue(TenorBasis6M,AD518,_xll.ohTrigger(trigger,$X$24))</f>
        <v>2.0306255749803529E-4</v>
      </c>
      <c r="AG518" s="102">
        <f>_xll.qlTenorBasisForwardRate(TenorBasis6M,AD518,_xll.ohTrigger(trigger,$X$24))</f>
        <v>1.1898686735215389E-2</v>
      </c>
      <c r="AH518" s="102">
        <f>_xll.qlIndexFixing(TenorBasisIndex6M,$AC518,TRUE,_xll.ohTrigger(trigger,X539))</f>
        <v>1.1960901782958899E-2</v>
      </c>
      <c r="AI518" s="49">
        <f>_xll.qlIndexFixing($X$9,$AC518,TRUE,trigger)</f>
        <v>1.1900671554035019E-2</v>
      </c>
      <c r="AJ518" s="52">
        <f t="shared" si="40"/>
        <v>0.60230228923879514</v>
      </c>
      <c r="BC518" s="45">
        <f>_xll.qlCalendarAdvance(calendar,BC517,"1D",,,trigger)</f>
        <v>43012</v>
      </c>
      <c r="BD518" s="49">
        <f>_xll.qlTenorBasisForwardRate($X$17,BC518,_xll.ohTrigger(trigger,$X$24))</f>
        <v>1.9717775967200554E-3</v>
      </c>
      <c r="BE518" s="49">
        <f>_xll.qlIndexFixing(TenorBasisIndex6M,_xll.qlInterestRateIndexFixingDate(TenorBasisIndex6M,BC518,trigger),TRUE,_xll.ohTrigger(trigger,$X$24))</f>
        <v>2.0607500126106665E-3</v>
      </c>
      <c r="BF518" s="49">
        <f>_xll.qlIndexFixing($X$9,_xll.qlInterestRateIndexFixingDate($X$9,BC518,trigger),TRUE,trigger)</f>
        <v>2.0204514628484375E-3</v>
      </c>
      <c r="BG518" s="94">
        <f t="shared" si="41"/>
        <v>-0.40298549762229041</v>
      </c>
    </row>
    <row r="519" spans="27:59" x14ac:dyDescent="0.2">
      <c r="AA519" s="1">
        <f t="shared" si="42"/>
        <v>516</v>
      </c>
      <c r="AB519" s="44" t="str">
        <f t="shared" si="43"/>
        <v>516M</v>
      </c>
      <c r="AC519" s="45">
        <f>_xll.qlInterestRateIndexFixingDate($X$9,AD519)</f>
        <v>57983</v>
      </c>
      <c r="AD519" s="45">
        <f>_xll.qlCalendarAdvance(calendar,$AD$3,AB519,,,trigger)</f>
        <v>57985</v>
      </c>
      <c r="AE519" s="45">
        <f>_xll.qlInterestRateIndexMaturity($X$9,AD519,)</f>
        <v>58167</v>
      </c>
      <c r="AF519" s="49">
        <f>_xll.qlTenorBasisValue(TenorBasis6M,AD519,_xll.ohTrigger(trigger,$X$24))</f>
        <v>2.0291521850619395E-4</v>
      </c>
      <c r="AG519" s="102">
        <f>_xll.qlTenorBasisForwardRate(TenorBasis6M,AD519,_xll.ohTrigger(trigger,$X$24))</f>
        <v>1.1872972502249597E-2</v>
      </c>
      <c r="AH519" s="102">
        <f>_xll.qlIndexFixing(TenorBasisIndex6M,$AC519,TRUE,_xll.ohTrigger(trigger,X540))</f>
        <v>1.1869164975491101E-2</v>
      </c>
      <c r="AI519" s="49">
        <f>_xll.qlIndexFixing($X$9,$AC519,TRUE,trigger)</f>
        <v>1.1873001440792588E-2</v>
      </c>
      <c r="AJ519" s="52">
        <f t="shared" si="40"/>
        <v>-3.836465301486694E-2</v>
      </c>
      <c r="BC519" s="45">
        <f>_xll.qlCalendarAdvance(calendar,BC518,"1D",,,trigger)</f>
        <v>43013</v>
      </c>
      <c r="BD519" s="49">
        <f>_xll.qlTenorBasisForwardRate($X$17,BC519,_xll.ohTrigger(trigger,$X$24))</f>
        <v>1.977887957857563E-3</v>
      </c>
      <c r="BE519" s="49">
        <f>_xll.qlIndexFixing(TenorBasisIndex6M,_xll.qlInterestRateIndexFixingDate(TenorBasisIndex6M,BC519,trigger),TRUE,_xll.ohTrigger(trigger,$X$24))</f>
        <v>2.0808252024552142E-3</v>
      </c>
      <c r="BF519" s="49">
        <f>_xll.qlIndexFixing($X$9,_xll.qlInterestRateIndexFixingDate($X$9,BC519,trigger),TRUE,trigger)</f>
        <v>2.0275767082500451E-3</v>
      </c>
      <c r="BG519" s="94">
        <f t="shared" si="41"/>
        <v>-0.53248494205169072</v>
      </c>
    </row>
    <row r="520" spans="27:59" x14ac:dyDescent="0.2">
      <c r="AA520" s="1">
        <f t="shared" si="42"/>
        <v>517</v>
      </c>
      <c r="AB520" s="44" t="str">
        <f t="shared" si="43"/>
        <v>517M</v>
      </c>
      <c r="AC520" s="45">
        <f>_xll.qlInterestRateIndexFixingDate($X$9,AD520)</f>
        <v>58014</v>
      </c>
      <c r="AD520" s="45">
        <f>_xll.qlCalendarAdvance(calendar,$AD$3,AB520,,,trigger)</f>
        <v>58018</v>
      </c>
      <c r="AE520" s="45">
        <f>_xll.qlInterestRateIndexMaturity($X$9,AD520,)</f>
        <v>58200</v>
      </c>
      <c r="AF520" s="49">
        <f>_xll.qlTenorBasisValue(TenorBasis6M,AD520,_xll.ohTrigger(trigger,$X$24))</f>
        <v>2.0275550407829258E-4</v>
      </c>
      <c r="AG520" s="102">
        <f>_xll.qlTenorBasisForwardRate(TenorBasis6M,AD520,_xll.ohTrigger(trigger,$X$24))</f>
        <v>1.1845460695838986E-2</v>
      </c>
      <c r="AH520" s="102">
        <f>_xll.qlIndexFixing(TenorBasisIndex6M,$AC520,TRUE,_xll.ohTrigger(trigger,X541))</f>
        <v>1.1841653223043477E-2</v>
      </c>
      <c r="AI520" s="49">
        <f>_xll.qlIndexFixing($X$9,$AC520,TRUE,trigger)</f>
        <v>1.1843387405183344E-2</v>
      </c>
      <c r="AJ520" s="52">
        <f t="shared" si="40"/>
        <v>-1.7341821398671881E-2</v>
      </c>
      <c r="BC520" s="45">
        <f>_xll.qlCalendarAdvance(calendar,BC519,"1D",,,trigger)</f>
        <v>43014</v>
      </c>
      <c r="BD520" s="49">
        <f>_xll.qlTenorBasisForwardRate($X$17,BC520,_xll.ohTrigger(trigger,$X$24))</f>
        <v>1.9840042070433613E-3</v>
      </c>
      <c r="BE520" s="49">
        <f>_xll.qlIndexFixing(TenorBasisIndex6M,_xll.qlInterestRateIndexFixingDate(TenorBasisIndex6M,BC520,trigger),TRUE,_xll.ohTrigger(trigger,$X$24))</f>
        <v>2.0869417990202806E-3</v>
      </c>
      <c r="BF520" s="49">
        <f>_xll.qlIndexFixing($X$9,_xll.qlInterestRateIndexFixingDate($X$9,BC520,trigger),TRUE,trigger)</f>
        <v>2.0347033713980127E-3</v>
      </c>
      <c r="BG520" s="94">
        <f t="shared" si="41"/>
        <v>-0.52238427622267913</v>
      </c>
    </row>
    <row r="521" spans="27:59" x14ac:dyDescent="0.2">
      <c r="AA521" s="1">
        <f t="shared" si="42"/>
        <v>518</v>
      </c>
      <c r="AB521" s="44" t="str">
        <f t="shared" si="43"/>
        <v>518M</v>
      </c>
      <c r="AC521" s="45">
        <f>_xll.qlInterestRateIndexFixingDate($X$9,AD521)</f>
        <v>58042</v>
      </c>
      <c r="AD521" s="45">
        <f>_xll.qlCalendarAdvance(calendar,$AD$3,AB521,,,trigger)</f>
        <v>58046</v>
      </c>
      <c r="AE521" s="45">
        <f>_xll.qlInterestRateIndexMaturity($X$9,AD521,)</f>
        <v>58228</v>
      </c>
      <c r="AF521" s="49">
        <f>_xll.qlTenorBasisValue(TenorBasis6M,AD521,_xll.ohTrigger(trigger,$X$24))</f>
        <v>2.0262189982877556E-4</v>
      </c>
      <c r="AG521" s="102">
        <f>_xll.qlTenorBasisForwardRate(TenorBasis6M,AD521,_xll.ohTrigger(trigger,$X$24))</f>
        <v>1.1822753049741456E-2</v>
      </c>
      <c r="AH521" s="102">
        <f>_xll.qlIndexFixing(TenorBasisIndex6M,$AC521,TRUE,_xll.ohTrigger(trigger,X542))</f>
        <v>1.1818945621516447E-2</v>
      </c>
      <c r="AI521" s="49">
        <f>_xll.qlIndexFixing($X$9,$AC521,TRUE,trigger)</f>
        <v>1.1818936524677122E-2</v>
      </c>
      <c r="AJ521" s="52">
        <f t="shared" si="40"/>
        <v>9.0968393252205404E-5</v>
      </c>
      <c r="BC521" s="45">
        <f>_xll.qlCalendarAdvance(calendar,BC520,"1D",,,trigger)</f>
        <v>43017</v>
      </c>
      <c r="BD521" s="49">
        <f>_xll.qlTenorBasisForwardRate($X$17,BC521,_xll.ohTrigger(trigger,$X$24))</f>
        <v>2.0023882957804092E-3</v>
      </c>
      <c r="BE521" s="49">
        <f>_xll.qlIndexFixing(TenorBasisIndex6M,_xll.qlInterestRateIndexFixingDate(TenorBasisIndex6M,BC521,trigger),TRUE,_xll.ohTrigger(trigger,$X$24))</f>
        <v>2.1053269317327841E-3</v>
      </c>
      <c r="BF521" s="49">
        <f>_xll.qlIndexFixing($X$9,_xll.qlInterestRateIndexFixingDate($X$9,BC521,trigger),TRUE,trigger)</f>
        <v>2.0560918674733591E-3</v>
      </c>
      <c r="BG521" s="94">
        <f t="shared" si="41"/>
        <v>-0.49235064259424943</v>
      </c>
    </row>
    <row r="522" spans="27:59" x14ac:dyDescent="0.2">
      <c r="AA522" s="1">
        <f t="shared" si="42"/>
        <v>519</v>
      </c>
      <c r="AB522" s="44" t="str">
        <f t="shared" si="43"/>
        <v>519M</v>
      </c>
      <c r="AC522" s="45">
        <f>_xll.qlInterestRateIndexFixingDate($X$9,AD522)</f>
        <v>58074</v>
      </c>
      <c r="AD522" s="45">
        <f>_xll.qlCalendarAdvance(calendar,$AD$3,AB522,,,trigger)</f>
        <v>58077</v>
      </c>
      <c r="AE522" s="45">
        <f>_xll.qlInterestRateIndexMaturity($X$9,AD522,)</f>
        <v>58258</v>
      </c>
      <c r="AF522" s="49">
        <f>_xll.qlTenorBasisValue(TenorBasis6M,AD522,_xll.ohTrigger(trigger,$X$24))</f>
        <v>2.0247599886335566E-4</v>
      </c>
      <c r="AG522" s="102">
        <f>_xll.qlTenorBasisForwardRate(TenorBasis6M,AD522,_xll.ohTrigger(trigger,$X$24))</f>
        <v>1.1798477755167291E-2</v>
      </c>
      <c r="AH522" s="102">
        <f>_xll.qlIndexFixing(TenorBasisIndex6M,$AC522,TRUE,_xll.ohTrigger(trigger,X543))</f>
        <v>1.1794670498632944E-2</v>
      </c>
      <c r="AI522" s="49">
        <f>_xll.qlIndexFixing($X$9,$AC522,TRUE,trigger)</f>
        <v>1.1792804124114585E-2</v>
      </c>
      <c r="AJ522" s="52">
        <f t="shared" si="40"/>
        <v>1.8663745183587072E-2</v>
      </c>
      <c r="BC522" s="45">
        <f>_xll.qlCalendarAdvance(calendar,BC521,"1D",,,trigger)</f>
        <v>43018</v>
      </c>
      <c r="BD522" s="49">
        <f>_xll.qlTenorBasisForwardRate($X$17,BC522,_xll.ohTrigger(trigger,$X$24))</f>
        <v>2.008528110042691E-3</v>
      </c>
      <c r="BE522" s="49">
        <f>_xll.qlIndexFixing(TenorBasisIndex6M,_xll.qlInterestRateIndexFixingDate(TenorBasisIndex6M,BC522,trigger),TRUE,_xll.ohTrigger(trigger,$X$24))</f>
        <v>2.1114670945997275E-3</v>
      </c>
      <c r="BF522" s="49">
        <f>_xll.qlIndexFixing($X$9,_xll.qlInterestRateIndexFixingDate($X$9,BC522,trigger),TRUE,trigger)</f>
        <v>2.0632242017587328E-3</v>
      </c>
      <c r="BG522" s="94">
        <f t="shared" si="41"/>
        <v>-0.48242892840994706</v>
      </c>
    </row>
    <row r="523" spans="27:59" x14ac:dyDescent="0.2">
      <c r="AA523" s="1">
        <f t="shared" si="42"/>
        <v>520</v>
      </c>
      <c r="AB523" s="44" t="str">
        <f t="shared" si="43"/>
        <v>520M</v>
      </c>
      <c r="AC523" s="45">
        <f>_xll.qlInterestRateIndexFixingDate($X$9,AD523)</f>
        <v>58105</v>
      </c>
      <c r="AD523" s="45">
        <f>_xll.qlCalendarAdvance(calendar,$AD$3,AB523,,,trigger)</f>
        <v>58109</v>
      </c>
      <c r="AE523" s="45">
        <f>_xll.qlInterestRateIndexMaturity($X$9,AD523,)</f>
        <v>58291</v>
      </c>
      <c r="AF523" s="49">
        <f>_xll.qlTenorBasisValue(TenorBasis6M,AD523,_xll.ohTrigger(trigger,$X$24))</f>
        <v>2.0232758524537061E-4</v>
      </c>
      <c r="AG523" s="102">
        <f>_xll.qlTenorBasisForwardRate(TenorBasis6M,AD523,_xll.ohTrigger(trigger,$X$24))</f>
        <v>1.1773794399901736E-2</v>
      </c>
      <c r="AH523" s="102">
        <f>_xll.qlIndexFixing(TenorBasisIndex6M,$AC523,TRUE,_xll.ohTrigger(trigger,X544))</f>
        <v>1.1835261720513605E-2</v>
      </c>
      <c r="AI523" s="49">
        <f>_xll.qlIndexFixing($X$9,$AC523,TRUE,trigger)</f>
        <v>1.1766191557915869E-2</v>
      </c>
      <c r="AJ523" s="52">
        <f t="shared" si="40"/>
        <v>0.69070162597736562</v>
      </c>
      <c r="BC523" s="45">
        <f>_xll.qlCalendarAdvance(calendar,BC522,"1D",,,trigger)</f>
        <v>43019</v>
      </c>
      <c r="BD523" s="49">
        <f>_xll.qlTenorBasisForwardRate($X$17,BC523,_xll.ohTrigger(trigger,$X$24))</f>
        <v>2.0146738187911905E-3</v>
      </c>
      <c r="BE523" s="49">
        <f>_xll.qlIndexFixing(TenorBasisIndex6M,_xll.qlInterestRateIndexFixingDate(TenorBasisIndex6M,BC523,trigger),TRUE,_xll.ohTrigger(trigger,$X$24))</f>
        <v>2.1176131522598956E-3</v>
      </c>
      <c r="BF523" s="49">
        <f>_xll.qlIndexFixing($X$9,_xll.qlInterestRateIndexFixingDate($X$9,BC523,trigger),TRUE,trigger)</f>
        <v>2.0703579538668884E-3</v>
      </c>
      <c r="BG523" s="94">
        <f t="shared" si="41"/>
        <v>-0.47255198393007269</v>
      </c>
    </row>
    <row r="524" spans="27:59" x14ac:dyDescent="0.2">
      <c r="AA524" s="1">
        <f t="shared" si="42"/>
        <v>521</v>
      </c>
      <c r="AB524" s="44" t="str">
        <f t="shared" si="43"/>
        <v>521M</v>
      </c>
      <c r="AC524" s="45">
        <f>_xll.qlInterestRateIndexFixingDate($X$9,AD524)</f>
        <v>58133</v>
      </c>
      <c r="AD524" s="45">
        <f>_xll.qlCalendarAdvance(calendar,$AD$3,AB524,,,trigger)</f>
        <v>58137</v>
      </c>
      <c r="AE524" s="45">
        <f>_xll.qlInterestRateIndexMaturity($X$9,AD524,)</f>
        <v>58321</v>
      </c>
      <c r="AF524" s="49">
        <f>_xll.qlTenorBasisValue(TenorBasis6M,AD524,_xll.ohTrigger(trigger,$X$24))</f>
        <v>2.0219952641933449E-4</v>
      </c>
      <c r="AG524" s="102">
        <f>_xll.qlTenorBasisForwardRate(TenorBasis6M,AD524,_xll.ohTrigger(trigger,$X$24))</f>
        <v>1.1752656278752256E-2</v>
      </c>
      <c r="AH524" s="102">
        <f>_xll.qlIndexFixing(TenorBasisIndex6M,$AC524,TRUE,_xll.ohTrigger(trigger,X545))</f>
        <v>1.1748848741254791E-2</v>
      </c>
      <c r="AI524" s="49">
        <f>_xll.qlIndexFixing($X$9,$AC524,TRUE,trigger)</f>
        <v>1.1743374690934803E-2</v>
      </c>
      <c r="AJ524" s="52">
        <f t="shared" si="40"/>
        <v>5.4740503199878637E-2</v>
      </c>
      <c r="BC524" s="45">
        <f>_xll.qlCalendarAdvance(calendar,BC523,"1D",,,trigger)</f>
        <v>43020</v>
      </c>
      <c r="BD524" s="49">
        <f>_xll.qlTenorBasisForwardRate($X$17,BC524,_xll.ohTrigger(trigger,$X$24))</f>
        <v>2.0208254233097158E-3</v>
      </c>
      <c r="BE524" s="49">
        <f>_xll.qlIndexFixing(TenorBasisIndex6M,_xll.qlInterestRateIndexFixingDate(TenorBasisIndex6M,BC524,trigger),TRUE,_xll.ohTrigger(trigger,$X$24))</f>
        <v>2.1237651059966582E-3</v>
      </c>
      <c r="BF524" s="49">
        <f>_xll.qlIndexFixing($X$9,_xll.qlInterestRateIndexFixingDate($X$9,BC524,trigger),TRUE,trigger)</f>
        <v>2.0774931238127597E-3</v>
      </c>
      <c r="BG524" s="94">
        <f t="shared" si="41"/>
        <v>-0.46271982183898519</v>
      </c>
    </row>
    <row r="525" spans="27:59" x14ac:dyDescent="0.2">
      <c r="AA525" s="1">
        <f t="shared" si="42"/>
        <v>522</v>
      </c>
      <c r="AB525" s="44" t="str">
        <f t="shared" si="43"/>
        <v>522M</v>
      </c>
      <c r="AC525" s="45">
        <f>_xll.qlInterestRateIndexFixingDate($X$9,AD525)</f>
        <v>58161</v>
      </c>
      <c r="AD525" s="45">
        <f>_xll.qlCalendarAdvance(calendar,$AD$3,AB525,,,trigger)</f>
        <v>58167</v>
      </c>
      <c r="AE525" s="45">
        <f>_xll.qlInterestRateIndexMaturity($X$9,AD525,)</f>
        <v>58350</v>
      </c>
      <c r="AF525" s="49">
        <f>_xll.qlTenorBasisValue(TenorBasis6M,AD525,_xll.ohTrigger(trigger,$X$24))</f>
        <v>2.0206416264878253E-4</v>
      </c>
      <c r="AG525" s="102">
        <f>_xll.qlTenorBasisForwardRate(TenorBasis6M,AD525,_xll.ohTrigger(trigger,$X$24))</f>
        <v>1.1731179712307548E-2</v>
      </c>
      <c r="AH525" s="102">
        <f>_xll.qlIndexFixing(TenorBasisIndex6M,$AC525,TRUE,_xll.ohTrigger(trigger,X546))</f>
        <v>1.1727372340850748E-2</v>
      </c>
      <c r="AI525" s="49">
        <f>_xll.qlIndexFixing($X$9,$AC525,TRUE,trigger)</f>
        <v>1.1720230085912017E-2</v>
      </c>
      <c r="AJ525" s="52">
        <f t="shared" si="40"/>
        <v>7.142254938731496E-2</v>
      </c>
      <c r="BC525" s="45">
        <f>_xll.qlCalendarAdvance(calendar,BC524,"1D",,,trigger)</f>
        <v>43021</v>
      </c>
      <c r="BD525" s="49">
        <f>_xll.qlTenorBasisForwardRate($X$17,BC525,_xll.ohTrigger(trigger,$X$24))</f>
        <v>2.0269829248816366E-3</v>
      </c>
      <c r="BE525" s="49">
        <f>_xll.qlIndexFixing(TenorBasisIndex6M,_xll.qlInterestRateIndexFixingDate(TenorBasisIndex6M,BC525,trigger),TRUE,_xll.ohTrigger(trigger,$X$24))</f>
        <v>2.1156282895905066E-3</v>
      </c>
      <c r="BF525" s="49">
        <f>_xll.qlIndexFixing($X$9,_xll.qlInterestRateIndexFixingDate($X$9,BC525,trigger),TRUE,trigger)</f>
        <v>2.084629711610401E-3</v>
      </c>
      <c r="BG525" s="94">
        <f t="shared" si="41"/>
        <v>-0.30998577980105579</v>
      </c>
    </row>
    <row r="526" spans="27:59" x14ac:dyDescent="0.2">
      <c r="AA526" s="1">
        <f t="shared" si="42"/>
        <v>523</v>
      </c>
      <c r="AB526" s="44" t="str">
        <f t="shared" si="43"/>
        <v>523M</v>
      </c>
      <c r="AC526" s="45">
        <f>_xll.qlInterestRateIndexFixingDate($X$9,AD526)</f>
        <v>58194</v>
      </c>
      <c r="AD526" s="45">
        <f>_xll.qlCalendarAdvance(calendar,$AD$3,AB526,,,trigger)</f>
        <v>58197</v>
      </c>
      <c r="AE526" s="45">
        <f>_xll.qlInterestRateIndexMaturity($X$9,AD526,)</f>
        <v>58382</v>
      </c>
      <c r="AF526" s="49">
        <f>_xll.qlTenorBasisValue(TenorBasis6M,AD526,_xll.ohTrigger(trigger,$X$24))</f>
        <v>2.0193067918938368E-4</v>
      </c>
      <c r="AG526" s="102">
        <f>_xll.qlTenorBasisForwardRate(TenorBasis6M,AD526,_xll.ohTrigger(trigger,$X$24))</f>
        <v>1.170992500740097E-2</v>
      </c>
      <c r="AH526" s="102">
        <f>_xll.qlIndexFixing(TenorBasisIndex6M,$AC526,TRUE,_xll.ohTrigger(trigger,X547))</f>
        <v>1.1706117431896352E-2</v>
      </c>
      <c r="AI526" s="49">
        <f>_xll.qlIndexFixing($X$9,$AC526,TRUE,trigger)</f>
        <v>1.1697268176265809E-2</v>
      </c>
      <c r="AJ526" s="52">
        <f t="shared" si="40"/>
        <v>8.849255630542785E-2</v>
      </c>
      <c r="BC526" s="45">
        <f>_xll.qlCalendarAdvance(calendar,BC525,"1D",,,trigger)</f>
        <v>43024</v>
      </c>
      <c r="BD526" s="49">
        <f>_xll.qlTenorBasisForwardRate($X$17,BC526,_xll.ohTrigger(trigger,$X$24))</f>
        <v>2.0454908247461885E-3</v>
      </c>
      <c r="BE526" s="49">
        <f>_xll.qlIndexFixing(TenorBasisIndex6M,_xll.qlInterestRateIndexFixingDate(TenorBasisIndex6M,BC526,trigger),TRUE,_xll.ohTrigger(trigger,$X$24))</f>
        <v>2.1484319073743923E-3</v>
      </c>
      <c r="BF526" s="49">
        <f>_xll.qlIndexFixing($X$9,_xll.qlInterestRateIndexFixingDate($X$9,BC526,trigger),TRUE,trigger)</f>
        <v>2.1060479822707428E-3</v>
      </c>
      <c r="BG526" s="94">
        <f t="shared" si="41"/>
        <v>-0.42383925103649506</v>
      </c>
    </row>
    <row r="527" spans="27:59" x14ac:dyDescent="0.2">
      <c r="AA527" s="1">
        <f t="shared" si="42"/>
        <v>524</v>
      </c>
      <c r="AB527" s="44" t="str">
        <f t="shared" si="43"/>
        <v>524M</v>
      </c>
      <c r="AC527" s="45">
        <f>_xll.qlInterestRateIndexFixingDate($X$9,AD527)</f>
        <v>58224</v>
      </c>
      <c r="AD527" s="45">
        <f>_xll.qlCalendarAdvance(calendar,$AD$3,AB527,,,trigger)</f>
        <v>58228</v>
      </c>
      <c r="AE527" s="45">
        <f>_xll.qlInterestRateIndexMaturity($X$9,AD527,)</f>
        <v>58411</v>
      </c>
      <c r="AF527" s="49">
        <f>_xll.qlTenorBasisValue(TenorBasis6M,AD527,_xll.ohTrigger(trigger,$X$24))</f>
        <v>2.0179469450077317E-4</v>
      </c>
      <c r="AG527" s="102">
        <f>_xll.qlTenorBasisForwardRate(TenorBasis6M,AD527,_xll.ohTrigger(trigger,$X$24))</f>
        <v>1.1689243895876765E-2</v>
      </c>
      <c r="AH527" s="102">
        <f>_xll.qlIndexFixing(TenorBasisIndex6M,$AC527,TRUE,_xll.ohTrigger(trigger,X548))</f>
        <v>1.1685436607544295E-2</v>
      </c>
      <c r="AI527" s="49">
        <f>_xll.qlIndexFixing($X$9,$AC527,TRUE,trigger)</f>
        <v>1.1674977187522181E-2</v>
      </c>
      <c r="AJ527" s="52">
        <f t="shared" si="40"/>
        <v>0.10459420022113433</v>
      </c>
      <c r="BC527" s="45">
        <f>_xll.qlCalendarAdvance(calendar,BC526,"1D",,,trigger)</f>
        <v>43025</v>
      </c>
      <c r="BD527" s="49">
        <f>_xll.qlTenorBasisForwardRate($X$17,BC527,_xll.ohTrigger(trigger,$X$24))</f>
        <v>2.0516719273543996E-3</v>
      </c>
      <c r="BE527" s="49">
        <f>_xll.qlIndexFixing(TenorBasisIndex6M,_xll.qlInterestRateIndexFixingDate(TenorBasisIndex6M,BC527,trigger),TRUE,_xll.ohTrigger(trigger,$X$24))</f>
        <v>2.162874275973458E-3</v>
      </c>
      <c r="BF527" s="49">
        <f>_xll.qlIndexFixing($X$9,_xll.qlInterestRateIndexFixingDate($X$9,BC527,trigger),TRUE,trigger)</f>
        <v>2.1131902416305047E-3</v>
      </c>
      <c r="BG527" s="94">
        <f t="shared" si="41"/>
        <v>-0.4968403434295332</v>
      </c>
    </row>
    <row r="528" spans="27:59" x14ac:dyDescent="0.2">
      <c r="AA528" s="1">
        <f t="shared" si="42"/>
        <v>525</v>
      </c>
      <c r="AB528" s="44" t="str">
        <f t="shared" si="43"/>
        <v>525M</v>
      </c>
      <c r="AC528" s="45">
        <f>_xll.qlInterestRateIndexFixingDate($X$9,AD528)</f>
        <v>58256</v>
      </c>
      <c r="AD528" s="45">
        <f>_xll.qlCalendarAdvance(calendar,$AD$3,AB528,,,trigger)</f>
        <v>58258</v>
      </c>
      <c r="AE528" s="45">
        <f>_xll.qlInterestRateIndexMaturity($X$9,AD528,)</f>
        <v>58442</v>
      </c>
      <c r="AF528" s="49">
        <f>_xll.qlTenorBasisValue(TenorBasis6M,AD528,_xll.ohTrigger(trigger,$X$24))</f>
        <v>2.0166495586235034E-4</v>
      </c>
      <c r="AG528" s="102">
        <f>_xll.qlTenorBasisForwardRate(TenorBasis6M,AD528,_xll.ohTrigger(trigger,$X$24))</f>
        <v>1.1669514342265009E-2</v>
      </c>
      <c r="AH528" s="102">
        <f>_xll.qlIndexFixing(TenorBasisIndex6M,$AC528,TRUE,_xll.ohTrigger(trigger,X549))</f>
        <v>1.1665706970445885E-2</v>
      </c>
      <c r="AI528" s="49">
        <f>_xll.qlIndexFixing($X$9,$AC528,TRUE,trigger)</f>
        <v>1.1653655682297608E-2</v>
      </c>
      <c r="AJ528" s="52">
        <f t="shared" si="40"/>
        <v>0.12051288148276842</v>
      </c>
      <c r="BC528" s="45">
        <f>_xll.qlCalendarAdvance(calendar,BC527,"1D",,,trigger)</f>
        <v>43026</v>
      </c>
      <c r="BD528" s="49">
        <f>_xll.qlTenorBasisForwardRate($X$17,BC528,_xll.ohTrigger(trigger,$X$24))</f>
        <v>2.0578589334214309E-3</v>
      </c>
      <c r="BE528" s="49">
        <f>_xll.qlIndexFixing(TenorBasisIndex6M,_xll.qlInterestRateIndexFixingDate(TenorBasisIndex6M,BC528,trigger),TRUE,_xll.ohTrigger(trigger,$X$24))</f>
        <v>2.160800717862748E-3</v>
      </c>
      <c r="BF528" s="49">
        <f>_xll.qlIndexFixing($X$9,_xll.qlInterestRateIndexFixingDate($X$9,BC528,trigger),TRUE,trigger)</f>
        <v>2.1203339189188987E-3</v>
      </c>
      <c r="BG528" s="94">
        <f t="shared" si="41"/>
        <v>-0.40466798943849297</v>
      </c>
    </row>
    <row r="529" spans="27:59" x14ac:dyDescent="0.2">
      <c r="AA529" s="1">
        <f t="shared" si="42"/>
        <v>526</v>
      </c>
      <c r="AB529" s="44" t="str">
        <f t="shared" si="43"/>
        <v>526M</v>
      </c>
      <c r="AC529" s="45">
        <f>_xll.qlInterestRateIndexFixingDate($X$9,AD529)</f>
        <v>58287</v>
      </c>
      <c r="AD529" s="45">
        <f>_xll.qlCalendarAdvance(calendar,$AD$3,AB529,,,trigger)</f>
        <v>58291</v>
      </c>
      <c r="AE529" s="45">
        <f>_xll.qlInterestRateIndexMaturity($X$9,AD529,)</f>
        <v>58475</v>
      </c>
      <c r="AF529" s="49">
        <f>_xll.qlTenorBasisValue(TenorBasis6M,AD529,_xll.ohTrigger(trigger,$X$24))</f>
        <v>2.0152432580428147E-4</v>
      </c>
      <c r="AG529" s="102">
        <f>_xll.qlTenorBasisForwardRate(TenorBasis6M,AD529,_xll.ohTrigger(trigger,$X$24))</f>
        <v>1.1648729905648867E-2</v>
      </c>
      <c r="AH529" s="102">
        <f>_xll.qlIndexFixing(TenorBasisIndex6M,$AC529,TRUE,_xll.ohTrigger(trigger,X550))</f>
        <v>1.1644922575356523E-2</v>
      </c>
      <c r="AI529" s="49">
        <f>_xll.qlIndexFixing($X$9,$AC529,TRUE,trigger)</f>
        <v>1.163119839459946E-2</v>
      </c>
      <c r="AJ529" s="52">
        <f t="shared" si="40"/>
        <v>0.13724180757063512</v>
      </c>
      <c r="BC529" s="45">
        <f>_xll.qlCalendarAdvance(calendar,BC528,"1D",,,trigger)</f>
        <v>43027</v>
      </c>
      <c r="BD529" s="49">
        <f>_xll.qlTenorBasisForwardRate($X$17,BC529,_xll.ohTrigger(trigger,$X$24))</f>
        <v>2.0640518442275775E-3</v>
      </c>
      <c r="BE529" s="49">
        <f>_xll.qlIndexFixing(TenorBasisIndex6M,_xll.qlInterestRateIndexFixingDate(TenorBasisIndex6M,BC529,trigger),TRUE,_xll.ohTrigger(trigger,$X$24))</f>
        <v>2.1669939800357425E-3</v>
      </c>
      <c r="BF529" s="49">
        <f>_xll.qlIndexFixing($X$9,_xll.qlInterestRateIndexFixingDate($X$9,BC529,trigger),TRUE,trigger)</f>
        <v>2.1274790141499792E-3</v>
      </c>
      <c r="BG529" s="94">
        <f t="shared" si="41"/>
        <v>-0.39514965885763342</v>
      </c>
    </row>
    <row r="530" spans="27:59" x14ac:dyDescent="0.2">
      <c r="AA530" s="1">
        <f t="shared" si="42"/>
        <v>527</v>
      </c>
      <c r="AB530" s="44" t="str">
        <f t="shared" si="43"/>
        <v>527M</v>
      </c>
      <c r="AC530" s="45">
        <f>_xll.qlInterestRateIndexFixingDate($X$9,AD530)</f>
        <v>58316</v>
      </c>
      <c r="AD530" s="45">
        <f>_xll.qlCalendarAdvance(calendar,$AD$3,AB530,,,trigger)</f>
        <v>58320</v>
      </c>
      <c r="AE530" s="45">
        <f>_xll.qlInterestRateIndexMaturity($X$9,AD530,)</f>
        <v>58502</v>
      </c>
      <c r="AF530" s="49">
        <f>_xll.qlTenorBasisValue(TenorBasis6M,AD530,_xll.ohTrigger(trigger,$X$24))</f>
        <v>2.0140251773504184E-4</v>
      </c>
      <c r="AG530" s="102">
        <f>_xll.qlTenorBasisForwardRate(TenorBasis6M,AD530,_xll.ohTrigger(trigger,$X$24))</f>
        <v>1.1631332204631258E-2</v>
      </c>
      <c r="AH530" s="102">
        <f>_xll.qlIndexFixing(TenorBasisIndex6M,$AC530,TRUE,_xll.ohTrigger(trigger,X551))</f>
        <v>1.1691933472916131E-2</v>
      </c>
      <c r="AI530" s="49">
        <f>_xll.qlIndexFixing($X$9,$AC530,TRUE,trigger)</f>
        <v>1.1612421743064053E-2</v>
      </c>
      <c r="AJ530" s="52">
        <f t="shared" si="40"/>
        <v>0.79511729852078938</v>
      </c>
      <c r="BC530" s="45">
        <f>_xll.qlCalendarAdvance(calendar,BC529,"1D",,,trigger)</f>
        <v>43028</v>
      </c>
      <c r="BD530" s="49">
        <f>_xll.qlTenorBasisForwardRate($X$17,BC530,_xll.ohTrigger(trigger,$X$24))</f>
        <v>2.0702506610496205E-3</v>
      </c>
      <c r="BE530" s="49">
        <f>_xll.qlIndexFixing(TenorBasisIndex6M,_xll.qlInterestRateIndexFixingDate(TenorBasisIndex6M,BC530,trigger),TRUE,_xll.ohTrigger(trigger,$X$24))</f>
        <v>2.1731931485312007E-3</v>
      </c>
      <c r="BF530" s="49">
        <f>_xll.qlIndexFixing($X$9,_xll.qlInterestRateIndexFixingDate($X$9,BC530,trigger),TRUE,trigger)</f>
        <v>2.1346255273404354E-3</v>
      </c>
      <c r="BG530" s="94">
        <f t="shared" si="41"/>
        <v>-0.38567621190765261</v>
      </c>
    </row>
    <row r="531" spans="27:59" x14ac:dyDescent="0.2">
      <c r="AA531" s="1">
        <f t="shared" si="42"/>
        <v>528</v>
      </c>
      <c r="AB531" s="44" t="str">
        <f t="shared" si="43"/>
        <v>528M</v>
      </c>
      <c r="AC531" s="45">
        <f>_xll.qlInterestRateIndexFixingDate($X$9,AD531)</f>
        <v>58348</v>
      </c>
      <c r="AD531" s="45">
        <f>_xll.qlCalendarAdvance(calendar,$AD$3,AB531,,,trigger)</f>
        <v>58350</v>
      </c>
      <c r="AE531" s="45">
        <f>_xll.qlInterestRateIndexMaturity($X$9,AD531,)</f>
        <v>58533</v>
      </c>
      <c r="AF531" s="49">
        <f>_xll.qlTenorBasisValue(TenorBasis6M,AD531,_xll.ohTrigger(trigger,$X$24))</f>
        <v>2.0127823331687569E-4</v>
      </c>
      <c r="AG531" s="102">
        <f>_xll.qlTenorBasisForwardRate(TenorBasis6M,AD531,_xll.ohTrigger(trigger,$X$24))</f>
        <v>1.1613677484319764E-2</v>
      </c>
      <c r="AH531" s="102">
        <f>_xll.qlIndexFixing(TenorBasisIndex6M,$AC531,TRUE,_xll.ohTrigger(trigger,X552))</f>
        <v>1.1609870346254851E-2</v>
      </c>
      <c r="AI531" s="49">
        <f>_xll.qlIndexFixing($X$9,$AC531,TRUE,trigger)</f>
        <v>1.1593307879032448E-2</v>
      </c>
      <c r="AJ531" s="52">
        <f t="shared" si="40"/>
        <v>0.16562467222402608</v>
      </c>
      <c r="BC531" s="45">
        <f>_xll.qlCalendarAdvance(calendar,BC530,"1D",,,trigger)</f>
        <v>43031</v>
      </c>
      <c r="BD531" s="49">
        <f>_xll.qlTenorBasisForwardRate($X$17,BC531,_xll.ohTrigger(trigger,$X$24))</f>
        <v>2.0888825603727857E-3</v>
      </c>
      <c r="BE531" s="49">
        <f>_xll.qlIndexFixing(TenorBasisIndex6M,_xll.qlInterestRateIndexFixingDate(TenorBasisIndex6M,BC531,trigger),TRUE,_xll.ohTrigger(trigger,$X$24))</f>
        <v>2.1918261047223658E-3</v>
      </c>
      <c r="BF531" s="49">
        <f>_xll.qlIndexFixing($X$9,_xll.qlInterestRateIndexFixingDate($X$9,BC531,trigger),TRUE,trigger)</f>
        <v>2.1560735748138806E-3</v>
      </c>
      <c r="BG531" s="94">
        <f t="shared" si="41"/>
        <v>-0.35752529908485153</v>
      </c>
    </row>
    <row r="532" spans="27:59" x14ac:dyDescent="0.2">
      <c r="AA532" s="1">
        <f t="shared" si="42"/>
        <v>529</v>
      </c>
      <c r="AB532" s="44" t="str">
        <f t="shared" si="43"/>
        <v>529M</v>
      </c>
      <c r="AC532" s="45">
        <f>_xll.qlInterestRateIndexFixingDate($X$9,AD532)</f>
        <v>58378</v>
      </c>
      <c r="AD532" s="45">
        <f>_xll.qlCalendarAdvance(calendar,$AD$3,AB532,,,trigger)</f>
        <v>58382</v>
      </c>
      <c r="AE532" s="45">
        <f>_xll.qlInterestRateIndexMaturity($X$9,AD532,)</f>
        <v>58564</v>
      </c>
      <c r="AF532" s="49">
        <f>_xll.qlTenorBasisValue(TenorBasis6M,AD532,_xll.ohTrigger(trigger,$X$24))</f>
        <v>2.0114756901735127E-4</v>
      </c>
      <c r="AG532" s="102">
        <f>_xll.qlTenorBasisForwardRate(TenorBasis6M,AD532,_xll.ohTrigger(trigger,$X$24))</f>
        <v>1.1595767209219275E-2</v>
      </c>
      <c r="AH532" s="102">
        <f>_xll.qlIndexFixing(TenorBasisIndex6M,$AC532,TRUE,_xll.ohTrigger(trigger,X553))</f>
        <v>1.1528324653184034E-2</v>
      </c>
      <c r="AI532" s="49">
        <f>_xll.qlIndexFixing($X$9,$AC532,TRUE,trigger)</f>
        <v>1.1573937027793657E-2</v>
      </c>
      <c r="AJ532" s="52">
        <f t="shared" si="40"/>
        <v>-0.45612374609623263</v>
      </c>
      <c r="BC532" s="45">
        <f>_xll.qlCalendarAdvance(calendar,BC531,"1D",,,trigger)</f>
        <v>43032</v>
      </c>
      <c r="BD532" s="49">
        <f>_xll.qlTenorBasisForwardRate($X$17,BC532,_xll.ohTrigger(trigger,$X$24))</f>
        <v>2.0951050140174377E-3</v>
      </c>
      <c r="BE532" s="49">
        <f>_xll.qlIndexFixing(TenorBasisIndex6M,_xll.qlInterestRateIndexFixingDate(TenorBasisIndex6M,BC532,trigger),TRUE,_xll.ohTrigger(trigger,$X$24))</f>
        <v>2.1980489112710974E-3</v>
      </c>
      <c r="BF532" s="49">
        <f>_xll.qlIndexFixing($X$9,_xll.qlInterestRateIndexFixingDate($X$9,BC532,trigger),TRUE,trigger)</f>
        <v>2.1632257599898557E-3</v>
      </c>
      <c r="BG532" s="94">
        <f t="shared" si="41"/>
        <v>-0.34823151281241671</v>
      </c>
    </row>
    <row r="533" spans="27:59" x14ac:dyDescent="0.2">
      <c r="AA533" s="1">
        <f t="shared" si="42"/>
        <v>530</v>
      </c>
      <c r="AB533" s="44" t="str">
        <f t="shared" si="43"/>
        <v>530M</v>
      </c>
      <c r="AC533" s="45">
        <f>_xll.qlInterestRateIndexFixingDate($X$9,AD533)</f>
        <v>58407</v>
      </c>
      <c r="AD533" s="45">
        <f>_xll.qlCalendarAdvance(calendar,$AD$3,AB533,,,trigger)</f>
        <v>58411</v>
      </c>
      <c r="AE533" s="45">
        <f>_xll.qlInterestRateIndexMaturity($X$9,AD533,)</f>
        <v>58594</v>
      </c>
      <c r="AF533" s="49">
        <f>_xll.qlTenorBasisValue(TenorBasis6M,AD533,_xll.ohTrigger(trigger,$X$24))</f>
        <v>2.010308303078809E-4</v>
      </c>
      <c r="AG533" s="102">
        <f>_xll.qlTenorBasisForwardRate(TenorBasis6M,AD533,_xll.ohTrigger(trigger,$X$24))</f>
        <v>1.158004616496762E-2</v>
      </c>
      <c r="AH533" s="102">
        <f>_xll.qlIndexFixing(TenorBasisIndex6M,$AC533,TRUE,_xll.ohTrigger(trigger,X554))</f>
        <v>1.1576239094048995E-2</v>
      </c>
      <c r="AI533" s="49">
        <f>_xll.qlIndexFixing($X$9,$AC533,TRUE,trigger)</f>
        <v>1.1556891104326721E-2</v>
      </c>
      <c r="AJ533" s="52">
        <f t="shared" si="40"/>
        <v>0.19347989722274042</v>
      </c>
      <c r="BC533" s="45">
        <f>_xll.qlCalendarAdvance(calendar,BC532,"1D",,,trigger)</f>
        <v>43033</v>
      </c>
      <c r="BD533" s="49">
        <f>_xll.qlTenorBasisForwardRate($X$17,BC533,_xll.ohTrigger(trigger,$X$24))</f>
        <v>2.1013333800531057E-3</v>
      </c>
      <c r="BE533" s="49">
        <f>_xll.qlIndexFixing(TenorBasisIndex6M,_xll.qlInterestRateIndexFixingDate(TenorBasisIndex6M,BC533,trigger),TRUE,_xll.ohTrigger(trigger,$X$24))</f>
        <v>2.2042776305178521E-3</v>
      </c>
      <c r="BF533" s="49">
        <f>_xll.qlIndexFixing($X$9,_xll.qlInterestRateIndexFixingDate($X$9,BC533,trigger),TRUE,trigger)</f>
        <v>2.1703793632007512E-3</v>
      </c>
      <c r="BG533" s="94">
        <f t="shared" si="41"/>
        <v>-0.33898267317100833</v>
      </c>
    </row>
    <row r="534" spans="27:59" x14ac:dyDescent="0.2">
      <c r="AA534" s="1">
        <f t="shared" si="42"/>
        <v>531</v>
      </c>
      <c r="AB534" s="44" t="str">
        <f t="shared" si="43"/>
        <v>531M</v>
      </c>
      <c r="AC534" s="45">
        <f>_xll.qlInterestRateIndexFixingDate($X$9,AD534)</f>
        <v>58439</v>
      </c>
      <c r="AD534" s="45">
        <f>_xll.qlCalendarAdvance(calendar,$AD$3,AB534,,,trigger)</f>
        <v>58442</v>
      </c>
      <c r="AE534" s="45">
        <f>_xll.qlInterestRateIndexMaturity($X$9,AD534,)</f>
        <v>58624</v>
      </c>
      <c r="AF534" s="49">
        <f>_xll.qlTenorBasisValue(TenorBasis6M,AD534,_xll.ohTrigger(trigger,$X$24))</f>
        <v>2.0090777811663393E-4</v>
      </c>
      <c r="AG534" s="102">
        <f>_xll.qlTenorBasisForwardRate(TenorBasis6M,AD534,_xll.ohTrigger(trigger,$X$24))</f>
        <v>1.1564071644337131E-2</v>
      </c>
      <c r="AH534" s="102">
        <f>_xll.qlIndexFixing(TenorBasisIndex6M,$AC534,TRUE,_xll.ohTrigger(trigger,X555))</f>
        <v>1.1560264726929885E-2</v>
      </c>
      <c r="AI534" s="49">
        <f>_xll.qlIndexFixing($X$9,$AC534,TRUE,trigger)</f>
        <v>1.1539590488592329E-2</v>
      </c>
      <c r="AJ534" s="52">
        <f t="shared" si="40"/>
        <v>0.20674238337556328</v>
      </c>
      <c r="BC534" s="45">
        <f>_xll.qlCalendarAdvance(calendar,BC533,"1D",,,trigger)</f>
        <v>43034</v>
      </c>
      <c r="BD534" s="49">
        <f>_xll.qlTenorBasisForwardRate($X$17,BC534,_xll.ohTrigger(trigger,$X$24))</f>
        <v>2.1075676597526183E-3</v>
      </c>
      <c r="BE534" s="49">
        <f>_xll.qlIndexFixing(TenorBasisIndex6M,_xll.qlInterestRateIndexFixingDate(TenorBasisIndex6M,BC534,trigger),TRUE,_xll.ohTrigger(trigger,$X$24))</f>
        <v>2.2042776599242196E-3</v>
      </c>
      <c r="BF534" s="49">
        <f>_xll.qlIndexFixing($X$9,_xll.qlInterestRateIndexFixingDate($X$9,BC534,trigger),TRUE,trigger)</f>
        <v>2.1775343844610607E-3</v>
      </c>
      <c r="BG534" s="94">
        <f t="shared" si="41"/>
        <v>-0.26743275463158872</v>
      </c>
    </row>
    <row r="535" spans="27:59" x14ac:dyDescent="0.2">
      <c r="AA535" s="1">
        <f t="shared" si="42"/>
        <v>532</v>
      </c>
      <c r="AB535" s="44" t="str">
        <f t="shared" si="43"/>
        <v>532M</v>
      </c>
      <c r="AC535" s="45">
        <f>_xll.qlInterestRateIndexFixingDate($X$9,AD535)</f>
        <v>58469</v>
      </c>
      <c r="AD535" s="45">
        <f>_xll.qlCalendarAdvance(calendar,$AD$3,AB535,,,trigger)</f>
        <v>58473</v>
      </c>
      <c r="AE535" s="45">
        <f>_xll.qlInterestRateIndexMaturity($X$9,AD535,)</f>
        <v>58655</v>
      </c>
      <c r="AF535" s="49">
        <f>_xll.qlTenorBasisValue(TenorBasis6M,AD535,_xll.ohTrigger(trigger,$X$24))</f>
        <v>2.0078649654817852E-4</v>
      </c>
      <c r="AG535" s="102">
        <f>_xll.qlTenorBasisForwardRate(TenorBasis6M,AD535,_xll.ohTrigger(trigger,$X$24))</f>
        <v>1.1548744575830446E-2</v>
      </c>
      <c r="AH535" s="102">
        <f>_xll.qlIndexFixing(TenorBasisIndex6M,$AC535,TRUE,_xll.ohTrigger(trigger,X556))</f>
        <v>1.1544937688989959E-2</v>
      </c>
      <c r="AI535" s="49">
        <f>_xll.qlIndexFixing($X$9,$AC535,TRUE,trigger)</f>
        <v>1.1522961077502418E-2</v>
      </c>
      <c r="AJ535" s="52">
        <f t="shared" si="40"/>
        <v>0.21976611487541098</v>
      </c>
      <c r="BC535" s="45">
        <f>_xll.qlCalendarAdvance(calendar,BC534,"1D",,,trigger)</f>
        <v>43035</v>
      </c>
      <c r="BD535" s="49">
        <f>_xll.qlTenorBasisForwardRate($X$17,BC535,_xll.ohTrigger(trigger,$X$24))</f>
        <v>2.1138078543870465E-3</v>
      </c>
      <c r="BE535" s="49">
        <f>_xll.qlIndexFixing(TenorBasisIndex6M,_xll.qlInterestRateIndexFixingDate(TenorBasisIndex6M,BC535,trigger),TRUE,_xll.ohTrigger(trigger,$X$24))</f>
        <v>2.2167528121980625E-3</v>
      </c>
      <c r="BF535" s="49">
        <f>_xll.qlIndexFixing($X$9,_xll.qlInterestRateIndexFixingDate($X$9,BC535,trigger),TRUE,trigger)</f>
        <v>2.1846908237865958E-3</v>
      </c>
      <c r="BG535" s="94">
        <f t="shared" si="41"/>
        <v>-0.32061988411466719</v>
      </c>
    </row>
    <row r="536" spans="27:59" x14ac:dyDescent="0.2">
      <c r="AA536" s="1">
        <f t="shared" si="42"/>
        <v>533</v>
      </c>
      <c r="AB536" s="44" t="str">
        <f t="shared" si="43"/>
        <v>533M</v>
      </c>
      <c r="AC536" s="45">
        <f>_xll.qlInterestRateIndexFixingDate($X$9,AD536)</f>
        <v>58498</v>
      </c>
      <c r="AD536" s="45">
        <f>_xll.qlCalendarAdvance(calendar,$AD$3,AB536,,,trigger)</f>
        <v>58502</v>
      </c>
      <c r="AE536" s="45">
        <f>_xll.qlInterestRateIndexMaturity($X$9,AD536,)</f>
        <v>58686</v>
      </c>
      <c r="AF536" s="49">
        <f>_xll.qlTenorBasisValue(TenorBasis6M,AD536,_xll.ohTrigger(trigger,$X$24))</f>
        <v>2.0067462043926379E-4</v>
      </c>
      <c r="AG536" s="102">
        <f>_xll.qlTenorBasisForwardRate(TenorBasis6M,AD536,_xll.ohTrigger(trigger,$X$24))</f>
        <v>1.153498389663803E-2</v>
      </c>
      <c r="AH536" s="102">
        <f>_xll.qlIndexFixing(TenorBasisIndex6M,$AC536,TRUE,_xll.ohTrigger(trigger,X557))</f>
        <v>1.1531176794827703E-2</v>
      </c>
      <c r="AI536" s="49">
        <f>_xll.qlIndexFixing($X$9,$AC536,TRUE,trigger)</f>
        <v>1.1507983503907708E-2</v>
      </c>
      <c r="AJ536" s="52">
        <f t="shared" si="40"/>
        <v>0.23193290919994169</v>
      </c>
      <c r="BC536" s="45">
        <f>_xll.qlCalendarAdvance(calendar,BC535,"1D",,,trigger)</f>
        <v>43038</v>
      </c>
      <c r="BD536" s="49">
        <f>_xll.qlTenorBasisForwardRate($X$17,BC536,_xll.ohTrigger(trigger,$X$24))</f>
        <v>2.132563940606143E-3</v>
      </c>
      <c r="BE536" s="49">
        <f>_xll.qlIndexFixing(TenorBasisIndex6M,_xll.qlInterestRateIndexFixingDate(TenorBasisIndex6M,BC536,trigger),TRUE,_xll.ohTrigger(trigger,$X$24))</f>
        <v>2.2441774416190911E-3</v>
      </c>
      <c r="BF536" s="49">
        <f>_xll.qlIndexFixing($X$9,_xll.qlInterestRateIndexFixingDate($X$9,BC536,trigger),TRUE,trigger)</f>
        <v>2.2061686503030086E-3</v>
      </c>
      <c r="BG536" s="94">
        <f t="shared" si="41"/>
        <v>-0.38008791316082502</v>
      </c>
    </row>
    <row r="537" spans="27:59" x14ac:dyDescent="0.2">
      <c r="AA537" s="1">
        <f t="shared" si="42"/>
        <v>534</v>
      </c>
      <c r="AB537" s="44" t="str">
        <f t="shared" si="43"/>
        <v>534M</v>
      </c>
      <c r="AC537" s="45">
        <f>_xll.qlInterestRateIndexFixingDate($X$9,AD537)</f>
        <v>58531</v>
      </c>
      <c r="AD537" s="45">
        <f>_xll.qlCalendarAdvance(calendar,$AD$3,AB537,,,trigger)</f>
        <v>58533</v>
      </c>
      <c r="AE537" s="45">
        <f>_xll.qlInterestRateIndexMaturity($X$9,AD537,)</f>
        <v>58718</v>
      </c>
      <c r="AF537" s="49">
        <f>_xll.qlTenorBasisValue(TenorBasis6M,AD537,_xll.ohTrigger(trigger,$X$24))</f>
        <v>2.0055669528117702E-4</v>
      </c>
      <c r="AG537" s="102">
        <f>_xll.qlTenorBasisForwardRate(TenorBasis6M,AD537,_xll.ohTrigger(trigger,$X$24))</f>
        <v>1.1521038839426878E-2</v>
      </c>
      <c r="AH537" s="102">
        <f>_xll.qlIndexFixing(TenorBasisIndex6M,$AC537,TRUE,_xll.ohTrigger(trigger,X558))</f>
        <v>1.1517231644749737E-2</v>
      </c>
      <c r="AI537" s="49">
        <f>_xll.qlIndexFixing($X$9,$AC537,TRUE,trigger)</f>
        <v>1.1492807033456254E-2</v>
      </c>
      <c r="AJ537" s="52">
        <f t="shared" si="40"/>
        <v>0.24424611293483167</v>
      </c>
      <c r="BC537" s="45">
        <f>_xll.qlCalendarAdvance(calendar,BC536,"1D",,,trigger)</f>
        <v>43039</v>
      </c>
      <c r="BD537" s="49">
        <f>_xll.qlTenorBasisForwardRate($X$17,BC537,_xll.ohTrigger(trigger,$X$24))</f>
        <v>2.1355995439702249E-3</v>
      </c>
      <c r="BE537" s="49">
        <f>_xll.qlIndexFixing(TenorBasisIndex6M,_xll.qlInterestRateIndexFixingDate(TenorBasisIndex6M,BC537,trigger),TRUE,_xll.ohTrigger(trigger,$X$24))</f>
        <v>2.2385451128843028E-3</v>
      </c>
      <c r="BF537" s="49">
        <f>_xll.qlIndexFixing($X$9,_xll.qlInterestRateIndexFixingDate($X$9,BC537,trigger),TRUE,trigger)</f>
        <v>2.2097216921697967E-3</v>
      </c>
      <c r="BG537" s="94">
        <f t="shared" si="41"/>
        <v>-0.28823420714506071</v>
      </c>
    </row>
    <row r="538" spans="27:59" x14ac:dyDescent="0.2">
      <c r="AA538" s="1">
        <f t="shared" si="42"/>
        <v>535</v>
      </c>
      <c r="AB538" s="44" t="str">
        <f t="shared" si="43"/>
        <v>535M</v>
      </c>
      <c r="AC538" s="45">
        <f>_xll.qlInterestRateIndexFixingDate($X$9,AD538)</f>
        <v>58560</v>
      </c>
      <c r="AD538" s="45">
        <f>_xll.qlCalendarAdvance(calendar,$AD$3,AB538,,,trigger)</f>
        <v>58564</v>
      </c>
      <c r="AE538" s="45">
        <f>_xll.qlInterestRateIndexMaturity($X$9,AD538,)</f>
        <v>58748</v>
      </c>
      <c r="AF538" s="49">
        <f>_xll.qlTenorBasisValue(TenorBasis6M,AD538,_xll.ohTrigger(trigger,$X$24))</f>
        <v>2.0044046844564553E-4</v>
      </c>
      <c r="AG538" s="102">
        <f>_xll.qlTenorBasisForwardRate(TenorBasis6M,AD538,_xll.ohTrigger(trigger,$X$24))</f>
        <v>1.150785491971398E-2</v>
      </c>
      <c r="AH538" s="102">
        <f>_xll.qlIndexFixing(TenorBasisIndex6M,$AC538,TRUE,_xll.ohTrigger(trigger,X559))</f>
        <v>1.1566994988875402E-2</v>
      </c>
      <c r="AI538" s="49">
        <f>_xll.qlIndexFixing($X$9,$AC538,TRUE,trigger)</f>
        <v>1.1478476323330955E-2</v>
      </c>
      <c r="AJ538" s="52">
        <f t="shared" si="40"/>
        <v>0.88518665544446917</v>
      </c>
      <c r="BC538" s="45">
        <f>_xll.qlCalendarAdvance(calendar,BC537,"1D",,,trigger)</f>
        <v>43040</v>
      </c>
      <c r="BD538" s="49">
        <f>_xll.qlTenorBasisForwardRate($X$17,BC538,_xll.ohTrigger(trigger,$X$24))</f>
        <v>2.1450975960348338E-3</v>
      </c>
      <c r="BE538" s="49">
        <f>_xll.qlIndexFixing(TenorBasisIndex6M,_xll.qlInterestRateIndexFixingDate(TenorBasisIndex6M,BC538,trigger),TRUE,_xll.ohTrigger(trigger,$X$24))</f>
        <v>2.2480443275979842E-3</v>
      </c>
      <c r="BF538" s="49">
        <f>_xll.qlIndexFixing($X$9,_xll.qlInterestRateIndexFixingDate($X$9,BC538,trigger),TRUE,trigger)</f>
        <v>2.2204942919170734E-3</v>
      </c>
      <c r="BG538" s="94">
        <f t="shared" si="41"/>
        <v>-0.275500356809108</v>
      </c>
    </row>
    <row r="539" spans="27:59" x14ac:dyDescent="0.2">
      <c r="AA539" s="1">
        <f t="shared" si="42"/>
        <v>536</v>
      </c>
      <c r="AB539" s="44" t="str">
        <f t="shared" si="43"/>
        <v>536M</v>
      </c>
      <c r="AC539" s="45">
        <f>_xll.qlInterestRateIndexFixingDate($X$9,AD539)</f>
        <v>58592</v>
      </c>
      <c r="AD539" s="45">
        <f>_xll.qlCalendarAdvance(calendar,$AD$3,AB539,,,trigger)</f>
        <v>58594</v>
      </c>
      <c r="AE539" s="45">
        <f>_xll.qlInterestRateIndexMaturity($X$9,AD539,)</f>
        <v>58777</v>
      </c>
      <c r="AF539" s="49">
        <f>_xll.qlTenorBasisValue(TenorBasis6M,AD539,_xll.ohTrigger(trigger,$X$24))</f>
        <v>2.0032958531433326E-4</v>
      </c>
      <c r="AG539" s="102">
        <f>_xll.qlTenorBasisForwardRate(TenorBasis6M,AD539,_xll.ohTrigger(trigger,$X$24))</f>
        <v>1.1495755764202642E-2</v>
      </c>
      <c r="AH539" s="102">
        <f>_xll.qlIndexFixing(TenorBasisIndex6M,$AC539,TRUE,_xll.ohTrigger(trigger,X560))</f>
        <v>1.1491948862776852E-2</v>
      </c>
      <c r="AI539" s="49">
        <f>_xll.qlIndexFixing($X$9,$AC539,TRUE,trigger)</f>
        <v>1.1465310386879599E-2</v>
      </c>
      <c r="AJ539" s="52">
        <f t="shared" si="40"/>
        <v>0.26638475897252867</v>
      </c>
      <c r="BC539" s="45">
        <f>_xll.qlCalendarAdvance(calendar,BC538,"1D",,,trigger)</f>
        <v>43041</v>
      </c>
      <c r="BD539" s="49">
        <f>_xll.qlTenorBasisForwardRate($X$17,BC539,_xll.ohTrigger(trigger,$X$24))</f>
        <v>2.1481390092657308E-3</v>
      </c>
      <c r="BE539" s="49">
        <f>_xll.qlIndexFixing(TenorBasisIndex6M,_xll.qlInterestRateIndexFixingDate(TenorBasisIndex6M,BC539,trigger),TRUE,_xll.ohTrigger(trigger,$X$24))</f>
        <v>2.2510852853255318E-3</v>
      </c>
      <c r="BF539" s="49">
        <f>_xll.qlIndexFixing($X$9,_xll.qlInterestRateIndexFixingDate($X$9,BC539,trigger),TRUE,trigger)</f>
        <v>2.2240486635991307E-3</v>
      </c>
      <c r="BG539" s="94">
        <f t="shared" si="41"/>
        <v>-0.27036621726401078</v>
      </c>
    </row>
    <row r="540" spans="27:59" x14ac:dyDescent="0.2">
      <c r="AA540" s="1">
        <f t="shared" si="42"/>
        <v>537</v>
      </c>
      <c r="AB540" s="44" t="str">
        <f t="shared" si="43"/>
        <v>537M</v>
      </c>
      <c r="AC540" s="45">
        <f>_xll.qlInterestRateIndexFixingDate($X$9,AD540)</f>
        <v>58622</v>
      </c>
      <c r="AD540" s="45">
        <f>_xll.qlCalendarAdvance(calendar,$AD$3,AB540,,,trigger)</f>
        <v>58624</v>
      </c>
      <c r="AE540" s="45">
        <f>_xll.qlInterestRateIndexMaturity($X$9,AD540,)</f>
        <v>58809</v>
      </c>
      <c r="AF540" s="49">
        <f>_xll.qlTenorBasisValue(TenorBasis6M,AD540,_xll.ohTrigger(trigger,$X$24))</f>
        <v>2.0022024882636997E-4</v>
      </c>
      <c r="AG540" s="102">
        <f>_xll.qlTenorBasisForwardRate(TenorBasis6M,AD540,_xll.ohTrigger(trigger,$X$24))</f>
        <v>1.1484331895551484E-2</v>
      </c>
      <c r="AH540" s="102">
        <f>_xll.qlIndexFixing(TenorBasisIndex6M,$AC540,TRUE,_xll.ohTrigger(trigger,X561))</f>
        <v>1.148052477590924E-2</v>
      </c>
      <c r="AI540" s="49">
        <f>_xll.qlIndexFixing($X$9,$AC540,TRUE,trigger)</f>
        <v>1.1452809619996703E-2</v>
      </c>
      <c r="AJ540" s="52">
        <f t="shared" si="40"/>
        <v>0.27715155912537426</v>
      </c>
      <c r="BC540" s="45">
        <f>_xll.qlCalendarAdvance(calendar,BC539,"1D",,,trigger)</f>
        <v>43042</v>
      </c>
      <c r="BD540" s="49">
        <f>_xll.qlTenorBasisForwardRate($X$17,BC540,_xll.ohTrigger(trigger,$X$24))</f>
        <v>2.1544176258532551E-3</v>
      </c>
      <c r="BE540" s="49">
        <f>_xll.qlIndexFixing(TenorBasisIndex6M,_xll.qlInterestRateIndexFixingDate(TenorBasisIndex6M,BC540,trigger),TRUE,_xll.ohTrigger(trigger,$X$24))</f>
        <v>2.2573642559454397E-3</v>
      </c>
      <c r="BF540" s="49">
        <f>_xll.qlIndexFixing($X$9,_xll.qlInterestRateIndexFixingDate($X$9,BC540,trigger),TRUE,trigger)</f>
        <v>2.2312142763250722E-3</v>
      </c>
      <c r="BG540" s="94">
        <f t="shared" si="41"/>
        <v>-0.26149979620367514</v>
      </c>
    </row>
    <row r="541" spans="27:59" x14ac:dyDescent="0.2">
      <c r="AA541" s="1">
        <f t="shared" si="42"/>
        <v>538</v>
      </c>
      <c r="AB541" s="44" t="str">
        <f t="shared" si="43"/>
        <v>538M</v>
      </c>
      <c r="AC541" s="45">
        <f>_xll.qlInterestRateIndexFixingDate($X$9,AD541)</f>
        <v>58651</v>
      </c>
      <c r="AD541" s="45">
        <f>_xll.qlCalendarAdvance(calendar,$AD$3,AB541,,,trigger)</f>
        <v>58655</v>
      </c>
      <c r="AE541" s="45">
        <f>_xll.qlInterestRateIndexMaturity($X$9,AD541,)</f>
        <v>58839</v>
      </c>
      <c r="AF541" s="49">
        <f>_xll.qlTenorBasisValue(TenorBasis6M,AD541,_xll.ohTrigger(trigger,$X$24))</f>
        <v>2.0010887016617433E-4</v>
      </c>
      <c r="AG541" s="102">
        <f>_xll.qlTenorBasisForwardRate(TenorBasis6M,AD541,_xll.ohTrigger(trigger,$X$24))</f>
        <v>1.1473212793401653E-2</v>
      </c>
      <c r="AH541" s="102">
        <f>_xll.qlIndexFixing(TenorBasisIndex6M,$AC541,TRUE,_xll.ohTrigger(trigger,X562))</f>
        <v>1.14694058172078E-2</v>
      </c>
      <c r="AI541" s="49">
        <f>_xll.qlIndexFixing($X$9,$AC541,TRUE,trigger)</f>
        <v>1.1440676650470487E-2</v>
      </c>
      <c r="AJ541" s="52">
        <f t="shared" si="40"/>
        <v>0.287291667373131</v>
      </c>
      <c r="BC541" s="45">
        <f>_xll.qlCalendarAdvance(calendar,BC540,"1D",,,trigger)</f>
        <v>43045</v>
      </c>
      <c r="BD541" s="49">
        <f>_xll.qlTenorBasisForwardRate($X$17,BC541,_xll.ohTrigger(trigger,$X$24))</f>
        <v>2.1765354013085964E-3</v>
      </c>
      <c r="BE541" s="49">
        <f>_xll.qlIndexFixing(TenorBasisIndex6M,_xll.qlInterestRateIndexFixingDate(TenorBasisIndex6M,BC541,trigger),TRUE,_xll.ohTrigger(trigger,$X$24))</f>
        <v>2.2794839143271692E-3</v>
      </c>
      <c r="BF541" s="49">
        <f>_xll.qlIndexFixing($X$9,_xll.qlInterestRateIndexFixingDate($X$9,BC541,trigger),TRUE,trigger)</f>
        <v>2.2563332139489039E-3</v>
      </c>
      <c r="BG541" s="94">
        <f t="shared" si="41"/>
        <v>-0.2315070037826536</v>
      </c>
    </row>
    <row r="542" spans="27:59" x14ac:dyDescent="0.2">
      <c r="AA542" s="1">
        <f t="shared" si="42"/>
        <v>539</v>
      </c>
      <c r="AB542" s="44" t="str">
        <f t="shared" si="43"/>
        <v>539M</v>
      </c>
      <c r="AC542" s="45">
        <f>_xll.qlInterestRateIndexFixingDate($X$9,AD542)</f>
        <v>58684</v>
      </c>
      <c r="AD542" s="45">
        <f>_xll.qlCalendarAdvance(calendar,$AD$3,AB542,,,trigger)</f>
        <v>58686</v>
      </c>
      <c r="AE542" s="45">
        <f>_xll.qlInterestRateIndexMaturity($X$9,AD542,)</f>
        <v>58867</v>
      </c>
      <c r="AF542" s="49">
        <f>_xll.qlTenorBasisValue(TenorBasis6M,AD542,_xll.ohTrigger(trigger,$X$24))</f>
        <v>1.9999909738748913E-4</v>
      </c>
      <c r="AG542" s="102">
        <f>_xll.qlTenorBasisForwardRate(TenorBasis6M,AD542,_xll.ohTrigger(trigger,$X$24))</f>
        <v>1.1462723726085821E-2</v>
      </c>
      <c r="AH542" s="102">
        <f>_xll.qlIndexFixing(TenorBasisIndex6M,$AC542,TRUE,_xll.ohTrigger(trigger,X563))</f>
        <v>1.1458917132836149E-2</v>
      </c>
      <c r="AI542" s="49">
        <f>_xll.qlIndexFixing($X$9,$AC542,TRUE,trigger)</f>
        <v>1.1429250088425219E-2</v>
      </c>
      <c r="AJ542" s="52">
        <f t="shared" si="40"/>
        <v>0.29667044410930377</v>
      </c>
      <c r="BC542" s="45">
        <f>_xll.qlCalendarAdvance(calendar,BC541,"1D",,,trigger)</f>
        <v>43046</v>
      </c>
      <c r="BD542" s="49">
        <f>_xll.qlTenorBasisForwardRate($X$17,BC542,_xll.ohTrigger(trigger,$X$24))</f>
        <v>2.1795913479744724E-3</v>
      </c>
      <c r="BE542" s="49">
        <f>_xll.qlIndexFixing(TenorBasisIndex6M,_xll.qlInterestRateIndexFixingDate(TenorBasisIndex6M,BC542,trigger),TRUE,_xll.ohTrigger(trigger,$X$24))</f>
        <v>2.2825393972598176E-3</v>
      </c>
      <c r="BF542" s="49">
        <f>_xll.qlIndexFixing($X$9,_xll.qlInterestRateIndexFixingDate($X$9,BC542,trigger),TRUE,trigger)</f>
        <v>2.259890907654953E-3</v>
      </c>
      <c r="BG542" s="94">
        <f t="shared" si="41"/>
        <v>-0.22648489604864575</v>
      </c>
    </row>
    <row r="543" spans="27:59" x14ac:dyDescent="0.2">
      <c r="AA543" s="1">
        <f t="shared" si="42"/>
        <v>540</v>
      </c>
      <c r="AB543" s="44" t="str">
        <f t="shared" si="43"/>
        <v>540M</v>
      </c>
      <c r="AC543" s="45">
        <f>_xll.qlInterestRateIndexFixingDate($X$9,AD543)</f>
        <v>58714</v>
      </c>
      <c r="AD543" s="45">
        <f>_xll.qlCalendarAdvance(calendar,$AD$3,AB543,,,trigger)</f>
        <v>58718</v>
      </c>
      <c r="AE543" s="45">
        <f>_xll.qlInterestRateIndexMaturity($X$9,AD543,)</f>
        <v>58900</v>
      </c>
      <c r="AF543" s="49">
        <f>_xll.qlTenorBasisValue(TenorBasis6M,AD543,_xll.ohTrigger(trigger,$X$24))</f>
        <v>1.9988744391108594E-4</v>
      </c>
      <c r="AG543" s="102">
        <f>_xll.qlTenorBasisForwardRate(TenorBasis6M,AD543,_xll.ohTrigger(trigger,$X$24))</f>
        <v>1.1452750376963668E-2</v>
      </c>
      <c r="AH543" s="102">
        <f>_xll.qlIndexFixing(TenorBasisIndex6M,$AC543,TRUE,_xll.ohTrigger(trigger,X564))</f>
        <v>1.1448943683606211E-2</v>
      </c>
      <c r="AI543" s="49">
        <f>_xll.qlIndexFixing($X$9,$AC543,TRUE,trigger)</f>
        <v>1.1418290808466087E-2</v>
      </c>
      <c r="AJ543" s="52">
        <f t="shared" si="40"/>
        <v>0.30652875140124369</v>
      </c>
      <c r="BC543" s="45">
        <f>_xll.qlCalendarAdvance(calendar,BC542,"1D",,,trigger)</f>
        <v>43047</v>
      </c>
      <c r="BD543" s="49">
        <f>_xll.qlTenorBasisForwardRate($X$17,BC543,_xll.ohTrigger(trigger,$X$24))</f>
        <v>2.1858995987602964E-3</v>
      </c>
      <c r="BE543" s="49">
        <f>_xll.qlIndexFixing(TenorBasisIndex6M,_xll.qlInterestRateIndexFixingDate(TenorBasisIndex6M,BC543,trigger),TRUE,_xll.ohTrigger(trigger,$X$24))</f>
        <v>2.2978495077563246E-3</v>
      </c>
      <c r="BF543" s="49">
        <f>_xll.qlIndexFixing($X$9,_xll.qlInterestRateIndexFixingDate($X$9,BC543,trigger),TRUE,trigger)</f>
        <v>2.2670636106694717E-3</v>
      </c>
      <c r="BG543" s="94">
        <f t="shared" si="41"/>
        <v>-0.30785897086852909</v>
      </c>
    </row>
    <row r="544" spans="27:59" x14ac:dyDescent="0.2">
      <c r="AA544" s="1">
        <f t="shared" si="42"/>
        <v>541</v>
      </c>
      <c r="AB544" s="44" t="str">
        <f t="shared" si="43"/>
        <v>541M</v>
      </c>
      <c r="AC544" s="45">
        <f>_xll.qlInterestRateIndexFixingDate($X$9,AD544)</f>
        <v>58743</v>
      </c>
      <c r="AD544" s="45">
        <f>_xll.qlCalendarAdvance(calendar,$AD$3,AB544,,,trigger)</f>
        <v>58747</v>
      </c>
      <c r="AE544" s="45">
        <f>_xll.qlInterestRateIndexMaturity($X$9,AD544,)</f>
        <v>58928</v>
      </c>
      <c r="AF544" s="49">
        <f>_xll.qlTenorBasisValue(TenorBasis6M,AD544,_xll.ohTrigger(trigger,$X$24))</f>
        <v>1.9978769449866576E-4</v>
      </c>
      <c r="AG544" s="102">
        <f>_xll.qlTenorBasisForwardRate(TenorBasis6M,AD544,_xll.ohTrigger(trigger,$X$24))</f>
        <v>1.1444288273947697E-2</v>
      </c>
      <c r="AH544" s="102">
        <f>_xll.qlIndexFixing(TenorBasisIndex6M,$AC544,TRUE,_xll.ohTrigger(trigger,X565))</f>
        <v>1.1440481718219391E-2</v>
      </c>
      <c r="AI544" s="49">
        <f>_xll.qlIndexFixing($X$9,$AC544,TRUE,trigger)</f>
        <v>1.140900647597037E-2</v>
      </c>
      <c r="AJ544" s="52">
        <f t="shared" si="40"/>
        <v>0.31475242249020752</v>
      </c>
      <c r="BC544" s="45">
        <f>_xll.qlCalendarAdvance(calendar,BC543,"1D",,,trigger)</f>
        <v>43048</v>
      </c>
      <c r="BD544" s="49">
        <f>_xll.qlTenorBasisForwardRate($X$17,BC544,_xll.ohTrigger(trigger,$X$24))</f>
        <v>2.1922137801709519E-3</v>
      </c>
      <c r="BE544" s="49">
        <f>_xll.qlIndexFixing(TenorBasisIndex6M,_xll.qlInterestRateIndexFixingDate(TenorBasisIndex6M,BC544,trigger),TRUE,_xll.ohTrigger(trigger,$X$24))</f>
        <v>2.2951625408933942E-3</v>
      </c>
      <c r="BF544" s="49">
        <f>_xll.qlIndexFixing($X$9,_xll.qlInterestRateIndexFixingDate($X$9,BC544,trigger),TRUE,trigger)</f>
        <v>2.2742377317876358E-3</v>
      </c>
      <c r="BG544" s="94">
        <f t="shared" si="41"/>
        <v>-0.20924809105758377</v>
      </c>
    </row>
    <row r="545" spans="27:59" x14ac:dyDescent="0.2">
      <c r="AA545" s="1">
        <f t="shared" si="42"/>
        <v>542</v>
      </c>
      <c r="AB545" s="44" t="str">
        <f t="shared" si="43"/>
        <v>542M</v>
      </c>
      <c r="AC545" s="45">
        <f>_xll.qlInterestRateIndexFixingDate($X$9,AD545)</f>
        <v>58775</v>
      </c>
      <c r="AD545" s="45">
        <f>_xll.qlCalendarAdvance(calendar,$AD$3,AB545,,,trigger)</f>
        <v>58777</v>
      </c>
      <c r="AE545" s="45">
        <f>_xll.qlInterestRateIndexMaturity($X$9,AD545,)</f>
        <v>58959</v>
      </c>
      <c r="AF545" s="49">
        <f>_xll.qlTenorBasisValue(TenorBasis6M,AD545,_xll.ohTrigger(trigger,$X$24))</f>
        <v>1.9968592291526684E-4</v>
      </c>
      <c r="AG545" s="102">
        <f>_xll.qlTenorBasisForwardRate(TenorBasis6M,AD545,_xll.ohTrigger(trigger,$X$24))</f>
        <v>1.1436300257055658E-2</v>
      </c>
      <c r="AH545" s="102">
        <f>_xll.qlIndexFixing(TenorBasisIndex6M,$AC545,TRUE,_xll.ohTrigger(trigger,X566))</f>
        <v>1.143249359753575E-2</v>
      </c>
      <c r="AI545" s="49">
        <f>_xll.qlIndexFixing($X$9,$AC545,TRUE,trigger)</f>
        <v>1.1400180869021757E-2</v>
      </c>
      <c r="AJ545" s="52">
        <f t="shared" si="40"/>
        <v>0.32312728513993538</v>
      </c>
      <c r="BC545" s="45">
        <f>_xll.qlCalendarAdvance(calendar,BC544,"1D",,,trigger)</f>
        <v>43049</v>
      </c>
      <c r="BD545" s="49">
        <f>_xll.qlTenorBasisForwardRate($X$17,BC545,_xll.ohTrigger(trigger,$X$24))</f>
        <v>2.1985338934650996E-3</v>
      </c>
      <c r="BE545" s="49">
        <f>_xll.qlIndexFixing(TenorBasisIndex6M,_xll.qlInterestRateIndexFixingDate(TenorBasisIndex6M,BC545,trigger),TRUE,_xll.ohTrigger(trigger,$X$24))</f>
        <v>2.3014830103676E-3</v>
      </c>
      <c r="BF545" s="49">
        <f>_xll.qlIndexFixing($X$9,_xll.qlInterestRateIndexFixingDate($X$9,BC545,trigger),TRUE,trigger)</f>
        <v>2.2814132710240196E-3</v>
      </c>
      <c r="BG545" s="94">
        <f t="shared" si="41"/>
        <v>-0.20069739343580445</v>
      </c>
    </row>
    <row r="546" spans="27:59" x14ac:dyDescent="0.2">
      <c r="AA546" s="1">
        <f t="shared" si="42"/>
        <v>543</v>
      </c>
      <c r="AB546" s="44" t="str">
        <f t="shared" si="43"/>
        <v>543M</v>
      </c>
      <c r="AC546" s="45">
        <f>_xll.qlInterestRateIndexFixingDate($X$9,AD546)</f>
        <v>58805</v>
      </c>
      <c r="AD546" s="45">
        <f>_xll.qlCalendarAdvance(calendar,$AD$3,AB546,,,trigger)</f>
        <v>58809</v>
      </c>
      <c r="AE546" s="45">
        <f>_xll.qlInterestRateIndexMaturity($X$9,AD546,)</f>
        <v>58991</v>
      </c>
      <c r="AF546" s="49">
        <f>_xll.qlTenorBasisValue(TenorBasis6M,AD546,_xll.ohTrigger(trigger,$X$24))</f>
        <v>1.9957893340074277E-4</v>
      </c>
      <c r="AG546" s="102">
        <f>_xll.qlTenorBasisForwardRate(TenorBasis6M,AD546,_xll.ohTrigger(trigger,$X$24))</f>
        <v>1.1428460374552467E-2</v>
      </c>
      <c r="AH546" s="102">
        <f>_xll.qlIndexFixing(TenorBasisIndex6M,$AC546,TRUE,_xll.ohTrigger(trigger,X567))</f>
        <v>1.1424653731314479E-2</v>
      </c>
      <c r="AI546" s="49">
        <f>_xll.qlIndexFixing($X$9,$AC546,TRUE,trigger)</f>
        <v>1.1391510592538174E-2</v>
      </c>
      <c r="AJ546" s="52">
        <f t="shared" si="40"/>
        <v>0.33143138776305786</v>
      </c>
      <c r="BC546" s="45">
        <f>_xll.qlCalendarAdvance(calendar,BC545,"1D",,,trigger)</f>
        <v>43052</v>
      </c>
      <c r="BD546" s="49">
        <f>_xll.qlTenorBasisForwardRate($X$17,BC546,_xll.ohTrigger(trigger,$X$24))</f>
        <v>2.220797376271171E-3</v>
      </c>
      <c r="BE546" s="49">
        <f>_xll.qlIndexFixing(TenorBasisIndex6M,_xll.qlInterestRateIndexFixingDate(TenorBasisIndex6M,BC546,trigger),TRUE,_xll.ohTrigger(trigger,$X$24))</f>
        <v>2.3082958240515784E-3</v>
      </c>
      <c r="BF546" s="49">
        <f>_xll.qlIndexFixing($X$9,_xll.qlInterestRateIndexFixingDate($X$9,BC546,trigger),TRUE,trigger)</f>
        <v>2.3065672709676136E-3</v>
      </c>
      <c r="BG546" s="94">
        <f t="shared" si="41"/>
        <v>-1.7285530839647976E-2</v>
      </c>
    </row>
    <row r="547" spans="27:59" x14ac:dyDescent="0.2">
      <c r="AA547" s="1">
        <f t="shared" si="42"/>
        <v>544</v>
      </c>
      <c r="AB547" s="44" t="str">
        <f t="shared" si="43"/>
        <v>544M</v>
      </c>
      <c r="AC547" s="45">
        <f>_xll.qlInterestRateIndexFixingDate($X$9,AD547)</f>
        <v>58837</v>
      </c>
      <c r="AD547" s="45">
        <f>_xll.qlCalendarAdvance(calendar,$AD$3,AB547,,,trigger)</f>
        <v>58839</v>
      </c>
      <c r="AE547" s="45">
        <f>_xll.qlInterestRateIndexMaturity($X$9,AD547,)</f>
        <v>59020</v>
      </c>
      <c r="AF547" s="49">
        <f>_xll.qlTenorBasisValue(TenorBasis6M,AD547,_xll.ohTrigger(trigger,$X$24))</f>
        <v>1.9948007907332041E-4</v>
      </c>
      <c r="AG547" s="102">
        <f>_xll.qlTenorBasisForwardRate(TenorBasis6M,AD547,_xll.ohTrigger(trigger,$X$24))</f>
        <v>1.1421715109688351E-2</v>
      </c>
      <c r="AH547" s="102">
        <f>_xll.qlIndexFixing(TenorBasisIndex6M,$AC547,TRUE,_xll.ohTrigger(trigger,X568))</f>
        <v>1.1417908600597658E-2</v>
      </c>
      <c r="AI547" s="49">
        <f>_xll.qlIndexFixing($X$9,$AC547,TRUE,trigger)</f>
        <v>1.1384043812771978E-2</v>
      </c>
      <c r="AJ547" s="52">
        <f t="shared" si="40"/>
        <v>0.33864787825679465</v>
      </c>
      <c r="BC547" s="45">
        <f>_xll.qlCalendarAdvance(calendar,BC546,"1D",,,trigger)</f>
        <v>43053</v>
      </c>
      <c r="BD547" s="49">
        <f>_xll.qlTenorBasisForwardRate($X$17,BC547,_xll.ohTrigger(trigger,$X$24))</f>
        <v>2.2238736906489689E-3</v>
      </c>
      <c r="BE547" s="49">
        <f>_xll.qlIndexFixing(TenorBasisIndex6M,_xll.qlInterestRateIndexFixingDate(TenorBasisIndex6M,BC547,trigger),TRUE,_xll.ohTrigger(trigger,$X$24))</f>
        <v>2.3112863659552432E-3</v>
      </c>
      <c r="BF547" s="49">
        <f>_xll.qlIndexFixing($X$9,_xll.qlInterestRateIndexFixingDate($X$9,BC547,trigger),TRUE,trigger)</f>
        <v>2.3101296094555951E-3</v>
      </c>
      <c r="BG547" s="94">
        <f t="shared" si="41"/>
        <v>-1.1567564996480678E-2</v>
      </c>
    </row>
    <row r="548" spans="27:59" x14ac:dyDescent="0.2">
      <c r="AA548" s="1">
        <f t="shared" si="42"/>
        <v>545</v>
      </c>
      <c r="AB548" s="44" t="str">
        <f t="shared" si="43"/>
        <v>545M</v>
      </c>
      <c r="AC548" s="45">
        <f>_xll.qlInterestRateIndexFixingDate($X$9,AD548)</f>
        <v>58865</v>
      </c>
      <c r="AD548" s="45">
        <f>_xll.qlCalendarAdvance(calendar,$AD$3,AB548,,,trigger)</f>
        <v>58867</v>
      </c>
      <c r="AE548" s="45">
        <f>_xll.qlInterestRateIndexMaturity($X$9,AD548,)</f>
        <v>59051</v>
      </c>
      <c r="AF548" s="49">
        <f>_xll.qlTenorBasisValue(TenorBasis6M,AD548,_xll.ohTrigger(trigger,$X$24))</f>
        <v>1.9938906227260546E-4</v>
      </c>
      <c r="AG548" s="102">
        <f>_xll.qlTenorBasisForwardRate(TenorBasis6M,AD548,_xll.ohTrigger(trigger,$X$24))</f>
        <v>1.1416384789977356E-2</v>
      </c>
      <c r="AH548" s="102">
        <f>_xll.qlIndexFixing(TenorBasisIndex6M,$AC548,TRUE,_xll.ohTrigger(trigger,X569))</f>
        <v>1.1412577932199216E-2</v>
      </c>
      <c r="AI548" s="49">
        <f>_xll.qlIndexFixing($X$9,$AC548,TRUE,trigger)</f>
        <v>1.1378031883056586E-2</v>
      </c>
      <c r="AJ548" s="52">
        <f t="shared" si="40"/>
        <v>0.34546049142629087</v>
      </c>
      <c r="BC548" s="45">
        <f>_xll.qlCalendarAdvance(calendar,BC547,"1D",,,trigger)</f>
        <v>43054</v>
      </c>
      <c r="BD548" s="49">
        <f>_xll.qlTenorBasisForwardRate($X$17,BC548,_xll.ohTrigger(trigger,$X$24))</f>
        <v>2.2302234822290231E-3</v>
      </c>
      <c r="BE548" s="49">
        <f>_xll.qlIndexFixing(TenorBasisIndex6M,_xll.qlInterestRateIndexFixingDate(TenorBasisIndex6M,BC548,trigger),TRUE,_xll.ohTrigger(trigger,$X$24))</f>
        <v>2.3331743846323311E-3</v>
      </c>
      <c r="BF548" s="49">
        <f>_xll.qlIndexFixing($X$9,_xll.qlInterestRateIndexFixingDate($X$9,BC548,trigger),TRUE,trigger)</f>
        <v>2.3173122395114022E-3</v>
      </c>
      <c r="BG548" s="94">
        <f t="shared" si="41"/>
        <v>-0.15862145120928897</v>
      </c>
    </row>
    <row r="549" spans="27:59" x14ac:dyDescent="0.2">
      <c r="AA549" s="1">
        <f t="shared" si="42"/>
        <v>546</v>
      </c>
      <c r="AB549" s="44" t="str">
        <f t="shared" si="43"/>
        <v>546M</v>
      </c>
      <c r="AC549" s="45">
        <f>_xll.qlInterestRateIndexFixingDate($X$9,AD549)</f>
        <v>58896</v>
      </c>
      <c r="AD549" s="45">
        <f>_xll.qlCalendarAdvance(calendar,$AD$3,AB549,,,trigger)</f>
        <v>58900</v>
      </c>
      <c r="AE549" s="45">
        <f>_xll.qlInterestRateIndexMaturity($X$9,AD549,)</f>
        <v>59083</v>
      </c>
      <c r="AF549" s="49">
        <f>_xll.qlTenorBasisValue(TenorBasis6M,AD549,_xll.ohTrigger(trigger,$X$24))</f>
        <v>1.9928331703339538E-4</v>
      </c>
      <c r="AG549" s="102">
        <f>_xll.qlTenorBasisForwardRate(TenorBasis6M,AD549,_xll.ohTrigger(trigger,$X$24))</f>
        <v>1.14104342829262E-2</v>
      </c>
      <c r="AH549" s="102">
        <f>_xll.qlIndexFixing(TenorBasisIndex6M,$AC549,TRUE,_xll.ohTrigger(trigger,X570))</f>
        <v>1.1406627557900508E-2</v>
      </c>
      <c r="AI549" s="49">
        <f>_xll.qlIndexFixing($X$9,$AC549,TRUE,trigger)</f>
        <v>1.1371380868160528E-2</v>
      </c>
      <c r="AJ549" s="52">
        <f t="shared" si="40"/>
        <v>0.35246689739979603</v>
      </c>
      <c r="BC549" s="45">
        <f>_xll.qlCalendarAdvance(calendar,BC548,"1D",,,trigger)</f>
        <v>43055</v>
      </c>
      <c r="BD549" s="49">
        <f>_xll.qlTenorBasisForwardRate($X$17,BC549,_xll.ohTrigger(trigger,$X$24))</f>
        <v>2.2365792132339407E-3</v>
      </c>
      <c r="BE549" s="49">
        <f>_xll.qlIndexFixing(TenorBasisIndex6M,_xll.qlInterestRateIndexFixingDate(TenorBasisIndex6M,BC549,trigger),TRUE,_xll.ohTrigger(trigger,$X$24))</f>
        <v>2.3395304736576025E-3</v>
      </c>
      <c r="BF549" s="49">
        <f>_xll.qlIndexFixing($X$9,_xll.qlInterestRateIndexFixingDate($X$9,BC549,trigger),TRUE,trigger)</f>
        <v>2.3244962877755227E-3</v>
      </c>
      <c r="BG549" s="94">
        <f t="shared" si="41"/>
        <v>-0.15034185882079834</v>
      </c>
    </row>
    <row r="550" spans="27:59" x14ac:dyDescent="0.2">
      <c r="AA550" s="1">
        <f t="shared" si="42"/>
        <v>547</v>
      </c>
      <c r="AB550" s="44" t="str">
        <f t="shared" si="43"/>
        <v>547M</v>
      </c>
      <c r="AC550" s="45">
        <f>_xll.qlInterestRateIndexFixingDate($X$9,AD550)</f>
        <v>58924</v>
      </c>
      <c r="AD550" s="45">
        <f>_xll.qlCalendarAdvance(calendar,$AD$3,AB550,,,trigger)</f>
        <v>58928</v>
      </c>
      <c r="AE550" s="45">
        <f>_xll.qlInterestRateIndexMaturity($X$9,AD550,)</f>
        <v>59112</v>
      </c>
      <c r="AF550" s="49">
        <f>_xll.qlTenorBasisValue(TenorBasis6M,AD550,_xll.ohTrigger(trigger,$X$24))</f>
        <v>1.9919486981969661E-4</v>
      </c>
      <c r="AG550" s="102">
        <f>_xll.qlTenorBasisForwardRate(TenorBasis6M,AD550,_xll.ohTrigger(trigger,$X$24))</f>
        <v>1.1406222260549374E-2</v>
      </c>
      <c r="AH550" s="102">
        <f>_xll.qlIndexFixing(TenorBasisIndex6M,$AC550,TRUE,_xll.ohTrigger(trigger,X571))</f>
        <v>1.1402415424870948E-2</v>
      </c>
      <c r="AI550" s="49">
        <f>_xll.qlIndexFixing($X$9,$AC550,TRUE,trigger)</f>
        <v>1.1366595398281738E-2</v>
      </c>
      <c r="AJ550" s="52">
        <f t="shared" si="40"/>
        <v>0.35820026589210641</v>
      </c>
      <c r="BC550" s="45">
        <f>_xll.qlCalendarAdvance(calendar,BC549,"1D",,,trigger)</f>
        <v>43056</v>
      </c>
      <c r="BD550" s="49">
        <f>_xll.qlTenorBasisForwardRate($X$17,BC550,_xll.ohTrigger(trigger,$X$24))</f>
        <v>2.2429408849157593E-3</v>
      </c>
      <c r="BE550" s="49">
        <f>_xll.qlIndexFixing(TenorBasisIndex6M,_xll.qlInterestRateIndexFixingDate(TenorBasisIndex6M,BC550,trigger),TRUE,_xll.ohTrigger(trigger,$X$24))</f>
        <v>2.3551828272922485E-3</v>
      </c>
      <c r="BF550" s="49">
        <f>_xll.qlIndexFixing($X$9,_xll.qlInterestRateIndexFixingDate($X$9,BC550,trigger),TRUE,trigger)</f>
        <v>2.3316817542647383E-3</v>
      </c>
      <c r="BG550" s="94">
        <f t="shared" si="41"/>
        <v>-0.23501073027510244</v>
      </c>
    </row>
    <row r="551" spans="27:59" x14ac:dyDescent="0.2">
      <c r="AA551" s="1">
        <f t="shared" si="42"/>
        <v>548</v>
      </c>
      <c r="AB551" s="44" t="str">
        <f t="shared" si="43"/>
        <v>548M</v>
      </c>
      <c r="AC551" s="45">
        <f>_xll.qlInterestRateIndexFixingDate($X$9,AD551)</f>
        <v>58957</v>
      </c>
      <c r="AD551" s="45">
        <f>_xll.qlCalendarAdvance(calendar,$AD$3,AB551,,,trigger)</f>
        <v>58959</v>
      </c>
      <c r="AE551" s="45">
        <f>_xll.qlInterestRateIndexMaturity($X$9,AD551,)</f>
        <v>59142</v>
      </c>
      <c r="AF551" s="49">
        <f>_xll.qlTenorBasisValue(TenorBasis6M,AD551,_xll.ohTrigger(trigger,$X$24))</f>
        <v>1.9909829337071605E-4</v>
      </c>
      <c r="AG551" s="102">
        <f>_xll.qlTenorBasisForwardRate(TenorBasis6M,AD551,_xll.ohTrigger(trigger,$X$24))</f>
        <v>1.140198643933083E-2</v>
      </c>
      <c r="AH551" s="102">
        <f>_xll.qlIndexFixing(TenorBasisIndex6M,$AC551,TRUE,_xll.ohTrigger(trigger,X572))</f>
        <v>1.1398179732919319E-2</v>
      </c>
      <c r="AI551" s="49">
        <f>_xll.qlIndexFixing($X$9,$AC551,TRUE,trigger)</f>
        <v>1.1361790212343471E-2</v>
      </c>
      <c r="AJ551" s="52">
        <f t="shared" si="40"/>
        <v>0.36389520575847573</v>
      </c>
      <c r="BC551" s="45">
        <f>_xll.qlCalendarAdvance(calendar,BC550,"1D",,,trigger)</f>
        <v>43059</v>
      </c>
      <c r="BD551" s="49">
        <f>_xll.qlTenorBasisForwardRate($X$17,BC551,_xll.ohTrigger(trigger,$X$24))</f>
        <v>2.2653502972245611E-3</v>
      </c>
      <c r="BE551" s="49">
        <f>_xll.qlIndexFixing(TenorBasisIndex6M,_xll.qlInterestRateIndexFixingDate(TenorBasisIndex6M,BC551,trigger),TRUE,_xll.ohTrigger(trigger,$X$24))</f>
        <v>2.3683038393670646E-3</v>
      </c>
      <c r="BF551" s="49">
        <f>_xll.qlIndexFixing($X$9,_xll.qlInterestRateIndexFixingDate($X$9,BC551,trigger),TRUE,trigger)</f>
        <v>2.3568708265830907E-3</v>
      </c>
      <c r="BG551" s="94">
        <f t="shared" si="41"/>
        <v>-0.11433012783973895</v>
      </c>
    </row>
    <row r="552" spans="27:59" x14ac:dyDescent="0.2">
      <c r="AA552" s="1">
        <f t="shared" si="42"/>
        <v>549</v>
      </c>
      <c r="AB552" s="44" t="str">
        <f t="shared" si="43"/>
        <v>549M</v>
      </c>
      <c r="AC552" s="45">
        <f>_xll.qlInterestRateIndexFixingDate($X$9,AD552)</f>
        <v>58987</v>
      </c>
      <c r="AD552" s="45">
        <f>_xll.qlCalendarAdvance(calendar,$AD$3,AB552,,,trigger)</f>
        <v>58991</v>
      </c>
      <c r="AE552" s="45">
        <f>_xll.qlInterestRateIndexMaturity($X$9,AD552,)</f>
        <v>59175</v>
      </c>
      <c r="AF552" s="49">
        <f>_xll.qlTenorBasisValue(TenorBasis6M,AD552,_xll.ohTrigger(trigger,$X$24))</f>
        <v>1.9900006594354662E-4</v>
      </c>
      <c r="AG552" s="102">
        <f>_xll.qlTenorBasisForwardRate(TenorBasis6M,AD552,_xll.ohTrigger(trigger,$X$24))</f>
        <v>1.1398629386365634E-2</v>
      </c>
      <c r="AH552" s="102">
        <f>_xll.qlIndexFixing(TenorBasisIndex6M,$AC552,TRUE,_xll.ohTrigger(trigger,X573))</f>
        <v>1.1394822567896484E-2</v>
      </c>
      <c r="AI552" s="49">
        <f>_xll.qlIndexFixing($X$9,$AC552,TRUE,trigger)</f>
        <v>1.1357874603716556E-2</v>
      </c>
      <c r="AJ552" s="52">
        <f t="shared" si="40"/>
        <v>0.36947964179927584</v>
      </c>
      <c r="BC552" s="45">
        <f>_xll.qlCalendarAdvance(calendar,BC551,"1D",,,trigger)</f>
        <v>43060</v>
      </c>
      <c r="BD552" s="49">
        <f>_xll.qlTenorBasisForwardRate($X$17,BC552,_xll.ohTrigger(trigger,$X$24))</f>
        <v>2.2684470034651481E-3</v>
      </c>
      <c r="BE552" s="49">
        <f>_xll.qlIndexFixing(TenorBasisIndex6M,_xll.qlInterestRateIndexFixingDate(TenorBasisIndex6M,BC552,trigger),TRUE,_xll.ohTrigger(trigger,$X$24))</f>
        <v>2.3714000586092044E-3</v>
      </c>
      <c r="BF552" s="49">
        <f>_xll.qlIndexFixing($X$9,_xll.qlInterestRateIndexFixingDate($X$9,BC552,trigger),TRUE,trigger)</f>
        <v>2.3604378027680091E-3</v>
      </c>
      <c r="BG552" s="94">
        <f t="shared" si="41"/>
        <v>-0.10962255841195229</v>
      </c>
    </row>
    <row r="553" spans="27:59" x14ac:dyDescent="0.2">
      <c r="AA553" s="1">
        <f t="shared" si="42"/>
        <v>550</v>
      </c>
      <c r="AB553" s="44" t="str">
        <f t="shared" si="43"/>
        <v>550M</v>
      </c>
      <c r="AC553" s="45">
        <f>_xll.qlInterestRateIndexFixingDate($X$9,AD553)</f>
        <v>59016</v>
      </c>
      <c r="AD553" s="45">
        <f>_xll.qlCalendarAdvance(calendar,$AD$3,AB553,,,trigger)</f>
        <v>59020</v>
      </c>
      <c r="AE553" s="45">
        <f>_xll.qlInterestRateIndexMaturity($X$9,AD553,)</f>
        <v>59204</v>
      </c>
      <c r="AF553" s="49">
        <f>_xll.qlTenorBasisValue(TenorBasis6M,AD553,_xll.ohTrigger(trigger,$X$24))</f>
        <v>1.9891231427628662E-4</v>
      </c>
      <c r="AG553" s="102">
        <f>_xll.qlTenorBasisForwardRate(TenorBasis6M,AD553,_xll.ohTrigger(trigger,$X$24))</f>
        <v>1.1396125598015071E-2</v>
      </c>
      <c r="AH553" s="102">
        <f>_xll.qlIndexFixing(TenorBasisIndex6M,$AC553,TRUE,_xll.ohTrigger(trigger,X574))</f>
        <v>1.1392318785549815E-2</v>
      </c>
      <c r="AI553" s="49">
        <f>_xll.qlIndexFixing($X$9,$AC553,TRUE,trigger)</f>
        <v>1.1354915797087719E-2</v>
      </c>
      <c r="AJ553" s="52">
        <f t="shared" si="40"/>
        <v>0.37402988462095776</v>
      </c>
      <c r="BC553" s="45">
        <f>_xll.qlCalendarAdvance(calendar,BC552,"1D",,,trigger)</f>
        <v>43061</v>
      </c>
      <c r="BD553" s="49">
        <f>_xll.qlTenorBasisForwardRate($X$17,BC553,_xll.ohTrigger(trigger,$X$24))</f>
        <v>2.2748383973107021E-3</v>
      </c>
      <c r="BE553" s="49">
        <f>_xll.qlIndexFixing(TenorBasisIndex6M,_xll.qlInterestRateIndexFixingDate(TenorBasisIndex6M,BC553,trigger),TRUE,_xll.ohTrigger(trigger,$X$24))</f>
        <v>2.3777918123211493E-3</v>
      </c>
      <c r="BF553" s="49">
        <f>_xll.qlIndexFixing($X$9,_xll.qlInterestRateIndexFixingDate($X$9,BC553,trigger),TRUE,trigger)</f>
        <v>2.3676303606066109E-3</v>
      </c>
      <c r="BG553" s="94">
        <f t="shared" si="41"/>
        <v>-0.10161451714538455</v>
      </c>
    </row>
    <row r="554" spans="27:59" x14ac:dyDescent="0.2">
      <c r="AA554" s="1">
        <f t="shared" si="42"/>
        <v>551</v>
      </c>
      <c r="AB554" s="44" t="str">
        <f t="shared" si="43"/>
        <v>551M</v>
      </c>
      <c r="AC554" s="45">
        <f>_xll.qlInterestRateIndexFixingDate($X$9,AD554)</f>
        <v>59049</v>
      </c>
      <c r="AD554" s="45">
        <f>_xll.qlCalendarAdvance(calendar,$AD$3,AB554,,,trigger)</f>
        <v>59051</v>
      </c>
      <c r="AE554" s="45">
        <f>_xll.qlInterestRateIndexMaturity($X$9,AD554,)</f>
        <v>59232</v>
      </c>
      <c r="AF554" s="49">
        <f>_xll.qlTenorBasisValue(TenorBasis6M,AD554,_xll.ohTrigger(trigger,$X$24))</f>
        <v>1.988198241785263E-4</v>
      </c>
      <c r="AG554" s="102">
        <f>_xll.qlTenorBasisForwardRate(TenorBasis6M,AD554,_xll.ohTrigger(trigger,$X$24))</f>
        <v>1.1393646061509995E-2</v>
      </c>
      <c r="AH554" s="102">
        <f>_xll.qlIndexFixing(TenorBasisIndex6M,$AC554,TRUE,_xll.ohTrigger(trigger,X575))</f>
        <v>1.1389839614314983E-2</v>
      </c>
      <c r="AI554" s="49">
        <f>_xll.qlIndexFixing($X$9,$AC554,TRUE,trigger)</f>
        <v>1.135201667205084E-2</v>
      </c>
      <c r="AJ554" s="52">
        <f t="shared" si="40"/>
        <v>0.378229422641433</v>
      </c>
      <c r="BC554" s="45">
        <f>_xll.qlCalendarAdvance(calendar,BC553,"1D",,,trigger)</f>
        <v>43062</v>
      </c>
      <c r="BD554" s="49">
        <f>_xll.qlTenorBasisForwardRate($X$17,BC554,_xll.ohTrigger(trigger,$X$24))</f>
        <v>2.2812357393387555E-3</v>
      </c>
      <c r="BE554" s="49">
        <f>_xll.qlIndexFixing(TenorBasisIndex6M,_xll.qlInterestRateIndexFixingDate(TenorBasisIndex6M,BC554,trigger),TRUE,_xll.ohTrigger(trigger,$X$24))</f>
        <v>2.3683075926264666E-3</v>
      </c>
      <c r="BF554" s="49">
        <f>_xll.qlIndexFixing($X$9,_xll.qlInterestRateIndexFixingDate($X$9,BC554,trigger),TRUE,trigger)</f>
        <v>2.3748243367612849E-3</v>
      </c>
      <c r="BG554" s="94">
        <f t="shared" si="41"/>
        <v>6.5167441348182475E-2</v>
      </c>
    </row>
    <row r="555" spans="27:59" x14ac:dyDescent="0.2">
      <c r="AA555" s="1">
        <f t="shared" si="42"/>
        <v>552</v>
      </c>
      <c r="AB555" s="44" t="str">
        <f t="shared" si="43"/>
        <v>552M</v>
      </c>
      <c r="AC555" s="45">
        <f>_xll.qlInterestRateIndexFixingDate($X$9,AD555)</f>
        <v>59078</v>
      </c>
      <c r="AD555" s="45">
        <f>_xll.qlCalendarAdvance(calendar,$AD$3,AB555,,,trigger)</f>
        <v>59082</v>
      </c>
      <c r="AE555" s="45">
        <f>_xll.qlInterestRateIndexMaturity($X$9,AD555,)</f>
        <v>59264</v>
      </c>
      <c r="AF555" s="49">
        <f>_xll.qlTenorBasisValue(TenorBasis6M,AD555,_xll.ohTrigger(trigger,$X$24))</f>
        <v>1.9872867241545211E-4</v>
      </c>
      <c r="AG555" s="102">
        <f>_xll.qlTenorBasisForwardRate(TenorBasis6M,AD555,_xll.ohTrigger(trigger,$X$24))</f>
        <v>1.1392516306739323E-2</v>
      </c>
      <c r="AH555" s="102">
        <f>_xll.qlIndexFixing(TenorBasisIndex6M,$AC555,TRUE,_xll.ohTrigger(trigger,X576))</f>
        <v>1.1388709743201978E-2</v>
      </c>
      <c r="AI555" s="49">
        <f>_xll.qlIndexFixing($X$9,$AC555,TRUE,trigger)</f>
        <v>1.1350482735663222E-2</v>
      </c>
      <c r="AJ555" s="52">
        <f t="shared" si="40"/>
        <v>0.3822700753875613</v>
      </c>
      <c r="BC555" s="45">
        <f>_xll.qlCalendarAdvance(calendar,BC554,"1D",,,trigger)</f>
        <v>43063</v>
      </c>
      <c r="BD555" s="49">
        <f>_xll.qlTenorBasisForwardRate($X$17,BC555,_xll.ohTrigger(trigger,$X$24))</f>
        <v>2.2876390307951617E-3</v>
      </c>
      <c r="BE555" s="49">
        <f>_xll.qlIndexFixing(TenorBasisIndex6M,_xll.qlInterestRateIndexFixingDate(TenorBasisIndex6M,BC555,trigger),TRUE,_xll.ohTrigger(trigger,$X$24))</f>
        <v>2.3905931664631756E-3</v>
      </c>
      <c r="BF555" s="49">
        <f>_xll.qlIndexFixing($X$9,_xll.qlInterestRateIndexFixingDate($X$9,BC555,trigger),TRUE,trigger)</f>
        <v>2.3820197312457224E-3</v>
      </c>
      <c r="BG555" s="94">
        <f t="shared" si="41"/>
        <v>-8.5734352174532236E-2</v>
      </c>
    </row>
    <row r="556" spans="27:59" x14ac:dyDescent="0.2">
      <c r="AA556" s="1">
        <f t="shared" si="42"/>
        <v>553</v>
      </c>
      <c r="AB556" s="44" t="str">
        <f t="shared" si="43"/>
        <v>553M</v>
      </c>
      <c r="AC556" s="45">
        <f>_xll.qlInterestRateIndexFixingDate($X$9,AD556)</f>
        <v>59110</v>
      </c>
      <c r="AD556" s="45">
        <f>_xll.qlCalendarAdvance(calendar,$AD$3,AB556,,,trigger)</f>
        <v>59112</v>
      </c>
      <c r="AE556" s="45">
        <f>_xll.qlInterestRateIndexMaturity($X$9,AD556,)</f>
        <v>59293</v>
      </c>
      <c r="AF556" s="49">
        <f>_xll.qlTenorBasisValue(TenorBasis6M,AD556,_xll.ohTrigger(trigger,$X$24))</f>
        <v>1.9864171740086774E-4</v>
      </c>
      <c r="AG556" s="102">
        <f>_xll.qlTenorBasisForwardRate(TenorBasis6M,AD556,_xll.ohTrigger(trigger,$X$24))</f>
        <v>1.1391756619835937E-2</v>
      </c>
      <c r="AH556" s="102">
        <f>_xll.qlIndexFixing(TenorBasisIndex6M,$AC556,TRUE,_xll.ohTrigger(trigger,X577))</f>
        <v>1.138795017867676E-2</v>
      </c>
      <c r="AI556" s="49">
        <f>_xll.qlIndexFixing($X$9,$AC556,TRUE,trigger)</f>
        <v>1.1349389024710905E-2</v>
      </c>
      <c r="AJ556" s="52">
        <f t="shared" si="40"/>
        <v>0.38561153965855144</v>
      </c>
      <c r="BC556" s="45">
        <f>_xll.qlCalendarAdvance(calendar,BC555,"1D",,,trigger)</f>
        <v>43066</v>
      </c>
      <c r="BD556" s="49">
        <f>_xll.qlTenorBasisForwardRate($X$17,BC556,_xll.ohTrigger(trigger,$X$24))</f>
        <v>2.3101945938505523E-3</v>
      </c>
      <c r="BE556" s="49">
        <f>_xll.qlIndexFixing(TenorBasisIndex6M,_xll.qlInterestRateIndexFixingDate(TenorBasisIndex6M,BC556,trigger),TRUE,_xll.ohTrigger(trigger,$X$24))</f>
        <v>2.4131506732799199E-3</v>
      </c>
      <c r="BF556" s="49">
        <f>_xll.qlIndexFixing($X$9,_xll.qlInterestRateIndexFixingDate($X$9,BC556,trigger),TRUE,trigger)</f>
        <v>2.4072438860267553E-3</v>
      </c>
      <c r="BG556" s="94">
        <f t="shared" si="41"/>
        <v>-5.9067872531645346E-2</v>
      </c>
    </row>
    <row r="557" spans="27:59" x14ac:dyDescent="0.2">
      <c r="AA557" s="1">
        <f t="shared" si="42"/>
        <v>554</v>
      </c>
      <c r="AB557" s="44" t="str">
        <f t="shared" si="43"/>
        <v>554M</v>
      </c>
      <c r="AC557" s="45">
        <f>_xll.qlInterestRateIndexFixingDate($X$9,AD557)</f>
        <v>59140</v>
      </c>
      <c r="AD557" s="45">
        <f>_xll.qlCalendarAdvance(calendar,$AD$3,AB557,,,trigger)</f>
        <v>59142</v>
      </c>
      <c r="AE557" s="45">
        <f>_xll.qlInterestRateIndexMaturity($X$9,AD557,)</f>
        <v>59324</v>
      </c>
      <c r="AF557" s="49">
        <f>_xll.qlTenorBasisValue(TenorBasis6M,AD557,_xll.ohTrigger(trigger,$X$24))</f>
        <v>1.9855598097754431E-4</v>
      </c>
      <c r="AG557" s="102">
        <f>_xll.qlTenorBasisForwardRate(TenorBasis6M,AD557,_xll.ohTrigger(trigger,$X$24))</f>
        <v>1.1392039773775904E-2</v>
      </c>
      <c r="AH557" s="102">
        <f>_xll.qlIndexFixing(TenorBasisIndex6M,$AC557,TRUE,_xll.ohTrigger(trigger,X578))</f>
        <v>1.1388233213551514E-2</v>
      </c>
      <c r="AI557" s="49">
        <f>_xll.qlIndexFixing($X$9,$AC557,TRUE,trigger)</f>
        <v>1.1349369695607495E-2</v>
      </c>
      <c r="AJ557" s="52">
        <f t="shared" si="40"/>
        <v>0.38863517944019366</v>
      </c>
      <c r="BC557" s="45">
        <f>_xll.qlCalendarAdvance(calendar,BC556,"1D",,,trigger)</f>
        <v>43067</v>
      </c>
      <c r="BD557" s="49">
        <f>_xll.qlTenorBasisForwardRate($X$17,BC557,_xll.ohTrigger(trigger,$X$24))</f>
        <v>2.3133117158430452E-3</v>
      </c>
      <c r="BE557" s="49">
        <f>_xll.qlIndexFixing(TenorBasisIndex6M,_xll.qlInterestRateIndexFixingDate(TenorBasisIndex6M,BC557,trigger),TRUE,_xll.ohTrigger(trigger,$X$24))</f>
        <v>2.4162672965191501E-3</v>
      </c>
      <c r="BF557" s="49">
        <f>_xll.qlIndexFixing($X$9,_xll.qlInterestRateIndexFixingDate($X$9,BC557,trigger),TRUE,trigger)</f>
        <v>2.4108154927951044E-3</v>
      </c>
      <c r="BG557" s="94">
        <f t="shared" si="41"/>
        <v>-5.4518037240457173E-2</v>
      </c>
    </row>
    <row r="558" spans="27:59" x14ac:dyDescent="0.2">
      <c r="AA558" s="1">
        <f t="shared" si="42"/>
        <v>555</v>
      </c>
      <c r="AB558" s="44" t="str">
        <f t="shared" si="43"/>
        <v>555M</v>
      </c>
      <c r="AC558" s="45">
        <f>_xll.qlInterestRateIndexFixingDate($X$9,AD558)</f>
        <v>59169</v>
      </c>
      <c r="AD558" s="45">
        <f>_xll.qlCalendarAdvance(calendar,$AD$3,AB558,,,trigger)</f>
        <v>59173</v>
      </c>
      <c r="AE558" s="45">
        <f>_xll.qlInterestRateIndexMaturity($X$9,AD558,)</f>
        <v>59355</v>
      </c>
      <c r="AF558" s="49">
        <f>_xll.qlTenorBasisValue(TenorBasis6M,AD558,_xll.ohTrigger(trigger,$X$24))</f>
        <v>1.9846864906714938E-4</v>
      </c>
      <c r="AG558" s="102">
        <f>_xll.qlTenorBasisForwardRate(TenorBasis6M,AD558,_xll.ohTrigger(trigger,$X$24))</f>
        <v>1.1392841544941409E-2</v>
      </c>
      <c r="AH558" s="102">
        <f>_xll.qlIndexFixing(TenorBasisIndex6M,$AC558,TRUE,_xll.ohTrigger(trigger,X579))</f>
        <v>1.1389034984423625E-2</v>
      </c>
      <c r="AI558" s="49">
        <f>_xll.qlIndexFixing($X$9,$AC558,TRUE,trigger)</f>
        <v>1.1349910596598305E-2</v>
      </c>
      <c r="AJ558" s="52">
        <f t="shared" si="40"/>
        <v>0.39124387825320228</v>
      </c>
      <c r="BC558" s="45">
        <f>_xll.qlCalendarAdvance(calendar,BC557,"1D",,,trigger)</f>
        <v>43068</v>
      </c>
      <c r="BD558" s="49">
        <f>_xll.qlTenorBasisForwardRate($X$17,BC558,_xll.ohTrigger(trigger,$X$24))</f>
        <v>2.3197447731338897E-3</v>
      </c>
      <c r="BE558" s="49">
        <f>_xll.qlIndexFixing(TenorBasisIndex6M,_xll.qlInterestRateIndexFixingDate(TenorBasisIndex6M,BC558,trigger),TRUE,_xll.ohTrigger(trigger,$X$24))</f>
        <v>2.4227007158328924E-3</v>
      </c>
      <c r="BF558" s="49">
        <f>_xll.qlIndexFixing($X$9,_xll.qlInterestRateIndexFixingDate($X$9,BC558,trigger),TRUE,trigger)</f>
        <v>2.4180179791606568E-3</v>
      </c>
      <c r="BG558" s="94">
        <f t="shared" si="41"/>
        <v>-4.6827366722355761E-2</v>
      </c>
    </row>
    <row r="559" spans="27:59" x14ac:dyDescent="0.2">
      <c r="AA559" s="1">
        <f t="shared" si="42"/>
        <v>556</v>
      </c>
      <c r="AB559" s="44" t="str">
        <f t="shared" si="43"/>
        <v>556M</v>
      </c>
      <c r="AC559" s="45">
        <f>_xll.qlInterestRateIndexFixingDate($X$9,AD559)</f>
        <v>59202</v>
      </c>
      <c r="AD559" s="45">
        <f>_xll.qlCalendarAdvance(calendar,$AD$3,AB559,,,trigger)</f>
        <v>59204</v>
      </c>
      <c r="AE559" s="45">
        <f>_xll.qlInterestRateIndexMaturity($X$9,AD559,)</f>
        <v>59385</v>
      </c>
      <c r="AF559" s="49">
        <f>_xll.qlTenorBasisValue(TenorBasis6M,AD559,_xll.ohTrigger(trigger,$X$24))</f>
        <v>1.9838258220011447E-4</v>
      </c>
      <c r="AG559" s="102">
        <f>_xll.qlTenorBasisForwardRate(TenorBasis6M,AD559,_xll.ohTrigger(trigger,$X$24))</f>
        <v>1.1394135978833942E-2</v>
      </c>
      <c r="AH559" s="102">
        <f>_xll.qlIndexFixing(TenorBasisIndex6M,$AC559,TRUE,_xll.ohTrigger(trigger,X580))</f>
        <v>1.1390329536828149E-2</v>
      </c>
      <c r="AI559" s="49">
        <f>_xll.qlIndexFixing($X$9,$AC559,TRUE,trigger)</f>
        <v>1.1350994229387268E-2</v>
      </c>
      <c r="AJ559" s="52">
        <f t="shared" si="40"/>
        <v>0.39335307440881495</v>
      </c>
      <c r="BC559" s="45">
        <f>_xll.qlCalendarAdvance(calendar,BC558,"1D",,,trigger)</f>
        <v>43069</v>
      </c>
      <c r="BD559" s="49">
        <f>_xll.qlTenorBasisForwardRate($X$17,BC559,_xll.ohTrigger(trigger,$X$24))</f>
        <v>2.3295028808005044E-3</v>
      </c>
      <c r="BE559" s="49">
        <f>_xll.qlIndexFixing(TenorBasisIndex6M,_xll.qlInterestRateIndexFixingDate(TenorBasisIndex6M,BC559,trigger),TRUE,_xll.ohTrigger(trigger,$X$24))</f>
        <v>2.4324600522855487E-3</v>
      </c>
      <c r="BF559" s="49">
        <f>_xll.qlIndexFixing($X$9,_xll.qlInterestRateIndexFixingDate($X$9,BC559,trigger),TRUE,trigger)</f>
        <v>2.4288536180542973E-3</v>
      </c>
      <c r="BG559" s="94">
        <f t="shared" si="41"/>
        <v>-3.6064342312513986E-2</v>
      </c>
    </row>
    <row r="560" spans="27:59" x14ac:dyDescent="0.2">
      <c r="AA560" s="1">
        <f t="shared" si="42"/>
        <v>557</v>
      </c>
      <c r="AB560" s="44" t="str">
        <f t="shared" si="43"/>
        <v>557M</v>
      </c>
      <c r="AC560" s="45">
        <f>_xll.qlInterestRateIndexFixingDate($X$9,AD560)</f>
        <v>59230</v>
      </c>
      <c r="AD560" s="45">
        <f>_xll.qlCalendarAdvance(calendar,$AD$3,AB560,,,trigger)</f>
        <v>59232</v>
      </c>
      <c r="AE560" s="45">
        <f>_xll.qlInterestRateIndexMaturity($X$9,AD560,)</f>
        <v>59418</v>
      </c>
      <c r="AF560" s="49">
        <f>_xll.qlTenorBasisValue(TenorBasis6M,AD560,_xll.ohTrigger(trigger,$X$24))</f>
        <v>1.983059167470116E-4</v>
      </c>
      <c r="AG560" s="102">
        <f>_xll.qlTenorBasisForwardRate(TenorBasis6M,AD560,_xll.ohTrigger(trigger,$X$24))</f>
        <v>1.139726973391615E-2</v>
      </c>
      <c r="AH560" s="102">
        <f>_xll.qlIndexFixing(TenorBasisIndex6M,$AC560,TRUE,_xll.ohTrigger(trigger,X581))</f>
        <v>1.1393462688159228E-2</v>
      </c>
      <c r="AI560" s="49">
        <f>_xll.qlIndexFixing($X$9,$AC560,TRUE,trigger)</f>
        <v>1.1353958308539658E-2</v>
      </c>
      <c r="AJ560" s="52">
        <f t="shared" si="40"/>
        <v>0.39504379619569385</v>
      </c>
      <c r="BC560" s="45">
        <f>_xll.qlCalendarAdvance(calendar,BC559,"1D",,,trigger)</f>
        <v>43070</v>
      </c>
      <c r="BD560" s="49">
        <f>_xll.qlTenorBasisForwardRate($X$17,BC560,_xll.ohTrigger(trigger,$X$24))</f>
        <v>2.3359508925962142E-3</v>
      </c>
      <c r="BE560" s="49">
        <f>_xll.qlIndexFixing(TenorBasisIndex6M,_xll.qlInterestRateIndexFixingDate(TenorBasisIndex6M,BC560,trigger),TRUE,_xll.ohTrigger(trigger,$X$24))</f>
        <v>2.4227688151918464E-3</v>
      </c>
      <c r="BF560" s="49">
        <f>_xll.qlIndexFixing($X$9,_xll.qlInterestRateIndexFixingDate($X$9,BC560,trigger),TRUE,trigger)</f>
        <v>2.4360596992396861E-3</v>
      </c>
      <c r="BG560" s="94">
        <f t="shared" si="41"/>
        <v>0.1329088404783971</v>
      </c>
    </row>
    <row r="561" spans="27:59" x14ac:dyDescent="0.2">
      <c r="AA561" s="1">
        <f t="shared" si="42"/>
        <v>558</v>
      </c>
      <c r="AB561" s="44" t="str">
        <f t="shared" si="43"/>
        <v>558M</v>
      </c>
      <c r="AC561" s="45">
        <f>_xll.qlInterestRateIndexFixingDate($X$9,AD561)</f>
        <v>59260</v>
      </c>
      <c r="AD561" s="45">
        <f>_xll.qlCalendarAdvance(calendar,$AD$3,AB561,,,trigger)</f>
        <v>59264</v>
      </c>
      <c r="AE561" s="45">
        <f>_xll.qlInterestRateIndexMaturity($X$9,AD561,)</f>
        <v>59447</v>
      </c>
      <c r="AF561" s="49">
        <f>_xll.qlTenorBasisValue(TenorBasis6M,AD561,_xll.ohTrigger(trigger,$X$24))</f>
        <v>1.9821952806428487E-4</v>
      </c>
      <c r="AG561" s="102">
        <f>_xll.qlTenorBasisForwardRate(TenorBasis6M,AD561,_xll.ohTrigger(trigger,$X$24))</f>
        <v>1.1399563268237978E-2</v>
      </c>
      <c r="AH561" s="102">
        <f>_xll.qlIndexFixing(TenorBasisIndex6M,$AC561,TRUE,_xll.ohTrigger(trigger,X582))</f>
        <v>1.1395756578694722E-2</v>
      </c>
      <c r="AI561" s="49">
        <f>_xll.qlIndexFixing($X$9,$AC561,TRUE,trigger)</f>
        <v>1.1356132055525202E-2</v>
      </c>
      <c r="AJ561" s="52">
        <f t="shared" si="40"/>
        <v>0.39624523169520115</v>
      </c>
      <c r="BC561" s="45">
        <f>_xll.qlCalendarAdvance(calendar,BC560,"1D",,,trigger)</f>
        <v>43073</v>
      </c>
      <c r="BD561" s="49">
        <f>_xll.qlTenorBasisForwardRate($X$17,BC561,_xll.ohTrigger(trigger,$X$24))</f>
        <v>2.3553306937912416E-3</v>
      </c>
      <c r="BE561" s="49">
        <f>_xll.qlIndexFixing(TenorBasisIndex6M,_xll.qlInterestRateIndexFixingDate(TenorBasisIndex6M,BC561,trigger),TRUE,_xll.ohTrigger(trigger,$X$24))</f>
        <v>2.4582893256900537E-3</v>
      </c>
      <c r="BF561" s="49">
        <f>_xll.qlIndexFixing($X$9,_xll.qlInterestRateIndexFixingDate($X$9,BC561,trigger),TRUE,trigger)</f>
        <v>2.4576864545374937E-3</v>
      </c>
      <c r="BG561" s="94">
        <f t="shared" si="41"/>
        <v>-6.0287115255996601E-3</v>
      </c>
    </row>
    <row r="562" spans="27:59" x14ac:dyDescent="0.2">
      <c r="AA562" s="1">
        <f t="shared" si="42"/>
        <v>559</v>
      </c>
      <c r="AB562" s="44" t="str">
        <f t="shared" si="43"/>
        <v>559M</v>
      </c>
      <c r="AC562" s="45">
        <f>_xll.qlInterestRateIndexFixingDate($X$9,AD562)</f>
        <v>59288</v>
      </c>
      <c r="AD562" s="45">
        <f>_xll.qlCalendarAdvance(calendar,$AD$3,AB562,,,trigger)</f>
        <v>59293</v>
      </c>
      <c r="AE562" s="45">
        <f>_xll.qlInterestRateIndexMaturity($X$9,AD562,)</f>
        <v>59477</v>
      </c>
      <c r="AF562" s="49">
        <f>_xll.qlTenorBasisValue(TenorBasis6M,AD562,_xll.ohTrigger(trigger,$X$24))</f>
        <v>1.9814235521946872E-4</v>
      </c>
      <c r="AG562" s="102">
        <f>_xll.qlTenorBasisForwardRate(TenorBasis6M,AD562,_xll.ohTrigger(trigger,$X$24))</f>
        <v>1.1403186313039465E-2</v>
      </c>
      <c r="AH562" s="102">
        <f>_xll.qlIndexFixing(TenorBasisIndex6M,$AC562,TRUE,_xll.ohTrigger(trigger,X583))</f>
        <v>1.1399379497841611E-2</v>
      </c>
      <c r="AI562" s="49">
        <f>_xll.qlIndexFixing($X$9,$AC562,TRUE,trigger)</f>
        <v>1.1359679532665465E-2</v>
      </c>
      <c r="AJ562" s="52">
        <f t="shared" si="40"/>
        <v>0.39699965176146279</v>
      </c>
      <c r="BC562" s="45">
        <f>_xll.qlCalendarAdvance(calendar,BC561,"1D",,,trigger)</f>
        <v>43074</v>
      </c>
      <c r="BD562" s="49">
        <f>_xll.qlTenorBasisForwardRate($X$17,BC562,_xll.ohTrigger(trigger,$X$24))</f>
        <v>2.3618025535900844E-3</v>
      </c>
      <c r="BE562" s="49">
        <f>_xll.qlIndexFixing(TenorBasisIndex6M,_xll.qlInterestRateIndexFixingDate(TenorBasisIndex6M,BC562,trigger),TRUE,_xll.ohTrigger(trigger,$X$24))</f>
        <v>2.4745831981738335E-3</v>
      </c>
      <c r="BF562" s="49">
        <f>_xll.qlIndexFixing($X$9,_xll.qlInterestRateIndexFixingDate($X$9,BC562,trigger),TRUE,trigger)</f>
        <v>2.4648982102685509E-3</v>
      </c>
      <c r="BG562" s="94">
        <f t="shared" si="41"/>
        <v>-9.6849879052825744E-2</v>
      </c>
    </row>
    <row r="563" spans="27:59" x14ac:dyDescent="0.2">
      <c r="AA563" s="1">
        <f t="shared" si="42"/>
        <v>560</v>
      </c>
      <c r="AB563" s="44" t="str">
        <f t="shared" si="43"/>
        <v>560M</v>
      </c>
      <c r="AC563" s="45">
        <f>_xll.qlInterestRateIndexFixingDate($X$9,AD563)</f>
        <v>59322</v>
      </c>
      <c r="AD563" s="45">
        <f>_xll.qlCalendarAdvance(calendar,$AD$3,AB563,,,trigger)</f>
        <v>59324</v>
      </c>
      <c r="AE563" s="45">
        <f>_xll.qlInterestRateIndexMaturity($X$9,AD563,)</f>
        <v>59509</v>
      </c>
      <c r="AF563" s="49">
        <f>_xll.qlTenorBasisValue(TenorBasis6M,AD563,_xll.ohTrigger(trigger,$X$24))</f>
        <v>1.9806101792345233E-4</v>
      </c>
      <c r="AG563" s="102">
        <f>_xll.qlTenorBasisForwardRate(TenorBasis6M,AD563,_xll.ohTrigger(trigger,$X$24))</f>
        <v>1.140775610431571E-2</v>
      </c>
      <c r="AH563" s="102">
        <f>_xll.qlIndexFixing(TenorBasisIndex6M,$AC563,TRUE,_xll.ohTrigger(trigger,X584))</f>
        <v>1.1403949161627271E-2</v>
      </c>
      <c r="AI563" s="49">
        <f>_xll.qlIndexFixing($X$9,$AC563,TRUE,trigger)</f>
        <v>1.1364215083017862E-2</v>
      </c>
      <c r="AJ563" s="52">
        <f t="shared" si="40"/>
        <v>0.39734078609408519</v>
      </c>
      <c r="BC563" s="45">
        <f>_xll.qlCalendarAdvance(calendar,BC562,"1D",,,trigger)</f>
        <v>43075</v>
      </c>
      <c r="BD563" s="49">
        <f>_xll.qlTenorBasisForwardRate($X$17,BC563,_xll.ohTrigger(trigger,$X$24))</f>
        <v>2.3682803784850362E-3</v>
      </c>
      <c r="BE563" s="49">
        <f>_xll.qlIndexFixing(TenorBasisIndex6M,_xll.qlInterestRateIndexFixingDate(TenorBasisIndex6M,BC563,trigger),TRUE,_xll.ohTrigger(trigger,$X$24))</f>
        <v>2.4712397424518809E-3</v>
      </c>
      <c r="BF563" s="49">
        <f>_xll.qlIndexFixing($X$9,_xll.qlInterestRateIndexFixingDate($X$9,BC563,trigger),TRUE,trigger)</f>
        <v>2.4721113846744563E-3</v>
      </c>
      <c r="BG563" s="94">
        <f t="shared" si="41"/>
        <v>8.7164222257541182E-3</v>
      </c>
    </row>
    <row r="564" spans="27:59" x14ac:dyDescent="0.2">
      <c r="AA564" s="1">
        <f t="shared" si="42"/>
        <v>561</v>
      </c>
      <c r="AB564" s="44" t="str">
        <f t="shared" si="43"/>
        <v>561M</v>
      </c>
      <c r="AC564" s="45">
        <f>_xll.qlInterestRateIndexFixingDate($X$9,AD564)</f>
        <v>59351</v>
      </c>
      <c r="AD564" s="45">
        <f>_xll.qlCalendarAdvance(calendar,$AD$3,AB564,,,trigger)</f>
        <v>59355</v>
      </c>
      <c r="AE564" s="45">
        <f>_xll.qlInterestRateIndexMaturity($X$9,AD564,)</f>
        <v>59539</v>
      </c>
      <c r="AF564" s="49">
        <f>_xll.qlTenorBasisValue(TenorBasis6M,AD564,_xll.ohTrigger(trigger,$X$24))</f>
        <v>1.979808603627492E-4</v>
      </c>
      <c r="AG564" s="102">
        <f>_xll.qlTenorBasisForwardRate(TenorBasis6M,AD564,_xll.ohTrigger(trigger,$X$24))</f>
        <v>1.1412505729132646E-2</v>
      </c>
      <c r="AH564" s="102">
        <f>_xll.qlIndexFixing(TenorBasisIndex6M,$AC564,TRUE,_xll.ohTrigger(trigger,X585))</f>
        <v>1.1408698898388967E-2</v>
      </c>
      <c r="AI564" s="49">
        <f>_xll.qlIndexFixing($X$9,$AC564,TRUE,trigger)</f>
        <v>1.1368978481228802E-2</v>
      </c>
      <c r="AJ564" s="52">
        <f t="shared" si="40"/>
        <v>0.39720417160165822</v>
      </c>
      <c r="BC564" s="45">
        <f>_xll.qlCalendarAdvance(calendar,BC563,"1D",,,trigger)</f>
        <v>43076</v>
      </c>
      <c r="BD564" s="49">
        <f>_xll.qlTenorBasisForwardRate($X$17,BC564,_xll.ohTrigger(trigger,$X$24))</f>
        <v>2.3747641697137887E-3</v>
      </c>
      <c r="BE564" s="49">
        <f>_xll.qlIndexFixing(TenorBasisIndex6M,_xll.qlInterestRateIndexFixingDate(TenorBasisIndex6M,BC564,trigger),TRUE,_xll.ohTrigger(trigger,$X$24))</f>
        <v>2.4777239001808702E-3</v>
      </c>
      <c r="BF564" s="49">
        <f>_xll.qlIndexFixing($X$9,_xll.qlInterestRateIndexFixingDate($X$9,BC564,trigger),TRUE,trigger)</f>
        <v>2.4793259777705816E-3</v>
      </c>
      <c r="BG564" s="94">
        <f t="shared" si="41"/>
        <v>1.6020775897114189E-2</v>
      </c>
    </row>
    <row r="565" spans="27:59" x14ac:dyDescent="0.2">
      <c r="AA565" s="1">
        <f t="shared" si="42"/>
        <v>562</v>
      </c>
      <c r="AB565" s="44" t="str">
        <f t="shared" si="43"/>
        <v>562M</v>
      </c>
      <c r="AC565" s="45">
        <f>_xll.qlInterestRateIndexFixingDate($X$9,AD565)</f>
        <v>59383</v>
      </c>
      <c r="AD565" s="45">
        <f>_xll.qlCalendarAdvance(calendar,$AD$3,AB565,,,trigger)</f>
        <v>59385</v>
      </c>
      <c r="AE565" s="45">
        <f>_xll.qlInterestRateIndexMaturity($X$9,AD565,)</f>
        <v>59569</v>
      </c>
      <c r="AF565" s="49">
        <f>_xll.qlTenorBasisValue(TenorBasis6M,AD565,_xll.ohTrigger(trigger,$X$24))</f>
        <v>1.9790439596384721E-4</v>
      </c>
      <c r="AG565" s="102">
        <f>_xll.qlTenorBasisForwardRate(TenorBasis6M,AD565,_xll.ohTrigger(trigger,$X$24))</f>
        <v>1.1418040363891839E-2</v>
      </c>
      <c r="AH565" s="102">
        <f>_xll.qlIndexFixing(TenorBasisIndex6M,$AC565,TRUE,_xll.ohTrigger(trigger,X586))</f>
        <v>1.1414233523642285E-2</v>
      </c>
      <c r="AI565" s="49">
        <f>_xll.qlIndexFixing($X$9,$AC565,TRUE,trigger)</f>
        <v>1.1374569910575288E-2</v>
      </c>
      <c r="AJ565" s="52">
        <f t="shared" si="40"/>
        <v>0.39663613066997017</v>
      </c>
      <c r="BC565" s="45">
        <f>_xll.qlCalendarAdvance(calendar,BC564,"1D",,,trigger)</f>
        <v>43077</v>
      </c>
      <c r="BD565" s="49">
        <f>_xll.qlTenorBasisForwardRate($X$17,BC565,_xll.ohTrigger(trigger,$X$24))</f>
        <v>2.3812539285100803E-3</v>
      </c>
      <c r="BE565" s="49">
        <f>_xll.qlIndexFixing(TenorBasisIndex6M,_xll.qlInterestRateIndexFixingDate(TenorBasisIndex6M,BC565,trigger),TRUE,_xll.ohTrigger(trigger,$X$24))</f>
        <v>2.4842140257870411E-3</v>
      </c>
      <c r="BF565" s="49">
        <f>_xll.qlIndexFixing($X$9,_xll.qlInterestRateIndexFixingDate($X$9,BC565,trigger),TRUE,trigger)</f>
        <v>2.4865419895723001E-3</v>
      </c>
      <c r="BG565" s="94">
        <f t="shared" si="41"/>
        <v>2.3279637852589505E-2</v>
      </c>
    </row>
    <row r="566" spans="27:59" x14ac:dyDescent="0.2">
      <c r="AA566" s="1">
        <f t="shared" si="42"/>
        <v>563</v>
      </c>
      <c r="AB566" s="44" t="str">
        <f t="shared" si="43"/>
        <v>563M</v>
      </c>
      <c r="AC566" s="45">
        <f>_xll.qlInterestRateIndexFixingDate($X$9,AD566)</f>
        <v>59414</v>
      </c>
      <c r="AD566" s="45">
        <f>_xll.qlCalendarAdvance(calendar,$AD$3,AB566,,,trigger)</f>
        <v>59418</v>
      </c>
      <c r="AE566" s="45">
        <f>_xll.qlInterestRateIndexMaturity($X$9,AD566,)</f>
        <v>59600</v>
      </c>
      <c r="AF566" s="49">
        <f>_xll.qlTenorBasisValue(TenorBasis6M,AD566,_xll.ohTrigger(trigger,$X$24))</f>
        <v>1.9782152512415706E-4</v>
      </c>
      <c r="AG566" s="102">
        <f>_xll.qlTenorBasisForwardRate(TenorBasis6M,AD566,_xll.ohTrigger(trigger,$X$24))</f>
        <v>1.1424296434017236E-2</v>
      </c>
      <c r="AH566" s="102">
        <f>_xll.qlIndexFixing(TenorBasisIndex6M,$AC566,TRUE,_xll.ohTrigger(trigger,X587))</f>
        <v>1.1420489823118656E-2</v>
      </c>
      <c r="AI566" s="49">
        <f>_xll.qlIndexFixing($X$9,$AC566,TRUE,trigger)</f>
        <v>1.1380935793976966E-2</v>
      </c>
      <c r="AJ566" s="52">
        <f t="shared" si="40"/>
        <v>0.39554029141689734</v>
      </c>
      <c r="BC566" s="45">
        <f>_xll.qlCalendarAdvance(calendar,BC565,"1D",,,trigger)</f>
        <v>43080</v>
      </c>
      <c r="BD566" s="49">
        <f>_xll.qlTenorBasisForwardRate($X$17,BC566,_xll.ohTrigger(trigger,$X$24))</f>
        <v>2.4007590226626553E-3</v>
      </c>
      <c r="BE566" s="49">
        <f>_xll.qlIndexFixing(TenorBasisIndex6M,_xll.qlInterestRateIndexFixingDate(TenorBasisIndex6M,BC566,trigger),TRUE,_xll.ohTrigger(trigger,$X$24))</f>
        <v>2.5037202222336959E-3</v>
      </c>
      <c r="BF566" s="49">
        <f>_xll.qlIndexFixing($X$9,_xll.qlInterestRateIndexFixingDate($X$9,BC566,trigger),TRUE,trigger)</f>
        <v>2.508198537361219E-3</v>
      </c>
      <c r="BG566" s="94">
        <f t="shared" si="41"/>
        <v>4.4783151275230686E-2</v>
      </c>
    </row>
    <row r="567" spans="27:59" x14ac:dyDescent="0.2">
      <c r="AA567" s="1">
        <f t="shared" si="42"/>
        <v>564</v>
      </c>
      <c r="AB567" s="44" t="str">
        <f t="shared" si="43"/>
        <v>564M</v>
      </c>
      <c r="AC567" s="45">
        <f>_xll.qlInterestRateIndexFixingDate($X$9,AD567)</f>
        <v>59442</v>
      </c>
      <c r="AD567" s="45">
        <f>_xll.qlCalendarAdvance(calendar,$AD$3,AB567,,,trigger)</f>
        <v>59446</v>
      </c>
      <c r="AE567" s="45">
        <f>_xll.qlInterestRateIndexMaturity($X$9,AD567,)</f>
        <v>59628</v>
      </c>
      <c r="AF567" s="49">
        <f>_xll.qlTenorBasisValue(TenorBasis6M,AD567,_xll.ohTrigger(trigger,$X$24))</f>
        <v>1.9775221497915767E-4</v>
      </c>
      <c r="AG567" s="102">
        <f>_xll.qlTenorBasisForwardRate(TenorBasis6M,AD567,_xll.ohTrigger(trigger,$X$24))</f>
        <v>1.1430730573622956E-2</v>
      </c>
      <c r="AH567" s="102">
        <f>_xll.qlIndexFixing(TenorBasisIndex6M,$AC567,TRUE,_xll.ohTrigger(trigger,X588))</f>
        <v>1.1426923951533765E-2</v>
      </c>
      <c r="AI567" s="49">
        <f>_xll.qlIndexFixing($X$9,$AC567,TRUE,trigger)</f>
        <v>1.1387505539943112E-2</v>
      </c>
      <c r="AJ567" s="52">
        <f t="shared" si="40"/>
        <v>0.39418411590653318</v>
      </c>
      <c r="BC567" s="45">
        <f>_xll.qlCalendarAdvance(calendar,BC566,"1D",,,trigger)</f>
        <v>43081</v>
      </c>
      <c r="BD567" s="49">
        <f>_xll.qlTenorBasisForwardRate($X$17,BC567,_xll.ohTrigger(trigger,$X$24))</f>
        <v>2.407272664077028E-3</v>
      </c>
      <c r="BE567" s="49">
        <f>_xll.qlIndexFixing(TenorBasisIndex6M,_xll.qlInterestRateIndexFixingDate(TenorBasisIndex6M,BC567,trigger),TRUE,_xll.ohTrigger(trigger,$X$24))</f>
        <v>2.5102342317009094E-3</v>
      </c>
      <c r="BF567" s="49">
        <f>_xll.qlIndexFixing($X$9,_xll.qlInterestRateIndexFixingDate($X$9,BC567,trigger),TRUE,trigger)</f>
        <v>2.5154202241377131E-3</v>
      </c>
      <c r="BG567" s="94">
        <f t="shared" si="41"/>
        <v>5.1859924368037429E-2</v>
      </c>
    </row>
    <row r="568" spans="27:59" x14ac:dyDescent="0.2">
      <c r="AA568" s="1">
        <f t="shared" si="42"/>
        <v>565</v>
      </c>
      <c r="AB568" s="44" t="str">
        <f t="shared" si="43"/>
        <v>565M</v>
      </c>
      <c r="AC568" s="45">
        <f>_xll.qlInterestRateIndexFixingDate($X$9,AD568)</f>
        <v>59475</v>
      </c>
      <c r="AD568" s="45">
        <f>_xll.qlCalendarAdvance(calendar,$AD$3,AB568,,,trigger)</f>
        <v>59477</v>
      </c>
      <c r="AE568" s="45">
        <f>_xll.qlInterestRateIndexMaturity($X$9,AD568,)</f>
        <v>59658</v>
      </c>
      <c r="AF568" s="49">
        <f>_xll.qlTenorBasisValue(TenorBasis6M,AD568,_xll.ohTrigger(trigger,$X$24))</f>
        <v>1.9767653924009914E-4</v>
      </c>
      <c r="AG568" s="102">
        <f>_xll.qlTenorBasisForwardRate(TenorBasis6M,AD568,_xll.ohTrigger(trigger,$X$24))</f>
        <v>1.1438209301616216E-2</v>
      </c>
      <c r="AH568" s="102">
        <f>_xll.qlIndexFixing(TenorBasisIndex6M,$AC568,TRUE,_xll.ohTrigger(trigger,X589))</f>
        <v>1.1434402786670317E-2</v>
      </c>
      <c r="AI568" s="49">
        <f>_xll.qlIndexFixing($X$9,$AC568,TRUE,trigger)</f>
        <v>1.1395175777610527E-2</v>
      </c>
      <c r="AJ568" s="52">
        <f t="shared" si="40"/>
        <v>0.3922700905979043</v>
      </c>
      <c r="BC568" s="45">
        <f>_xll.qlCalendarAdvance(calendar,BC567,"1D",,,trigger)</f>
        <v>43082</v>
      </c>
      <c r="BD568" s="49">
        <f>_xll.qlTenorBasisForwardRate($X$17,BC568,_xll.ohTrigger(trigger,$X$24))</f>
        <v>2.4137922792280705E-3</v>
      </c>
      <c r="BE568" s="49">
        <f>_xll.qlIndexFixing(TenorBasisIndex6M,_xll.qlInterestRateIndexFixingDate(TenorBasisIndex6M,BC568,trigger),TRUE,_xll.ohTrigger(trigger,$X$24))</f>
        <v>2.5167542152157532E-3</v>
      </c>
      <c r="BF568" s="49">
        <f>_xll.qlIndexFixing($X$9,_xll.qlInterestRateIndexFixingDate($X$9,BC568,trigger),TRUE,trigger)</f>
        <v>2.5226433296957826E-3</v>
      </c>
      <c r="BG568" s="94">
        <f t="shared" si="41"/>
        <v>5.8891144800294302E-2</v>
      </c>
    </row>
    <row r="569" spans="27:59" x14ac:dyDescent="0.2">
      <c r="AA569" s="1">
        <f t="shared" si="42"/>
        <v>566</v>
      </c>
      <c r="AB569" s="44" t="str">
        <f t="shared" si="43"/>
        <v>566M</v>
      </c>
      <c r="AC569" s="45">
        <f>_xll.qlInterestRateIndexFixingDate($X$9,AD569)</f>
        <v>59505</v>
      </c>
      <c r="AD569" s="45">
        <f>_xll.qlCalendarAdvance(calendar,$AD$3,AB569,,,trigger)</f>
        <v>59509</v>
      </c>
      <c r="AE569" s="45">
        <f>_xll.qlInterestRateIndexMaturity($X$9,AD569,)</f>
        <v>59691</v>
      </c>
      <c r="AF569" s="49">
        <f>_xll.qlTenorBasisValue(TenorBasis6M,AD569,_xll.ohTrigger(trigger,$X$24))</f>
        <v>1.9759957495190113E-4</v>
      </c>
      <c r="AG569" s="102">
        <f>_xll.qlTenorBasisForwardRate(TenorBasis6M,AD569,_xll.ohTrigger(trigger,$X$24))</f>
        <v>1.1447336753420372E-2</v>
      </c>
      <c r="AH569" s="102">
        <f>_xll.qlIndexFixing(TenorBasisIndex6M,$AC569,TRUE,_xll.ohTrigger(trigger,X590))</f>
        <v>1.1443530102078098E-2</v>
      </c>
      <c r="AI569" s="49">
        <f>_xll.qlIndexFixing($X$9,$AC569,TRUE,trigger)</f>
        <v>1.1404555551294455E-2</v>
      </c>
      <c r="AJ569" s="52">
        <f t="shared" si="40"/>
        <v>0.38974550783643302</v>
      </c>
      <c r="BC569" s="45">
        <f>_xll.qlCalendarAdvance(calendar,BC568,"1D",,,trigger)</f>
        <v>43083</v>
      </c>
      <c r="BD569" s="49">
        <f>_xll.qlTenorBasisForwardRate($X$17,BC569,_xll.ohTrigger(trigger,$X$24))</f>
        <v>2.4203178693438122E-3</v>
      </c>
      <c r="BE569" s="49">
        <f>_xll.qlIndexFixing(TenorBasisIndex6M,_xll.qlInterestRateIndexFixingDate(TenorBasisIndex6M,BC569,trigger),TRUE,_xll.ohTrigger(trigger,$X$24))</f>
        <v>2.5167542446278305E-3</v>
      </c>
      <c r="BF569" s="49">
        <f>_xll.qlIndexFixing($X$9,_xll.qlInterestRateIndexFixingDate($X$9,BC569,trigger),TRUE,trigger)</f>
        <v>2.5298678540503611E-3</v>
      </c>
      <c r="BG569" s="94">
        <f t="shared" si="41"/>
        <v>0.13113609422530595</v>
      </c>
    </row>
    <row r="570" spans="27:59" x14ac:dyDescent="0.2">
      <c r="AA570" s="1">
        <f t="shared" si="42"/>
        <v>567</v>
      </c>
      <c r="AB570" s="44" t="str">
        <f t="shared" si="43"/>
        <v>567M</v>
      </c>
      <c r="AC570" s="45">
        <f>_xll.qlInterestRateIndexFixingDate($X$9,AD570)</f>
        <v>59533</v>
      </c>
      <c r="AD570" s="45">
        <f>_xll.qlCalendarAdvance(calendar,$AD$3,AB570,,,trigger)</f>
        <v>59538</v>
      </c>
      <c r="AE570" s="45">
        <f>_xll.qlInterestRateIndexMaturity($X$9,AD570,)</f>
        <v>59719</v>
      </c>
      <c r="AF570" s="49">
        <f>_xll.qlTenorBasisValue(TenorBasis6M,AD570,_xll.ohTrigger(trigger,$X$24))</f>
        <v>1.9753082317376184E-4</v>
      </c>
      <c r="AG570" s="102">
        <f>_xll.qlTenorBasisForwardRate(TenorBasis6M,AD570,_xll.ohTrigger(trigger,$X$24))</f>
        <v>1.145562448480612E-2</v>
      </c>
      <c r="AH570" s="102">
        <f>_xll.qlIndexFixing(TenorBasisIndex6M,$AC570,TRUE,_xll.ohTrigger(trigger,X591))</f>
        <v>1.1451817939161241E-2</v>
      </c>
      <c r="AI570" s="49">
        <f>_xll.qlIndexFixing($X$9,$AC570,TRUE,trigger)</f>
        <v>1.1413107804252002E-2</v>
      </c>
      <c r="AJ570" s="52">
        <f t="shared" si="40"/>
        <v>0.38710134909239124</v>
      </c>
      <c r="BC570" s="45">
        <f>_xll.qlCalendarAdvance(calendar,BC569,"1D",,,trigger)</f>
        <v>43084</v>
      </c>
      <c r="BD570" s="49">
        <f>_xll.qlTenorBasisForwardRate($X$17,BC570,_xll.ohTrigger(trigger,$X$24))</f>
        <v>2.4268494356575517E-3</v>
      </c>
      <c r="BE570" s="49">
        <f>_xll.qlIndexFixing(TenorBasisIndex6M,_xll.qlInterestRateIndexFixingDate(TenorBasisIndex6M,BC570,trigger),TRUE,_xll.ohTrigger(trigger,$X$24))</f>
        <v>2.5298121093039598E-3</v>
      </c>
      <c r="BF570" s="49">
        <f>_xll.qlIndexFixing($X$9,_xll.qlInterestRateIndexFixingDate($X$9,BC570,trigger),TRUE,trigger)</f>
        <v>2.5370937972185774E-3</v>
      </c>
      <c r="BG570" s="94">
        <f t="shared" si="41"/>
        <v>7.2816879146176711E-2</v>
      </c>
    </row>
    <row r="571" spans="27:59" x14ac:dyDescent="0.2">
      <c r="AA571" s="1">
        <f t="shared" si="42"/>
        <v>568</v>
      </c>
      <c r="AB571" s="44" t="str">
        <f t="shared" si="43"/>
        <v>568M</v>
      </c>
      <c r="AC571" s="45">
        <f>_xll.qlInterestRateIndexFixingDate($X$9,AD571)</f>
        <v>59567</v>
      </c>
      <c r="AD571" s="45">
        <f>_xll.qlCalendarAdvance(calendar,$AD$3,AB571,,,trigger)</f>
        <v>59569</v>
      </c>
      <c r="AE571" s="45">
        <f>_xll.qlInterestRateIndexMaturity($X$9,AD571,)</f>
        <v>59750</v>
      </c>
      <c r="AF571" s="49">
        <f>_xll.qlTenorBasisValue(TenorBasis6M,AD571,_xll.ohTrigger(trigger,$X$24))</f>
        <v>1.9745836348865179E-4</v>
      </c>
      <c r="AG571" s="102">
        <f>_xll.qlTenorBasisForwardRate(TenorBasis6M,AD571,_xll.ohTrigger(trigger,$X$24))</f>
        <v>1.1465534065634522E-2</v>
      </c>
      <c r="AH571" s="102">
        <f>_xll.qlIndexFixing(TenorBasisIndex6M,$AC571,TRUE,_xll.ohTrigger(trigger,X592))</f>
        <v>1.1461727502373236E-2</v>
      </c>
      <c r="AI571" s="49">
        <f>_xll.qlIndexFixing($X$9,$AC571,TRUE,trigger)</f>
        <v>1.1423349103918437E-2</v>
      </c>
      <c r="AJ571" s="52">
        <f t="shared" si="40"/>
        <v>0.3837839845479904</v>
      </c>
      <c r="BC571" s="45">
        <f>_xll.qlCalendarAdvance(calendar,BC570,"1D",,,trigger)</f>
        <v>43087</v>
      </c>
      <c r="BD571" s="49">
        <f>_xll.qlTenorBasisForwardRate($X$17,BC571,_xll.ohTrigger(trigger,$X$24))</f>
        <v>2.446480004062653E-3</v>
      </c>
      <c r="BE571" s="49">
        <f>_xll.qlIndexFixing(TenorBasisIndex6M,_xll.qlInterestRateIndexFixingDate(TenorBasisIndex6M,BC571,trigger),TRUE,_xll.ohTrigger(trigger,$X$24))</f>
        <v>2.5596924840151848E-3</v>
      </c>
      <c r="BF571" s="49">
        <f>_xll.qlIndexFixing($X$9,_xll.qlInterestRateIndexFixingDate($X$9,BC571,trigger),TRUE,trigger)</f>
        <v>2.5587801397513117E-3</v>
      </c>
      <c r="BG571" s="94">
        <f t="shared" si="41"/>
        <v>-9.1234426387309941E-3</v>
      </c>
    </row>
    <row r="572" spans="27:59" x14ac:dyDescent="0.2">
      <c r="AA572" s="1">
        <f t="shared" si="42"/>
        <v>569</v>
      </c>
      <c r="AB572" s="44" t="str">
        <f t="shared" si="43"/>
        <v>569M</v>
      </c>
      <c r="AC572" s="45">
        <f>_xll.qlInterestRateIndexFixingDate($X$9,AD572)</f>
        <v>59595</v>
      </c>
      <c r="AD572" s="45">
        <f>_xll.qlCalendarAdvance(calendar,$AD$3,AB572,,,trigger)</f>
        <v>59597</v>
      </c>
      <c r="AE572" s="45">
        <f>_xll.qlInterestRateIndexMaturity($X$9,AD572,)</f>
        <v>59782</v>
      </c>
      <c r="AF572" s="49">
        <f>_xll.qlTenorBasisValue(TenorBasis6M,AD572,_xll.ohTrigger(trigger,$X$24))</f>
        <v>1.9739382163274028E-4</v>
      </c>
      <c r="AG572" s="102">
        <f>_xll.qlTenorBasisForwardRate(TenorBasis6M,AD572,_xll.ohTrigger(trigger,$X$24))</f>
        <v>1.1476579218482949E-2</v>
      </c>
      <c r="AH572" s="102">
        <f>_xll.qlIndexFixing(TenorBasisIndex6M,$AC572,TRUE,_xll.ohTrigger(trigger,X593))</f>
        <v>1.1472772152864087E-2</v>
      </c>
      <c r="AI572" s="49">
        <f>_xll.qlIndexFixing($X$9,$AC572,TRUE,trigger)</f>
        <v>1.1434757257350669E-2</v>
      </c>
      <c r="AJ572" s="52">
        <f t="shared" si="40"/>
        <v>0.38014895513418034</v>
      </c>
      <c r="BC572" s="45">
        <f>_xll.qlCalendarAdvance(calendar,BC571,"1D",,,trigger)</f>
        <v>43088</v>
      </c>
      <c r="BD572" s="49">
        <f>_xll.qlTenorBasisForwardRate($X$17,BC572,_xll.ohTrigger(trigger,$X$24))</f>
        <v>2.4530354874434009E-3</v>
      </c>
      <c r="BE572" s="49">
        <f>_xll.qlIndexFixing(TenorBasisIndex6M,_xll.qlInterestRateIndexFixingDate(TenorBasisIndex6M,BC572,trigger),TRUE,_xll.ohTrigger(trigger,$X$24))</f>
        <v>2.5391621292565262E-3</v>
      </c>
      <c r="BF572" s="49">
        <f>_xll.qlIndexFixing($X$9,_xll.qlInterestRateIndexFixingDate($X$9,BC572,trigger),TRUE,trigger)</f>
        <v>2.5660117583234114E-3</v>
      </c>
      <c r="BG572" s="94">
        <f t="shared" si="41"/>
        <v>0.26849629066885183</v>
      </c>
    </row>
    <row r="573" spans="27:59" x14ac:dyDescent="0.2">
      <c r="AA573" s="1">
        <f t="shared" si="42"/>
        <v>570</v>
      </c>
      <c r="AB573" s="44" t="str">
        <f t="shared" si="43"/>
        <v>570M</v>
      </c>
      <c r="AC573" s="45">
        <f>_xll.qlInterestRateIndexFixingDate($X$9,AD573)</f>
        <v>59624</v>
      </c>
      <c r="AD573" s="45">
        <f>_xll.qlCalendarAdvance(calendar,$AD$3,AB573,,,trigger)</f>
        <v>59628</v>
      </c>
      <c r="AE573" s="45">
        <f>_xll.qlInterestRateIndexMaturity($X$9,AD573,)</f>
        <v>59811</v>
      </c>
      <c r="AF573" s="49">
        <f>_xll.qlTenorBasisValue(TenorBasis6M,AD573,_xll.ohTrigger(trigger,$X$24))</f>
        <v>1.9732335334622555E-4</v>
      </c>
      <c r="AG573" s="102">
        <f>_xll.qlTenorBasisForwardRate(TenorBasis6M,AD573,_xll.ohTrigger(trigger,$X$24))</f>
        <v>1.1487130089082465E-2</v>
      </c>
      <c r="AH573" s="102">
        <f>_xll.qlIndexFixing(TenorBasisIndex6M,$AC573,TRUE,_xll.ohTrigger(trigger,X594))</f>
        <v>1.1483323245635651E-2</v>
      </c>
      <c r="AI573" s="49">
        <f>_xll.qlIndexFixing($X$9,$AC573,TRUE,trigger)</f>
        <v>1.1445718292375907E-2</v>
      </c>
      <c r="AJ573" s="52">
        <f t="shared" si="40"/>
        <v>0.37604953259743823</v>
      </c>
      <c r="BC573" s="45">
        <f>_xll.qlCalendarAdvance(calendar,BC572,"1D",,,trigger)</f>
        <v>43089</v>
      </c>
      <c r="BD573" s="49">
        <f>_xll.qlTenorBasisForwardRate($X$17,BC573,_xll.ohTrigger(trigger,$X$24))</f>
        <v>2.4595969531592157E-3</v>
      </c>
      <c r="BE573" s="49">
        <f>_xll.qlIndexFixing(TenorBasisIndex6M,_xll.qlInterestRateIndexFixingDate(TenorBasisIndex6M,BC573,trigger),TRUE,_xll.ohTrigger(trigger,$X$24))</f>
        <v>2.5625614763981905E-3</v>
      </c>
      <c r="BF573" s="49">
        <f>_xll.qlIndexFixing($X$9,_xll.qlInterestRateIndexFixingDate($X$9,BC573,trigger),TRUE,trigger)</f>
        <v>2.5732447957842537E-3</v>
      </c>
      <c r="BG573" s="94">
        <f t="shared" si="41"/>
        <v>0.10683319386063217</v>
      </c>
    </row>
    <row r="574" spans="27:59" x14ac:dyDescent="0.2">
      <c r="AA574" s="1">
        <f t="shared" si="42"/>
        <v>571</v>
      </c>
      <c r="AB574" s="44" t="str">
        <f t="shared" si="43"/>
        <v>571M</v>
      </c>
      <c r="AC574" s="45">
        <f>_xll.qlInterestRateIndexFixingDate($X$9,AD574)</f>
        <v>59653</v>
      </c>
      <c r="AD574" s="45">
        <f>_xll.qlCalendarAdvance(calendar,$AD$3,AB574,,,trigger)</f>
        <v>59658</v>
      </c>
      <c r="AE574" s="45">
        <f>_xll.qlInterestRateIndexMaturity($X$9,AD574,)</f>
        <v>59842</v>
      </c>
      <c r="AF574" s="49">
        <f>_xll.qlTenorBasisValue(TenorBasis6M,AD574,_xll.ohTrigger(trigger,$X$24))</f>
        <v>1.9725613400881141E-4</v>
      </c>
      <c r="AG574" s="102">
        <f>_xll.qlTenorBasisForwardRate(TenorBasis6M,AD574,_xll.ohTrigger(trigger,$X$24))</f>
        <v>1.1499131207192486E-2</v>
      </c>
      <c r="AH574" s="102">
        <f>_xll.qlIndexFixing(TenorBasisIndex6M,$AC574,TRUE,_xll.ohTrigger(trigger,X595))</f>
        <v>1.1495324221005323E-2</v>
      </c>
      <c r="AI574" s="49">
        <f>_xll.qlIndexFixing($X$9,$AC574,TRUE,trigger)</f>
        <v>1.1458179399473236E-2</v>
      </c>
      <c r="AJ574" s="52">
        <f t="shared" si="40"/>
        <v>0.37144821532086525</v>
      </c>
      <c r="BC574" s="45">
        <f>_xll.qlCalendarAdvance(calendar,BC573,"1D",,,trigger)</f>
        <v>43090</v>
      </c>
      <c r="BD574" s="49">
        <f>_xll.qlTenorBasisForwardRate($X$17,BC574,_xll.ohTrigger(trigger,$X$24))</f>
        <v>2.4661644024337338E-3</v>
      </c>
      <c r="BE574" s="49">
        <f>_xll.qlIndexFixing(TenorBasisIndex6M,_xll.qlInterestRateIndexFixingDate(TenorBasisIndex6M,BC574,trigger),TRUE,_xll.ohTrigger(trigger,$X$24))</f>
        <v>2.5691292965237512E-3</v>
      </c>
      <c r="BF574" s="49">
        <f>_xll.qlIndexFixing($X$9,_xll.qlInterestRateIndexFixingDate($X$9,BC574,trigger),TRUE,trigger)</f>
        <v>2.5804792521505289E-3</v>
      </c>
      <c r="BG574" s="94">
        <f t="shared" si="41"/>
        <v>0.11349955626777705</v>
      </c>
    </row>
    <row r="575" spans="27:59" x14ac:dyDescent="0.2">
      <c r="AA575" s="1">
        <f t="shared" si="42"/>
        <v>572</v>
      </c>
      <c r="AB575" s="44" t="str">
        <f t="shared" si="43"/>
        <v>572M</v>
      </c>
      <c r="AC575" s="45">
        <f>_xll.qlInterestRateIndexFixingDate($X$9,AD575)</f>
        <v>59687</v>
      </c>
      <c r="AD575" s="45">
        <f>_xll.qlCalendarAdvance(calendar,$AD$3,AB575,,,trigger)</f>
        <v>59691</v>
      </c>
      <c r="AE575" s="45">
        <f>_xll.qlInterestRateIndexMaturity($X$9,AD575,)</f>
        <v>59874</v>
      </c>
      <c r="AF575" s="49">
        <f>_xll.qlTenorBasisValue(TenorBasis6M,AD575,_xll.ohTrigger(trigger,$X$24))</f>
        <v>1.9718328527427485E-4</v>
      </c>
      <c r="AG575" s="102">
        <f>_xll.qlTenorBasisForwardRate(TenorBasis6M,AD575,_xll.ohTrigger(trigger,$X$24))</f>
        <v>1.1512277701998235E-2</v>
      </c>
      <c r="AH575" s="102">
        <f>_xll.qlIndexFixing(TenorBasisIndex6M,$AC575,TRUE,_xll.ohTrigger(trigger,X596))</f>
        <v>1.1508470812691275E-2</v>
      </c>
      <c r="AI575" s="49">
        <f>_xll.qlIndexFixing($X$9,$AC575,TRUE,trigger)</f>
        <v>1.1471866859832789E-2</v>
      </c>
      <c r="AJ575" s="52">
        <f t="shared" si="40"/>
        <v>0.36603952858486194</v>
      </c>
      <c r="BC575" s="45">
        <f>_xll.qlCalendarAdvance(calendar,BC574,"1D",,,trigger)</f>
        <v>43091</v>
      </c>
      <c r="BD575" s="49">
        <f>_xll.qlTenorBasisForwardRate($X$17,BC575,_xll.ohTrigger(trigger,$X$24))</f>
        <v>2.4727378364897135E-3</v>
      </c>
      <c r="BE575" s="49">
        <f>_xll.qlIndexFixing(TenorBasisIndex6M,_xll.qlInterestRateIndexFixingDate(TenorBasisIndex6M,BC575,trigger),TRUE,_xll.ohTrigger(trigger,$X$24))</f>
        <v>2.5757031017439292E-3</v>
      </c>
      <c r="BF575" s="49">
        <f>_xll.qlIndexFixing($X$9,_xll.qlInterestRateIndexFixingDate($X$9,BC575,trigger),TRUE,trigger)</f>
        <v>2.5877151274362915E-3</v>
      </c>
      <c r="BG575" s="94">
        <f t="shared" si="41"/>
        <v>0.12012025692362346</v>
      </c>
    </row>
    <row r="576" spans="27:59" x14ac:dyDescent="0.2">
      <c r="AA576" s="1">
        <f t="shared" si="42"/>
        <v>573</v>
      </c>
      <c r="AB576" s="44" t="str">
        <f t="shared" si="43"/>
        <v>573M</v>
      </c>
      <c r="AC576" s="45">
        <f>_xll.qlInterestRateIndexFixingDate($X$9,AD576)</f>
        <v>59715</v>
      </c>
      <c r="AD576" s="45">
        <f>_xll.qlCalendarAdvance(calendar,$AD$3,AB576,,,trigger)</f>
        <v>59719</v>
      </c>
      <c r="AE576" s="45">
        <f>_xll.qlInterestRateIndexMaturity($X$9,AD576,)</f>
        <v>59903</v>
      </c>
      <c r="AF576" s="49">
        <f>_xll.qlTenorBasisValue(TenorBasis6M,AD576,_xll.ohTrigger(trigger,$X$24))</f>
        <v>1.9712235923934963E-4</v>
      </c>
      <c r="AG576" s="102">
        <f>_xll.qlTenorBasisForwardRate(TenorBasis6M,AD576,_xll.ohTrigger(trigger,$X$24))</f>
        <v>1.1524818041789673E-2</v>
      </c>
      <c r="AH576" s="102">
        <f>_xll.qlIndexFixing(TenorBasisIndex6M,$AC576,TRUE,_xll.ohTrigger(trigger,X597))</f>
        <v>1.1521011008354653E-2</v>
      </c>
      <c r="AI576" s="49">
        <f>_xll.qlIndexFixing($X$9,$AC576,TRUE,trigger)</f>
        <v>1.1484922740501894E-2</v>
      </c>
      <c r="AJ576" s="52">
        <f t="shared" si="40"/>
        <v>0.36088267852759159</v>
      </c>
      <c r="BC576" s="45">
        <f>_xll.qlCalendarAdvance(calendar,BC575,"1D",,,trigger)</f>
        <v>43096</v>
      </c>
      <c r="BD576" s="49">
        <f>_xll.qlTenorBasisForwardRate($X$17,BC576,_xll.ohTrigger(trigger,$X$24))</f>
        <v>2.505694821302566E-3</v>
      </c>
      <c r="BE576" s="49">
        <f>_xll.qlIndexFixing(TenorBasisIndex6M,_xll.qlInterestRateIndexFixingDate(TenorBasisIndex6M,BC576,trigger),TRUE,_xll.ohTrigger(trigger,$X$24))</f>
        <v>2.6192095011514137E-3</v>
      </c>
      <c r="BF576" s="49">
        <f>_xll.qlIndexFixing($X$9,_xll.qlInterestRateIndexFixingDate($X$9,BC576,trigger),TRUE,trigger)</f>
        <v>2.6239157882051085E-3</v>
      </c>
      <c r="BG576" s="94">
        <f t="shared" si="41"/>
        <v>4.7062870536947708E-2</v>
      </c>
    </row>
    <row r="577" spans="27:59" x14ac:dyDescent="0.2">
      <c r="AA577" s="1">
        <f t="shared" si="42"/>
        <v>574</v>
      </c>
      <c r="AB577" s="44" t="str">
        <f t="shared" si="43"/>
        <v>574M</v>
      </c>
      <c r="AC577" s="45">
        <f>_xll.qlInterestRateIndexFixingDate($X$9,AD577)</f>
        <v>59748</v>
      </c>
      <c r="AD577" s="45">
        <f>_xll.qlCalendarAdvance(calendar,$AD$3,AB577,,,trigger)</f>
        <v>59750</v>
      </c>
      <c r="AE577" s="45">
        <f>_xll.qlInterestRateIndexMaturity($X$9,AD577,)</f>
        <v>59936</v>
      </c>
      <c r="AF577" s="49">
        <f>_xll.qlTenorBasisValue(TenorBasis6M,AD577,_xll.ohTrigger(trigger,$X$24))</f>
        <v>1.9705583971437119E-4</v>
      </c>
      <c r="AG577" s="102">
        <f>_xll.qlTenorBasisForwardRate(TenorBasis6M,AD577,_xll.ohTrigger(trigger,$X$24))</f>
        <v>1.1539790552352951E-2</v>
      </c>
      <c r="AH577" s="102">
        <f>_xll.qlIndexFixing(TenorBasisIndex6M,$AC577,TRUE,_xll.ohTrigger(trigger,X598))</f>
        <v>1.1535983248636783E-2</v>
      </c>
      <c r="AI577" s="49">
        <f>_xll.qlIndexFixing($X$9,$AC577,TRUE,trigger)</f>
        <v>1.1500520691147102E-2</v>
      </c>
      <c r="AJ577" s="52">
        <f t="shared" si="40"/>
        <v>0.35462557489681146</v>
      </c>
      <c r="BC577" s="45">
        <f>_xll.qlCalendarAdvance(calendar,BC576,"1D",,,trigger)</f>
        <v>43097</v>
      </c>
      <c r="BD577" s="49">
        <f>_xll.qlTenorBasisForwardRate($X$17,BC577,_xll.ohTrigger(trigger,$X$24))</f>
        <v>2.5123041897177705E-3</v>
      </c>
      <c r="BE577" s="49">
        <f>_xll.qlIndexFixing(TenorBasisIndex6M,_xll.qlInterestRateIndexFixingDate(TenorBasisIndex6M,BC577,trigger),TRUE,_xll.ohTrigger(trigger,$X$24))</f>
        <v>2.6152716884939244E-3</v>
      </c>
      <c r="BF577" s="49">
        <f>_xll.qlIndexFixing($X$9,_xll.qlInterestRateIndexFixingDate($X$9,BC577,trigger),TRUE,trigger)</f>
        <v>2.6311601773341279E-3</v>
      </c>
      <c r="BG577" s="94">
        <f t="shared" si="41"/>
        <v>0.15888488840203485</v>
      </c>
    </row>
    <row r="578" spans="27:59" x14ac:dyDescent="0.2">
      <c r="AA578" s="1">
        <f t="shared" si="42"/>
        <v>575</v>
      </c>
      <c r="AB578" s="44" t="str">
        <f t="shared" si="43"/>
        <v>575M</v>
      </c>
      <c r="AC578" s="45">
        <f>_xll.qlInterestRateIndexFixingDate($X$9,AD578)</f>
        <v>59778</v>
      </c>
      <c r="AD578" s="45">
        <f>_xll.qlCalendarAdvance(calendar,$AD$3,AB578,,,trigger)</f>
        <v>59782</v>
      </c>
      <c r="AE578" s="45">
        <f>_xll.qlInterestRateIndexMaturity($X$9,AD578,)</f>
        <v>59964</v>
      </c>
      <c r="AF578" s="49">
        <f>_xll.qlTenorBasisValue(TenorBasis6M,AD578,_xll.ohTrigger(trigger,$X$24))</f>
        <v>1.9698818980581252E-4</v>
      </c>
      <c r="AG578" s="102">
        <f>_xll.qlTenorBasisForwardRate(TenorBasis6M,AD578,_xll.ohTrigger(trigger,$X$24))</f>
        <v>1.1553365792923395E-2</v>
      </c>
      <c r="AH578" s="102">
        <f>_xll.qlIndexFixing(TenorBasisIndex6M,$AC578,TRUE,_xll.ohTrigger(trigger,X599))</f>
        <v>1.1549558949630929E-2</v>
      </c>
      <c r="AI578" s="49">
        <f>_xll.qlIndexFixing($X$9,$AC578,TRUE,trigger)</f>
        <v>1.1514730379409227E-2</v>
      </c>
      <c r="AJ578" s="52">
        <f t="shared" si="40"/>
        <v>0.34828570221702093</v>
      </c>
      <c r="BC578" s="45">
        <f>_xll.qlCalendarAdvance(calendar,BC577,"1D",,,trigger)</f>
        <v>43098</v>
      </c>
      <c r="BD578" s="49">
        <f>_xll.qlTenorBasisForwardRate($X$17,BC578,_xll.ohTrigger(trigger,$X$24))</f>
        <v>2.518919551460567E-3</v>
      </c>
      <c r="BE578" s="49">
        <f>_xll.qlIndexFixing(TenorBasisIndex6M,_xll.qlInterestRateIndexFixingDate(TenorBasisIndex6M,BC578,trigger),TRUE,_xll.ohTrigger(trigger,$X$24))</f>
        <v>2.6218874235811535E-3</v>
      </c>
      <c r="BF578" s="49">
        <f>_xll.qlIndexFixing($X$9,_xll.qlInterestRateIndexFixingDate($X$9,BC578,trigger),TRUE,trigger)</f>
        <v>2.6384059854906799E-3</v>
      </c>
      <c r="BG578" s="94">
        <f t="shared" si="41"/>
        <v>0.16518561909526375</v>
      </c>
    </row>
    <row r="579" spans="27:59" x14ac:dyDescent="0.2">
      <c r="AA579" s="1">
        <f t="shared" si="42"/>
        <v>576</v>
      </c>
      <c r="AB579" s="44" t="str">
        <f t="shared" si="43"/>
        <v>576M</v>
      </c>
      <c r="AC579" s="45">
        <f>_xll.qlInterestRateIndexFixingDate($X$9,AD579)</f>
        <v>59807</v>
      </c>
      <c r="AD579" s="45">
        <f>_xll.qlCalendarAdvance(calendar,$AD$3,AB579,,,trigger)</f>
        <v>59811</v>
      </c>
      <c r="AE579" s="45">
        <f>_xll.qlInterestRateIndexMaturity($X$9,AD579,)</f>
        <v>59994</v>
      </c>
      <c r="AF579" s="49">
        <f>_xll.qlTenorBasisValue(TenorBasis6M,AD579,_xll.ohTrigger(trigger,$X$24))</f>
        <v>1.9692776046038323E-4</v>
      </c>
      <c r="AG579" s="102">
        <f>_xll.qlTenorBasisForwardRate(TenorBasis6M,AD579,_xll.ohTrigger(trigger,$X$24))</f>
        <v>1.1568334301876907E-2</v>
      </c>
      <c r="AH579" s="102">
        <f>_xll.qlIndexFixing(TenorBasisIndex6M,$AC579,TRUE,_xll.ohTrigger(trigger,X600))</f>
        <v>1.1564527309524507E-2</v>
      </c>
      <c r="AI579" s="49">
        <f>_xll.qlIndexFixing($X$9,$AC579,TRUE,trigger)</f>
        <v>1.1530362909210695E-2</v>
      </c>
      <c r="AJ579" s="52">
        <f t="shared" si="40"/>
        <v>0.34164400313811338</v>
      </c>
      <c r="BC579" s="45">
        <f>_xll.qlCalendarAdvance(calendar,BC578,"1D",,,trigger)</f>
        <v>43102</v>
      </c>
      <c r="BD579" s="49">
        <f>_xll.qlTenorBasisForwardRate($X$17,BC579,_xll.ohTrigger(trigger,$X$24))</f>
        <v>2.5420211588418735E-3</v>
      </c>
      <c r="BE579" s="49">
        <f>_xll.qlIndexFixing(TenorBasisIndex6M,_xll.qlInterestRateIndexFixingDate(TenorBasisIndex6M,BC579,trigger),TRUE,_xll.ohTrigger(trigger,$X$24))</f>
        <v>2.6275455252104253E-3</v>
      </c>
      <c r="BF579" s="49">
        <f>_xll.qlIndexFixing($X$9,_xll.qlInterestRateIndexFixingDate($X$9,BC579,trigger),TRUE,trigger)</f>
        <v>2.663746576255671E-3</v>
      </c>
      <c r="BG579" s="94">
        <f t="shared" si="41"/>
        <v>0.36201051045245747</v>
      </c>
    </row>
    <row r="580" spans="27:59" x14ac:dyDescent="0.2">
      <c r="AA580" s="1">
        <f t="shared" si="42"/>
        <v>577</v>
      </c>
      <c r="AB580" s="44" t="str">
        <f t="shared" si="43"/>
        <v>577M</v>
      </c>
      <c r="AC580" s="45">
        <f>_xll.qlInterestRateIndexFixingDate($X$9,AD580)</f>
        <v>59840</v>
      </c>
      <c r="AD580" s="45">
        <f>_xll.qlCalendarAdvance(calendar,$AD$3,AB580,,,trigger)</f>
        <v>59842</v>
      </c>
      <c r="AE580" s="45">
        <f>_xll.qlInterestRateIndexMaturity($X$9,AD580,)</f>
        <v>60024</v>
      </c>
      <c r="AF580" s="49">
        <f>_xll.qlTenorBasisValue(TenorBasis6M,AD580,_xll.ohTrigger(trigger,$X$24))</f>
        <v>1.9686407406287708E-4</v>
      </c>
      <c r="AG580" s="102">
        <f>_xll.qlTenorBasisForwardRate(TenorBasis6M,AD580,_xll.ohTrigger(trigger,$X$24))</f>
        <v>1.1584089629463792E-2</v>
      </c>
      <c r="AH580" s="102">
        <f>_xll.qlIndexFixing(TenorBasisIndex6M,$AC580,TRUE,_xll.ohTrigger(trigger,X601))</f>
        <v>1.1580282729785661E-2</v>
      </c>
      <c r="AI580" s="49">
        <f>_xll.qlIndexFixing($X$9,$AC580,TRUE,trigger)</f>
        <v>1.1546850187728237E-2</v>
      </c>
      <c r="AJ580" s="52">
        <f t="shared" ref="AJ580:AJ643" si="44">(AH580-AI580)*10000</f>
        <v>0.33432542057424897</v>
      </c>
      <c r="BC580" s="45">
        <f>_xll.qlCalendarAdvance(calendar,BC579,"1D",,,trigger)</f>
        <v>43103</v>
      </c>
      <c r="BD580" s="49">
        <f>_xll.qlTenorBasisForwardRate($X$17,BC580,_xll.ohTrigger(trigger,$X$24))</f>
        <v>2.5486634409394794E-3</v>
      </c>
      <c r="BE580" s="49">
        <f>_xll.qlIndexFixing(TenorBasisIndex6M,_xll.qlInterestRateIndexFixingDate(TenorBasisIndex6M,BC580,trigger),TRUE,_xll.ohTrigger(trigger,$X$24))</f>
        <v>2.6516322490475518E-3</v>
      </c>
      <c r="BF580" s="49">
        <f>_xll.qlIndexFixing($X$9,_xll.qlInterestRateIndexFixingDate($X$9,BC580,trigger),TRUE,trigger)</f>
        <v>2.6709987164518843E-3</v>
      </c>
      <c r="BG580" s="94">
        <f t="shared" ref="BG580:BG643" si="45">(BF580-BE580)*10000</f>
        <v>0.19366467404332513</v>
      </c>
    </row>
    <row r="581" spans="27:59" x14ac:dyDescent="0.2">
      <c r="AA581" s="1">
        <f t="shared" si="42"/>
        <v>578</v>
      </c>
      <c r="AB581" s="44" t="str">
        <f t="shared" si="43"/>
        <v>578M</v>
      </c>
      <c r="AC581" s="45">
        <f>_xll.qlInterestRateIndexFixingDate($X$9,AD581)</f>
        <v>59869</v>
      </c>
      <c r="AD581" s="45">
        <f>_xll.qlCalendarAdvance(calendar,$AD$3,AB581,,,trigger)</f>
        <v>59873</v>
      </c>
      <c r="AE581" s="45">
        <f>_xll.qlInterestRateIndexMaturity($X$9,AD581,)</f>
        <v>60056</v>
      </c>
      <c r="AF581" s="49">
        <f>_xll.qlTenorBasisValue(TenorBasis6M,AD581,_xll.ohTrigger(trigger,$X$24))</f>
        <v>1.968013153199545E-4</v>
      </c>
      <c r="AG581" s="102">
        <f>_xll.qlTenorBasisForwardRate(TenorBasis6M,AD581,_xll.ohTrigger(trigger,$X$24))</f>
        <v>1.1601488010581628E-2</v>
      </c>
      <c r="AH581" s="102">
        <f>_xll.qlIndexFixing(TenorBasisIndex6M,$AC581,TRUE,_xll.ohTrigger(trigger,X602))</f>
        <v>1.159768095692657E-2</v>
      </c>
      <c r="AI581" s="49">
        <f>_xll.qlIndexFixing($X$9,$AC581,TRUE,trigger)</f>
        <v>1.1565051052928127E-2</v>
      </c>
      <c r="AJ581" s="52">
        <f t="shared" si="44"/>
        <v>0.32629903998443111</v>
      </c>
      <c r="BC581" s="45">
        <f>_xll.qlCalendarAdvance(calendar,BC580,"1D",,,trigger)</f>
        <v>43104</v>
      </c>
      <c r="BD581" s="49">
        <f>_xll.qlTenorBasisForwardRate($X$17,BC581,_xll.ohTrigger(trigger,$X$24))</f>
        <v>2.55531172289935E-3</v>
      </c>
      <c r="BE581" s="49">
        <f>_xll.qlIndexFixing(TenorBasisIndex6M,_xll.qlInterestRateIndexFixingDate(TenorBasisIndex6M,BC581,trigger),TRUE,_xll.ohTrigger(trigger,$X$24))</f>
        <v>2.6582809041657222E-3</v>
      </c>
      <c r="BF581" s="49">
        <f>_xll.qlIndexFixing($X$9,_xll.qlInterestRateIndexFixingDate($X$9,BC581,trigger),TRUE,trigger)</f>
        <v>2.6782522756040998E-3</v>
      </c>
      <c r="BG581" s="94">
        <f t="shared" si="45"/>
        <v>0.19971371438377589</v>
      </c>
    </row>
    <row r="582" spans="27:59" x14ac:dyDescent="0.2">
      <c r="AA582" s="1">
        <f t="shared" ref="AA582:AA645" si="46">AA581+1</f>
        <v>579</v>
      </c>
      <c r="AB582" s="44" t="str">
        <f t="shared" ref="AB582:AB645" si="47">AA582&amp;"M"</f>
        <v>579M</v>
      </c>
      <c r="AC582" s="45">
        <f>_xll.qlInterestRateIndexFixingDate($X$9,AD582)</f>
        <v>59898</v>
      </c>
      <c r="AD582" s="45">
        <f>_xll.qlCalendarAdvance(calendar,$AD$3,AB582,,,trigger)</f>
        <v>59903</v>
      </c>
      <c r="AE582" s="45">
        <f>_xll.qlInterestRateIndexMaturity($X$9,AD582,)</f>
        <v>60085</v>
      </c>
      <c r="AF582" s="49">
        <f>_xll.qlTenorBasisValue(TenorBasis6M,AD582,_xll.ohTrigger(trigger,$X$24))</f>
        <v>1.9674145178589464E-4</v>
      </c>
      <c r="AG582" s="102">
        <f>_xll.qlTenorBasisForwardRate(TenorBasis6M,AD582,_xll.ohTrigger(trigger,$X$24))</f>
        <v>1.1618066931360214E-2</v>
      </c>
      <c r="AH582" s="102">
        <f>_xll.qlIndexFixing(TenorBasisIndex6M,$AC582,TRUE,_xll.ohTrigger(trigger,X603))</f>
        <v>1.1614259969111475E-2</v>
      </c>
      <c r="AI582" s="49">
        <f>_xll.qlIndexFixing($X$9,$AC582,TRUE,trigger)</f>
        <v>1.1582426079049008E-2</v>
      </c>
      <c r="AJ582" s="52">
        <f t="shared" si="44"/>
        <v>0.31833890062466647</v>
      </c>
      <c r="BC582" s="45">
        <f>_xll.qlCalendarAdvance(calendar,BC581,"1D",,,trigger)</f>
        <v>43105</v>
      </c>
      <c r="BD582" s="49">
        <f>_xll.qlTenorBasisForwardRate($X$17,BC582,_xll.ohTrigger(trigger,$X$24))</f>
        <v>2.5619660059346583E-3</v>
      </c>
      <c r="BE582" s="49">
        <f>_xll.qlIndexFixing(TenorBasisIndex6M,_xll.qlInterestRateIndexFixingDate(TenorBasisIndex6M,BC582,trigger),TRUE,_xll.ohTrigger(trigger,$X$24))</f>
        <v>2.6758444407863815E-3</v>
      </c>
      <c r="BF582" s="49">
        <f>_xll.qlIndexFixing($X$9,_xll.qlInterestRateIndexFixingDate($X$9,BC582,trigger),TRUE,trigger)</f>
        <v>2.6855072537268917E-3</v>
      </c>
      <c r="BG582" s="94">
        <f t="shared" si="45"/>
        <v>9.6628129405101737E-2</v>
      </c>
    </row>
    <row r="583" spans="27:59" x14ac:dyDescent="0.2">
      <c r="AA583" s="1">
        <f t="shared" si="46"/>
        <v>580</v>
      </c>
      <c r="AB583" s="44" t="str">
        <f t="shared" si="47"/>
        <v>580M</v>
      </c>
      <c r="AC583" s="45">
        <f>_xll.qlInterestRateIndexFixingDate($X$9,AD583)</f>
        <v>59932</v>
      </c>
      <c r="AD583" s="45">
        <f>_xll.qlCalendarAdvance(calendar,$AD$3,AB583,,,trigger)</f>
        <v>59936</v>
      </c>
      <c r="AE583" s="45">
        <f>_xll.qlInterestRateIndexMaturity($X$9,AD583,)</f>
        <v>60118</v>
      </c>
      <c r="AF583" s="49">
        <f>_xll.qlTenorBasisValue(TenorBasis6M,AD583,_xll.ohTrigger(trigger,$X$24))</f>
        <v>1.9667657678396541E-4</v>
      </c>
      <c r="AG583" s="102">
        <f>_xll.qlTenorBasisForwardRate(TenorBasis6M,AD583,_xll.ohTrigger(trigger,$X$24))</f>
        <v>1.16376002327467E-2</v>
      </c>
      <c r="AH583" s="102">
        <f>_xll.qlIndexFixing(TenorBasisIndex6M,$AC583,TRUE,_xll.ohTrigger(trigger,X604))</f>
        <v>1.1633793234443725E-2</v>
      </c>
      <c r="AI583" s="49">
        <f>_xll.qlIndexFixing($X$9,$AC583,TRUE,trigger)</f>
        <v>1.1602899607652897E-2</v>
      </c>
      <c r="AJ583" s="52">
        <f t="shared" si="44"/>
        <v>0.3089362679082816</v>
      </c>
      <c r="BC583" s="45">
        <f>_xll.qlCalendarAdvance(calendar,BC582,"1D",,,trigger)</f>
        <v>43108</v>
      </c>
      <c r="BD583" s="49">
        <f>_xll.qlTenorBasisForwardRate($X$17,BC583,_xll.ohTrigger(trigger,$X$24))</f>
        <v>2.5854030694213597E-3</v>
      </c>
      <c r="BE583" s="49">
        <f>_xll.qlIndexFixing(TenorBasisIndex6M,_xll.qlInterestRateIndexFixingDate(TenorBasisIndex6M,BC583,trigger),TRUE,_xll.ohTrigger(trigger,$X$24))</f>
        <v>2.6883746921514393E-3</v>
      </c>
      <c r="BF583" s="49">
        <f>_xll.qlIndexFixing($X$9,_xll.qlInterestRateIndexFixingDate($X$9,BC583,trigger),TRUE,trigger)</f>
        <v>2.7109421169620798E-3</v>
      </c>
      <c r="BG583" s="94">
        <f t="shared" si="45"/>
        <v>0.22567424810640471</v>
      </c>
    </row>
    <row r="584" spans="27:59" x14ac:dyDescent="0.2">
      <c r="AA584" s="1">
        <f t="shared" si="46"/>
        <v>581</v>
      </c>
      <c r="AB584" s="44" t="str">
        <f t="shared" si="47"/>
        <v>581M</v>
      </c>
      <c r="AC584" s="45">
        <f>_xll.qlInterestRateIndexFixingDate($X$9,AD584)</f>
        <v>59960</v>
      </c>
      <c r="AD584" s="45">
        <f>_xll.qlCalendarAdvance(calendar,$AD$3,AB584,,,trigger)</f>
        <v>59964</v>
      </c>
      <c r="AE584" s="45">
        <f>_xll.qlInterestRateIndexMaturity($X$9,AD584,)</f>
        <v>60148</v>
      </c>
      <c r="AF584" s="49">
        <f>_xll.qlTenorBasisValue(TenorBasis6M,AD584,_xll.ohTrigger(trigger,$X$24))</f>
        <v>1.9662232100824614E-4</v>
      </c>
      <c r="AG584" s="102">
        <f>_xll.qlTenorBasisForwardRate(TenorBasis6M,AD584,_xll.ohTrigger(trigger,$X$24))</f>
        <v>1.1655832958989155E-2</v>
      </c>
      <c r="AH584" s="102">
        <f>_xll.qlIndexFixing(TenorBasisIndex6M,$AC584,TRUE,_xll.ohTrigger(trigger,X605))</f>
        <v>1.1652025681922498E-2</v>
      </c>
      <c r="AI584" s="49">
        <f>_xll.qlIndexFixing($X$9,$AC584,TRUE,trigger)</f>
        <v>1.1622001628872228E-2</v>
      </c>
      <c r="AJ584" s="52">
        <f t="shared" si="44"/>
        <v>0.30024053050269062</v>
      </c>
      <c r="BC584" s="45">
        <f>_xll.qlCalendarAdvance(calendar,BC583,"1D",,,trigger)</f>
        <v>43109</v>
      </c>
      <c r="BD584" s="49">
        <f>_xll.qlTenorBasisForwardRate($X$17,BC584,_xll.ohTrigger(trigger,$X$24))</f>
        <v>2.5886431730614929E-3</v>
      </c>
      <c r="BE584" s="49">
        <f>_xll.qlIndexFixing(TenorBasisIndex6M,_xll.qlInterestRateIndexFixingDate(TenorBasisIndex6M,BC584,trigger),TRUE,_xll.ohTrigger(trigger,$X$24))</f>
        <v>2.6916142247759706E-3</v>
      </c>
      <c r="BF584" s="49">
        <f>_xll.qlIndexFixing($X$9,_xll.qlInterestRateIndexFixingDate($X$9,BC584,trigger),TRUE,trigger)</f>
        <v>2.7145413562373846E-3</v>
      </c>
      <c r="BG584" s="94">
        <f t="shared" si="45"/>
        <v>0.2292713146141408</v>
      </c>
    </row>
    <row r="585" spans="27:59" x14ac:dyDescent="0.2">
      <c r="AA585" s="1">
        <f t="shared" si="46"/>
        <v>582</v>
      </c>
      <c r="AB585" s="44" t="str">
        <f t="shared" si="47"/>
        <v>582M</v>
      </c>
      <c r="AC585" s="45">
        <f>_xll.qlInterestRateIndexFixingDate($X$9,AD585)</f>
        <v>59992</v>
      </c>
      <c r="AD585" s="45">
        <f>_xll.qlCalendarAdvance(calendar,$AD$3,AB585,,,trigger)</f>
        <v>59994</v>
      </c>
      <c r="AE585" s="45">
        <f>_xll.qlInterestRateIndexMaturity($X$9,AD585,)</f>
        <v>60177</v>
      </c>
      <c r="AF585" s="49">
        <f>_xll.qlTenorBasisValue(TenorBasis6M,AD585,_xll.ohTrigger(trigger,$X$24))</f>
        <v>1.9656498300594868E-4</v>
      </c>
      <c r="AG585" s="102">
        <f>_xll.qlTenorBasisForwardRate(TenorBasis6M,AD585,_xll.ohTrigger(trigger,$X$24))</f>
        <v>1.1674415800561657E-2</v>
      </c>
      <c r="AH585" s="102">
        <f>_xll.qlIndexFixing(TenorBasisIndex6M,$AC585,TRUE,_xll.ohTrigger(trigger,X606))</f>
        <v>1.1670608611443374E-2</v>
      </c>
      <c r="AI585" s="49">
        <f>_xll.qlIndexFixing($X$9,$AC585,TRUE,trigger)</f>
        <v>1.1641511825918565E-2</v>
      </c>
      <c r="AJ585" s="52">
        <f t="shared" si="44"/>
        <v>0.29096785524809421</v>
      </c>
      <c r="BC585" s="45">
        <f>_xll.qlCalendarAdvance(calendar,BC584,"1D",,,trigger)</f>
        <v>43110</v>
      </c>
      <c r="BD585" s="49">
        <f>_xll.qlTenorBasisForwardRate($X$17,BC585,_xll.ohTrigger(trigger,$X$24))</f>
        <v>2.5953274796380234E-3</v>
      </c>
      <c r="BE585" s="49">
        <f>_xll.qlIndexFixing(TenorBasisIndex6M,_xll.qlInterestRateIndexFixingDate(TenorBasisIndex6M,BC585,trigger),TRUE,_xll.ohTrigger(trigger,$X$24))</f>
        <v>2.6982989063745037E-3</v>
      </c>
      <c r="BF585" s="49">
        <f>_xll.qlIndexFixing($X$9,_xll.qlInterestRateIndexFixingDate($X$9,BC585,trigger),TRUE,trigger)</f>
        <v>2.7218034294453591E-3</v>
      </c>
      <c r="BG585" s="94">
        <f t="shared" si="45"/>
        <v>0.23504523070855438</v>
      </c>
    </row>
    <row r="586" spans="27:59" x14ac:dyDescent="0.2">
      <c r="AA586" s="1">
        <f t="shared" si="46"/>
        <v>583</v>
      </c>
      <c r="AB586" s="44" t="str">
        <f t="shared" si="47"/>
        <v>583M</v>
      </c>
      <c r="AC586" s="45">
        <f>_xll.qlInterestRateIndexFixingDate($X$9,AD586)</f>
        <v>60021</v>
      </c>
      <c r="AD586" s="45">
        <f>_xll.qlCalendarAdvance(calendar,$AD$3,AB586,,,trigger)</f>
        <v>60024</v>
      </c>
      <c r="AE586" s="45">
        <f>_xll.qlInterestRateIndexMaturity($X$9,AD586,)</f>
        <v>60209</v>
      </c>
      <c r="AF586" s="49">
        <f>_xll.qlTenorBasisValue(TenorBasis6M,AD586,_xll.ohTrigger(trigger,$X$24))</f>
        <v>1.965084544017921E-4</v>
      </c>
      <c r="AG586" s="102">
        <f>_xll.qlTenorBasisForwardRate(TenorBasis6M,AD586,_xll.ohTrigger(trigger,$X$24))</f>
        <v>1.1695251950407107E-2</v>
      </c>
      <c r="AH586" s="102">
        <f>_xll.qlIndexFixing(TenorBasisIndex6M,$AC586,TRUE,_xll.ohTrigger(trigger,X607))</f>
        <v>1.1691444476574674E-2</v>
      </c>
      <c r="AI586" s="49">
        <f>_xll.qlIndexFixing($X$9,$AC586,TRUE,trigger)</f>
        <v>1.1663367197732873E-2</v>
      </c>
      <c r="AJ586" s="52">
        <f t="shared" si="44"/>
        <v>0.28077278841801695</v>
      </c>
      <c r="BC586" s="45">
        <f>_xll.qlCalendarAdvance(calendar,BC585,"1D",,,trigger)</f>
        <v>43111</v>
      </c>
      <c r="BD586" s="49">
        <f>_xll.qlTenorBasisForwardRate($X$17,BC586,_xll.ohTrigger(trigger,$X$24))</f>
        <v>2.6020177945482738E-3</v>
      </c>
      <c r="BE586" s="49">
        <f>_xll.qlIndexFixing(TenorBasisIndex6M,_xll.qlInterestRateIndexFixingDate(TenorBasisIndex6M,BC586,trigger),TRUE,_xll.ohTrigger(trigger,$X$24))</f>
        <v>2.6871865854321895E-3</v>
      </c>
      <c r="BF586" s="49">
        <f>_xll.qlIndexFixing($X$9,_xll.qlInterestRateIndexFixingDate($X$9,BC586,trigger),TRUE,trigger)</f>
        <v>2.7290669217170946E-3</v>
      </c>
      <c r="BG586" s="94">
        <f t="shared" si="45"/>
        <v>0.41880336284905084</v>
      </c>
    </row>
    <row r="587" spans="27:59" x14ac:dyDescent="0.2">
      <c r="AA587" s="1">
        <f t="shared" si="46"/>
        <v>584</v>
      </c>
      <c r="AB587" s="44" t="str">
        <f t="shared" si="47"/>
        <v>584M</v>
      </c>
      <c r="AC587" s="45">
        <f>_xll.qlInterestRateIndexFixingDate($X$9,AD587)</f>
        <v>60051</v>
      </c>
      <c r="AD587" s="45">
        <f>_xll.qlCalendarAdvance(calendar,$AD$3,AB587,,,trigger)</f>
        <v>60055</v>
      </c>
      <c r="AE587" s="45">
        <f>_xll.qlInterestRateIndexMaturity($X$9,AD587,)</f>
        <v>60238</v>
      </c>
      <c r="AF587" s="49">
        <f>_xll.qlTenorBasisValue(TenorBasis6M,AD587,_xll.ohTrigger(trigger,$X$24))</f>
        <v>1.9645087989040867E-4</v>
      </c>
      <c r="AG587" s="102">
        <f>_xll.qlTenorBasisForwardRate(TenorBasis6M,AD587,_xll.ohTrigger(trigger,$X$24))</f>
        <v>1.171530478388175E-2</v>
      </c>
      <c r="AH587" s="102">
        <f>_xll.qlIndexFixing(TenorBasisIndex6M,$AC587,TRUE,_xll.ohTrigger(trigger,X608))</f>
        <v>1.1711497518538104E-2</v>
      </c>
      <c r="AI587" s="49">
        <f>_xll.qlIndexFixing($X$9,$AC587,TRUE,trigger)</f>
        <v>1.1684452050436977E-2</v>
      </c>
      <c r="AJ587" s="52">
        <f t="shared" si="44"/>
        <v>0.27045468101127151</v>
      </c>
      <c r="BC587" s="45">
        <f>_xll.qlCalendarAdvance(calendar,BC586,"1D",,,trigger)</f>
        <v>43112</v>
      </c>
      <c r="BD587" s="49">
        <f>_xll.qlTenorBasisForwardRate($X$17,BC587,_xll.ohTrigger(trigger,$X$24))</f>
        <v>2.6087141190001182E-3</v>
      </c>
      <c r="BE587" s="49">
        <f>_xll.qlIndexFixing(TenorBasisIndex6M,_xll.qlInterestRateIndexFixingDate(TenorBasisIndex6M,BC587,trigger),TRUE,_xll.ohTrigger(trigger,$X$24))</f>
        <v>2.7116862967128961E-3</v>
      </c>
      <c r="BF587" s="49">
        <f>_xll.qlIndexFixing($X$9,_xll.qlInterestRateIndexFixingDate($X$9,BC587,trigger),TRUE,trigger)</f>
        <v>2.7363318330676078E-3</v>
      </c>
      <c r="BG587" s="94">
        <f t="shared" si="45"/>
        <v>0.24645536354711733</v>
      </c>
    </row>
    <row r="588" spans="27:59" x14ac:dyDescent="0.2">
      <c r="AA588" s="1">
        <f t="shared" si="46"/>
        <v>585</v>
      </c>
      <c r="AB588" s="44" t="str">
        <f t="shared" si="47"/>
        <v>585M</v>
      </c>
      <c r="AC588" s="45">
        <f>_xll.qlInterestRateIndexFixingDate($X$9,AD588)</f>
        <v>60083</v>
      </c>
      <c r="AD588" s="45">
        <f>_xll.qlCalendarAdvance(calendar,$AD$3,AB588,,,trigger)</f>
        <v>60085</v>
      </c>
      <c r="AE588" s="45">
        <f>_xll.qlInterestRateIndexMaturity($X$9,AD588,)</f>
        <v>60269</v>
      </c>
      <c r="AF588" s="49">
        <f>_xll.qlTenorBasisValue(TenorBasis6M,AD588,_xll.ohTrigger(trigger,$X$24))</f>
        <v>1.9639596256168046E-4</v>
      </c>
      <c r="AG588" s="102">
        <f>_xll.qlTenorBasisForwardRate(TenorBasis6M,AD588,_xll.ohTrigger(trigger,$X$24))</f>
        <v>1.1736988207215979E-2</v>
      </c>
      <c r="AH588" s="102">
        <f>_xll.qlIndexFixing(TenorBasisIndex6M,$AC588,TRUE,_xll.ohTrigger(trigger,X609))</f>
        <v>1.1733180778004068E-2</v>
      </c>
      <c r="AI588" s="49">
        <f>_xll.qlIndexFixing($X$9,$AC588,TRUE,trigger)</f>
        <v>1.1707228831269421E-2</v>
      </c>
      <c r="AJ588" s="52">
        <f t="shared" si="44"/>
        <v>0.25951946734647025</v>
      </c>
      <c r="BC588" s="45">
        <f>_xll.qlCalendarAdvance(calendar,BC587,"1D",,,trigger)</f>
        <v>43115</v>
      </c>
      <c r="BD588" s="49">
        <f>_xll.qlTenorBasisForwardRate($X$17,BC588,_xll.ohTrigger(trigger,$X$24))</f>
        <v>2.6322988569937012E-3</v>
      </c>
      <c r="BE588" s="49">
        <f>_xll.qlIndexFixing(TenorBasisIndex6M,_xll.qlInterestRateIndexFixingDate(TenorBasisIndex6M,BC588,trigger),TRUE,_xll.ohTrigger(trigger,$X$24))</f>
        <v>2.7352731237410941E-3</v>
      </c>
      <c r="BF588" s="49">
        <f>_xll.qlIndexFixing($X$9,_xll.qlInterestRateIndexFixingDate($X$9,BC588,trigger),TRUE,trigger)</f>
        <v>2.7618018502968216E-3</v>
      </c>
      <c r="BG588" s="94">
        <f t="shared" si="45"/>
        <v>0.26528726555727528</v>
      </c>
    </row>
    <row r="589" spans="27:59" x14ac:dyDescent="0.2">
      <c r="AA589" s="1">
        <f t="shared" si="46"/>
        <v>586</v>
      </c>
      <c r="AB589" s="44" t="str">
        <f t="shared" si="47"/>
        <v>586M</v>
      </c>
      <c r="AC589" s="45">
        <f>_xll.qlInterestRateIndexFixingDate($X$9,AD589)</f>
        <v>60114</v>
      </c>
      <c r="AD589" s="45">
        <f>_xll.qlCalendarAdvance(calendar,$AD$3,AB589,,,trigger)</f>
        <v>60118</v>
      </c>
      <c r="AE589" s="45">
        <f>_xll.qlInterestRateIndexMaturity($X$9,AD589,)</f>
        <v>60302</v>
      </c>
      <c r="AF589" s="49">
        <f>_xll.qlTenorBasisValue(TenorBasis6M,AD589,_xll.ohTrigger(trigger,$X$24))</f>
        <v>1.9633644910066727E-4</v>
      </c>
      <c r="AG589" s="102">
        <f>_xll.qlTenorBasisForwardRate(TenorBasis6M,AD589,_xll.ohTrigger(trigger,$X$24))</f>
        <v>1.1761009252056163E-2</v>
      </c>
      <c r="AH589" s="102">
        <f>_xll.qlIndexFixing(TenorBasisIndex6M,$AC589,TRUE,_xll.ohTrigger(trigger,X610))</f>
        <v>1.175720177769906E-2</v>
      </c>
      <c r="AI589" s="49">
        <f>_xll.qlIndexFixing($X$9,$AC589,TRUE,trigger)</f>
        <v>1.1732484180796759E-2</v>
      </c>
      <c r="AJ589" s="52">
        <f t="shared" si="44"/>
        <v>0.24717596902300645</v>
      </c>
      <c r="BC589" s="45">
        <f>_xll.qlCalendarAdvance(calendar,BC588,"1D",,,trigger)</f>
        <v>43116</v>
      </c>
      <c r="BD589" s="49">
        <f>_xll.qlTenorBasisForwardRate($X$17,BC589,_xll.ohTrigger(trigger,$X$24))</f>
        <v>2.6355595363340891E-3</v>
      </c>
      <c r="BE589" s="49">
        <f>_xll.qlIndexFixing(TenorBasisIndex6M,_xll.qlInterestRateIndexFixingDate(TenorBasisIndex6M,BC589,trigger),TRUE,_xll.ohTrigger(trigger,$X$24))</f>
        <v>2.7385332197321674E-3</v>
      </c>
      <c r="BF589" s="49">
        <f>_xll.qlIndexFixing($X$9,_xll.qlInterestRateIndexFixingDate($X$9,BC589,trigger),TRUE,trigger)</f>
        <v>2.7654056695577429E-3</v>
      </c>
      <c r="BG589" s="94">
        <f t="shared" si="45"/>
        <v>0.26872449825575495</v>
      </c>
    </row>
    <row r="590" spans="27:59" x14ac:dyDescent="0.2">
      <c r="AA590" s="1">
        <f t="shared" si="46"/>
        <v>587</v>
      </c>
      <c r="AB590" s="44" t="str">
        <f t="shared" si="47"/>
        <v>587M</v>
      </c>
      <c r="AC590" s="45">
        <f>_xll.qlInterestRateIndexFixingDate($X$9,AD590)</f>
        <v>60143</v>
      </c>
      <c r="AD590" s="45">
        <f>_xll.qlCalendarAdvance(calendar,$AD$3,AB590,,,trigger)</f>
        <v>60147</v>
      </c>
      <c r="AE590" s="45">
        <f>_xll.qlInterestRateIndexMaturity($X$9,AD590,)</f>
        <v>60328</v>
      </c>
      <c r="AF590" s="49">
        <f>_xll.qlTenorBasisValue(TenorBasis6M,AD590,_xll.ohTrigger(trigger,$X$24))</f>
        <v>1.9628491293873296E-4</v>
      </c>
      <c r="AG590" s="102">
        <f>_xll.qlTenorBasisForwardRate(TenorBasis6M,AD590,_xll.ohTrigger(trigger,$X$24))</f>
        <v>1.1781033769749602E-2</v>
      </c>
      <c r="AH590" s="102">
        <f>_xll.qlIndexFixing(TenorBasisIndex6M,$AC590,TRUE,_xll.ohTrigger(trigger,X611))</f>
        <v>1.1777226629262979E-2</v>
      </c>
      <c r="AI590" s="49">
        <f>_xll.qlIndexFixing($X$9,$AC590,TRUE,trigger)</f>
        <v>1.1753578292768633E-2</v>
      </c>
      <c r="AJ590" s="52">
        <f t="shared" si="44"/>
        <v>0.23648336494345654</v>
      </c>
      <c r="BC590" s="45">
        <f>_xll.qlCalendarAdvance(calendar,BC589,"1D",,,trigger)</f>
        <v>43117</v>
      </c>
      <c r="BD590" s="49">
        <f>_xll.qlTenorBasisForwardRate($X$17,BC590,_xll.ohTrigger(trigger,$X$24))</f>
        <v>2.6422859265691667E-3</v>
      </c>
      <c r="BE590" s="49">
        <f>_xll.qlIndexFixing(TenorBasisIndex6M,_xll.qlInterestRateIndexFixingDate(TenorBasisIndex6M,BC590,trigger),TRUE,_xll.ohTrigger(trigger,$X$24))</f>
        <v>2.7452599871665112E-3</v>
      </c>
      <c r="BF590" s="49">
        <f>_xll.qlIndexFixing($X$9,_xll.qlInterestRateIndexFixingDate($X$9,BC590,trigger),TRUE,trigger)</f>
        <v>2.7726776765291425E-3</v>
      </c>
      <c r="BG590" s="94">
        <f t="shared" si="45"/>
        <v>0.27417689362631281</v>
      </c>
    </row>
    <row r="591" spans="27:59" x14ac:dyDescent="0.2">
      <c r="AA591" s="1">
        <f t="shared" si="46"/>
        <v>588</v>
      </c>
      <c r="AB591" s="44" t="str">
        <f t="shared" si="47"/>
        <v>588M</v>
      </c>
      <c r="AC591" s="45">
        <f>_xll.qlInterestRateIndexFixingDate($X$9,AD591)</f>
        <v>60175</v>
      </c>
      <c r="AD591" s="45">
        <f>_xll.qlCalendarAdvance(calendar,$AD$3,AB591,,,trigger)</f>
        <v>60177</v>
      </c>
      <c r="AE591" s="45">
        <f>_xll.qlInterestRateIndexMaturity($X$9,AD591,)</f>
        <v>60359</v>
      </c>
      <c r="AF591" s="49">
        <f>_xll.qlTenorBasisValue(TenorBasis6M,AD591,_xll.ohTrigger(trigger,$X$24))</f>
        <v>1.9623234064064339E-4</v>
      </c>
      <c r="AG591" s="102">
        <f>_xll.qlTenorBasisForwardRate(TenorBasis6M,AD591,_xll.ohTrigger(trigger,$X$24))</f>
        <v>1.1804779754329038E-2</v>
      </c>
      <c r="AH591" s="102">
        <f>_xll.qlIndexFixing(TenorBasisIndex6M,$AC591,TRUE,_xll.ohTrigger(trigger,X612))</f>
        <v>1.1800972445792467E-2</v>
      </c>
      <c r="AI591" s="49">
        <f>_xll.qlIndexFixing($X$9,$AC591,TRUE,trigger)</f>
        <v>1.1778552931578564E-2</v>
      </c>
      <c r="AJ591" s="52">
        <f t="shared" si="44"/>
        <v>0.22419514213903313</v>
      </c>
      <c r="BC591" s="45">
        <f>_xll.qlCalendarAdvance(calendar,BC590,"1D",,,trigger)</f>
        <v>43118</v>
      </c>
      <c r="BD591" s="49">
        <f>_xll.qlTenorBasisForwardRate($X$17,BC591,_xll.ohTrigger(trigger,$X$24))</f>
        <v>2.6490183335696723E-3</v>
      </c>
      <c r="BE591" s="49">
        <f>_xll.qlIndexFixing(TenorBasisIndex6M,_xll.qlInterestRateIndexFixingDate(TenorBasisIndex6M,BC591,trigger),TRUE,_xll.ohTrigger(trigger,$X$24))</f>
        <v>2.7519927716771948E-3</v>
      </c>
      <c r="BF591" s="49">
        <f>_xll.qlIndexFixing($X$9,_xll.qlInterestRateIndexFixingDate($X$9,BC591,trigger),TRUE,trigger)</f>
        <v>2.7799511026716209E-3</v>
      </c>
      <c r="BG591" s="94">
        <f t="shared" si="45"/>
        <v>0.27958330994426117</v>
      </c>
    </row>
    <row r="592" spans="27:59" x14ac:dyDescent="0.2">
      <c r="AA592" s="1">
        <f t="shared" si="46"/>
        <v>589</v>
      </c>
      <c r="AB592" s="44" t="str">
        <f t="shared" si="47"/>
        <v>589M</v>
      </c>
      <c r="AC592" s="45">
        <f>_xll.qlInterestRateIndexFixingDate($X$9,AD592)</f>
        <v>60205</v>
      </c>
      <c r="AD592" s="45">
        <f>_xll.qlCalendarAdvance(calendar,$AD$3,AB592,,,trigger)</f>
        <v>60209</v>
      </c>
      <c r="AE592" s="45">
        <f>_xll.qlInterestRateIndexMaturity($X$9,AD592,)</f>
        <v>60391</v>
      </c>
      <c r="AF592" s="49">
        <f>_xll.qlTenorBasisValue(TenorBasis6M,AD592,_xll.ohTrigger(trigger,$X$24))</f>
        <v>1.9617708240449779E-4</v>
      </c>
      <c r="AG592" s="102">
        <f>_xll.qlTenorBasisForwardRate(TenorBasis6M,AD592,_xll.ohTrigger(trigger,$X$24))</f>
        <v>1.1830222872418347E-2</v>
      </c>
      <c r="AH592" s="102">
        <f>_xll.qlIndexFixing(TenorBasisIndex6M,$AC592,TRUE,_xll.ohTrigger(trigger,X613))</f>
        <v>1.1826415516481011E-2</v>
      </c>
      <c r="AI592" s="49">
        <f>_xll.qlIndexFixing($X$9,$AC592,TRUE,trigger)</f>
        <v>1.1805334061409715E-2</v>
      </c>
      <c r="AJ592" s="52">
        <f t="shared" si="44"/>
        <v>0.21081455071295802</v>
      </c>
      <c r="BC592" s="45">
        <f>_xll.qlCalendarAdvance(calendar,BC591,"1D",,,trigger)</f>
        <v>43119</v>
      </c>
      <c r="BD592" s="49">
        <f>_xll.qlTenorBasisForwardRate($X$17,BC592,_xll.ohTrigger(trigger,$X$24))</f>
        <v>2.6557567585381806E-3</v>
      </c>
      <c r="BE592" s="49">
        <f>_xll.qlIndexFixing(TenorBasisIndex6M,_xll.qlInterestRateIndexFixingDate(TenorBasisIndex6M,BC592,trigger),TRUE,_xll.ohTrigger(trigger,$X$24))</f>
        <v>2.7587315744672341E-3</v>
      </c>
      <c r="BF592" s="49">
        <f>_xll.qlIndexFixing($X$9,_xll.qlInterestRateIndexFixingDate($X$9,BC592,trigger),TRUE,trigger)</f>
        <v>2.7872259479993105E-3</v>
      </c>
      <c r="BG592" s="94">
        <f t="shared" si="45"/>
        <v>0.28494373532076367</v>
      </c>
    </row>
    <row r="593" spans="27:59" x14ac:dyDescent="0.2">
      <c r="AA593" s="1">
        <f t="shared" si="46"/>
        <v>590</v>
      </c>
      <c r="AB593" s="44" t="str">
        <f t="shared" si="47"/>
        <v>590M</v>
      </c>
      <c r="AC593" s="45">
        <f>_xll.qlInterestRateIndexFixingDate($X$9,AD593)</f>
        <v>60234</v>
      </c>
      <c r="AD593" s="45">
        <f>_xll.qlCalendarAdvance(calendar,$AD$3,AB593,,,trigger)</f>
        <v>60238</v>
      </c>
      <c r="AE593" s="45">
        <f>_xll.qlInterestRateIndexMaturity($X$9,AD593,)</f>
        <v>60420</v>
      </c>
      <c r="AF593" s="49">
        <f>_xll.qlTenorBasisValue(TenorBasis6M,AD593,_xll.ohTrigger(trigger,$X$24))</f>
        <v>1.9612772449974315E-4</v>
      </c>
      <c r="AG593" s="102">
        <f>_xll.qlTenorBasisForwardRate(TenorBasis6M,AD593,_xll.ohTrigger(trigger,$X$24))</f>
        <v>1.1853937837970979E-2</v>
      </c>
      <c r="AH593" s="102">
        <f>_xll.qlIndexFixing(TenorBasisIndex6M,$AC593,TRUE,_xll.ohTrigger(trigger,X614))</f>
        <v>1.1850130437818461E-2</v>
      </c>
      <c r="AI593" s="49">
        <f>_xll.qlIndexFixing($X$9,$AC593,TRUE,trigger)</f>
        <v>1.1830304746996673E-2</v>
      </c>
      <c r="AJ593" s="52">
        <f t="shared" si="44"/>
        <v>0.1982569082178802</v>
      </c>
      <c r="BC593" s="45">
        <f>_xll.qlCalendarAdvance(calendar,BC592,"1D",,,trigger)</f>
        <v>43122</v>
      </c>
      <c r="BD593" s="49">
        <f>_xll.qlTenorBasisForwardRate($X$17,BC593,_xll.ohTrigger(trigger,$X$24))</f>
        <v>2.6794893852343984E-3</v>
      </c>
      <c r="BE593" s="49">
        <f>_xll.qlIndexFixing(TenorBasisIndex6M,_xll.qlInterestRateIndexFixingDate(TenorBasisIndex6M,BC593,trigger),TRUE,_xll.ohTrigger(trigger,$X$24))</f>
        <v>2.782466311332772E-3</v>
      </c>
      <c r="BF593" s="49">
        <f>_xll.qlIndexFixing($X$9,_xll.qlInterestRateIndexFixingDate($X$9,BC593,trigger),TRUE,trigger)</f>
        <v>2.8127311295741944E-3</v>
      </c>
      <c r="BG593" s="94">
        <f t="shared" si="45"/>
        <v>0.30264818241422431</v>
      </c>
    </row>
    <row r="594" spans="27:59" x14ac:dyDescent="0.2">
      <c r="AA594" s="1">
        <f t="shared" si="46"/>
        <v>591</v>
      </c>
      <c r="AB594" s="44" t="str">
        <f t="shared" si="47"/>
        <v>591M</v>
      </c>
      <c r="AC594" s="45">
        <f>_xll.qlInterestRateIndexFixingDate($X$9,AD594)</f>
        <v>60266</v>
      </c>
      <c r="AD594" s="45">
        <f>_xll.qlCalendarAdvance(calendar,$AD$3,AB594,,,trigger)</f>
        <v>60269</v>
      </c>
      <c r="AE594" s="45">
        <f>_xll.qlInterestRateIndexMaturity($X$9,AD594,)</f>
        <v>60450</v>
      </c>
      <c r="AF594" s="49">
        <f>_xll.qlTenorBasisValue(TenorBasis6M,AD594,_xll.ohTrigger(trigger,$X$24))</f>
        <v>1.960757087384434E-4</v>
      </c>
      <c r="AG594" s="102">
        <f>_xll.qlTenorBasisForwardRate(TenorBasis6M,AD594,_xll.ohTrigger(trigger,$X$24))</f>
        <v>1.1879346745740486E-2</v>
      </c>
      <c r="AH594" s="102">
        <f>_xll.qlIndexFixing(TenorBasisIndex6M,$AC594,TRUE,_xll.ohTrigger(trigger,X615))</f>
        <v>1.1875539423060596E-2</v>
      </c>
      <c r="AI594" s="49">
        <f>_xll.qlIndexFixing($X$9,$AC594,TRUE,trigger)</f>
        <v>1.1857078596366534E-2</v>
      </c>
      <c r="AJ594" s="52">
        <f t="shared" si="44"/>
        <v>0.18460826694061822</v>
      </c>
      <c r="BC594" s="45">
        <f>_xll.qlCalendarAdvance(calendar,BC593,"1D",,,trigger)</f>
        <v>43123</v>
      </c>
      <c r="BD594" s="49">
        <f>_xll.qlTenorBasisForwardRate($X$17,BC594,_xll.ohTrigger(trigger,$X$24))</f>
        <v>2.6827706620814458E-3</v>
      </c>
      <c r="BE594" s="49">
        <f>_xll.qlIndexFixing(TenorBasisIndex6M,_xll.qlInterestRateIndexFixingDate(TenorBasisIndex6M,BC594,trigger),TRUE,_xll.ohTrigger(trigger,$X$24))</f>
        <v>2.797270120091371E-3</v>
      </c>
      <c r="BF594" s="49">
        <f>_xll.qlIndexFixing($X$9,_xll.qlInterestRateIndexFixingDate($X$9,BC594,trigger),TRUE,trigger)</f>
        <v>2.8163395214775106E-3</v>
      </c>
      <c r="BG594" s="94">
        <f t="shared" si="45"/>
        <v>0.19069401386139634</v>
      </c>
    </row>
    <row r="595" spans="27:59" x14ac:dyDescent="0.2">
      <c r="AA595" s="1">
        <f t="shared" si="46"/>
        <v>592</v>
      </c>
      <c r="AB595" s="44" t="str">
        <f t="shared" si="47"/>
        <v>592M</v>
      </c>
      <c r="AC595" s="45">
        <f>_xll.qlInterestRateIndexFixingDate($X$9,AD595)</f>
        <v>60296</v>
      </c>
      <c r="AD595" s="45">
        <f>_xll.qlCalendarAdvance(calendar,$AD$3,AB595,,,trigger)</f>
        <v>60300</v>
      </c>
      <c r="AE595" s="45">
        <f>_xll.qlInterestRateIndexMaturity($X$9,AD595,)</f>
        <v>60482</v>
      </c>
      <c r="AF595" s="49">
        <f>_xll.qlTenorBasisValue(TenorBasis6M,AD595,_xll.ohTrigger(trigger,$X$24))</f>
        <v>1.9602445313487063E-4</v>
      </c>
      <c r="AG595" s="102">
        <f>_xll.qlTenorBasisForwardRate(TenorBasis6M,AD595,_xll.ohTrigger(trigger,$X$24))</f>
        <v>1.1906734725790893E-2</v>
      </c>
      <c r="AH595" s="102">
        <f>_xll.qlIndexFixing(TenorBasisIndex6M,$AC595,TRUE,_xll.ohTrigger(trigger,X616))</f>
        <v>1.1902927227098736E-2</v>
      </c>
      <c r="AI595" s="49">
        <f>_xll.qlIndexFixing($X$9,$AC595,TRUE,trigger)</f>
        <v>1.1885923945422467E-2</v>
      </c>
      <c r="AJ595" s="52">
        <f t="shared" si="44"/>
        <v>0.17003281676268925</v>
      </c>
      <c r="BC595" s="45">
        <f>_xll.qlCalendarAdvance(calendar,BC594,"1D",,,trigger)</f>
        <v>43124</v>
      </c>
      <c r="BD595" s="49">
        <f>_xll.qlTenorBasisForwardRate($X$17,BC595,_xll.ohTrigger(trigger,$X$24))</f>
        <v>2.6895391948755787E-3</v>
      </c>
      <c r="BE595" s="49">
        <f>_xll.qlIndexFixing(TenorBasisIndex6M,_xll.qlInterestRateIndexFixingDate(TenorBasisIndex6M,BC595,trigger),TRUE,_xll.ohTrigger(trigger,$X$24))</f>
        <v>2.792515904587884E-3</v>
      </c>
      <c r="BF595" s="49">
        <f>_xll.qlIndexFixing($X$9,_xll.qlInterestRateIndexFixingDate($X$9,BC595,trigger),TRUE,trigger)</f>
        <v>2.8236214629648823E-3</v>
      </c>
      <c r="BG595" s="94">
        <f t="shared" si="45"/>
        <v>0.31105558376998305</v>
      </c>
    </row>
    <row r="596" spans="27:59" x14ac:dyDescent="0.2">
      <c r="AA596" s="1">
        <f t="shared" si="46"/>
        <v>593</v>
      </c>
      <c r="AB596" s="44" t="str">
        <f t="shared" si="47"/>
        <v>593M</v>
      </c>
      <c r="AC596" s="45">
        <f>_xll.qlInterestRateIndexFixingDate($X$9,AD596)</f>
        <v>60324</v>
      </c>
      <c r="AD596" s="45">
        <f>_xll.qlCalendarAdvance(calendar,$AD$3,AB596,,,trigger)</f>
        <v>60328</v>
      </c>
      <c r="AE596" s="45">
        <f>_xll.qlInterestRateIndexMaturity($X$9,AD596,)</f>
        <v>60512</v>
      </c>
      <c r="AF596" s="49">
        <f>_xll.qlTenorBasisValue(TenorBasis6M,AD596,_xll.ohTrigger(trigger,$X$24))</f>
        <v>1.9597880202384835E-4</v>
      </c>
      <c r="AG596" s="102">
        <f>_xll.qlTenorBasisForwardRate(TenorBasis6M,AD596,_xll.ohTrigger(trigger,$X$24))</f>
        <v>1.1932827802022587E-2</v>
      </c>
      <c r="AH596" s="102">
        <f>_xll.qlIndexFixing(TenorBasisIndex6M,$AC596,TRUE,_xll.ohTrigger(trigger,X617))</f>
        <v>1.1929020003703324E-2</v>
      </c>
      <c r="AI596" s="49">
        <f>_xll.qlIndexFixing($X$9,$AC596,TRUE,trigger)</f>
        <v>1.191340175865129E-2</v>
      </c>
      <c r="AJ596" s="52">
        <f t="shared" si="44"/>
        <v>0.15618245052034449</v>
      </c>
      <c r="BC596" s="45">
        <f>_xll.qlCalendarAdvance(calendar,BC595,"1D",,,trigger)</f>
        <v>43125</v>
      </c>
      <c r="BD596" s="49">
        <f>_xll.qlTenorBasisForwardRate($X$17,BC596,_xll.ohTrigger(trigger,$X$24))</f>
        <v>2.6963137528284264E-3</v>
      </c>
      <c r="BE596" s="49">
        <f>_xll.qlIndexFixing(TenorBasisIndex6M,_xll.qlInterestRateIndexFixingDate(TenorBasisIndex6M,BC596,trigger),TRUE,_xll.ohTrigger(trigger,$X$24))</f>
        <v>2.799290842232148E-3</v>
      </c>
      <c r="BF596" s="49">
        <f>_xll.qlIndexFixing($X$9,_xll.qlInterestRateIndexFixingDate($X$9,BC596,trigger),TRUE,trigger)</f>
        <v>2.8309048237302086E-3</v>
      </c>
      <c r="BG596" s="94">
        <f t="shared" si="45"/>
        <v>0.31613981498060556</v>
      </c>
    </row>
    <row r="597" spans="27:59" x14ac:dyDescent="0.2">
      <c r="AA597" s="1">
        <f t="shared" si="46"/>
        <v>594</v>
      </c>
      <c r="AB597" s="44" t="str">
        <f t="shared" si="47"/>
        <v>594M</v>
      </c>
      <c r="AC597" s="45">
        <f>_xll.qlInterestRateIndexFixingDate($X$9,AD597)</f>
        <v>60357</v>
      </c>
      <c r="AD597" s="45">
        <f>_xll.qlCalendarAdvance(calendar,$AD$3,AB597,,,trigger)</f>
        <v>60359</v>
      </c>
      <c r="AE597" s="45">
        <f>_xll.qlInterestRateIndexMaturity($X$9,AD597,)</f>
        <v>60542</v>
      </c>
      <c r="AF597" s="49">
        <f>_xll.qlTenorBasisValue(TenorBasis6M,AD597,_xll.ohTrigger(trigger,$X$24))</f>
        <v>1.9592896308917243E-4</v>
      </c>
      <c r="AG597" s="102">
        <f>_xll.qlTenorBasisForwardRate(TenorBasis6M,AD597,_xll.ohTrigger(trigger,$X$24))</f>
        <v>1.196029795265017E-2</v>
      </c>
      <c r="AH597" s="102">
        <f>_xll.qlIndexFixing(TenorBasisIndex6M,$AC597,TRUE,_xll.ohTrigger(trigger,X618))</f>
        <v>1.1956490228133713E-2</v>
      </c>
      <c r="AI597" s="49">
        <f>_xll.qlIndexFixing($X$9,$AC597,TRUE,trigger)</f>
        <v>1.1942372314273232E-2</v>
      </c>
      <c r="AJ597" s="52">
        <f t="shared" si="44"/>
        <v>0.14117913860481335</v>
      </c>
      <c r="BC597" s="45">
        <f>_xll.qlCalendarAdvance(calendar,BC596,"1D",,,trigger)</f>
        <v>43126</v>
      </c>
      <c r="BD597" s="49">
        <f>_xll.qlTenorBasisForwardRate($X$17,BC597,_xll.ohTrigger(trigger,$X$24))</f>
        <v>2.7030943371337294E-3</v>
      </c>
      <c r="BE597" s="49">
        <f>_xll.qlIndexFixing(TenorBasisIndex6M,_xll.qlInterestRateIndexFixingDate(TenorBasisIndex6M,BC597,trigger),TRUE,_xll.ohTrigger(trigger,$X$24))</f>
        <v>2.8060718065406622E-3</v>
      </c>
      <c r="BF597" s="49">
        <f>_xll.qlIndexFixing($X$9,_xll.qlInterestRateIndexFixingDate($X$9,BC597,trigger),TRUE,trigger)</f>
        <v>2.8381896037889473E-3</v>
      </c>
      <c r="BG597" s="94">
        <f t="shared" si="45"/>
        <v>0.32117797248285096</v>
      </c>
    </row>
    <row r="598" spans="27:59" x14ac:dyDescent="0.2">
      <c r="AA598" s="1">
        <f t="shared" si="46"/>
        <v>595</v>
      </c>
      <c r="AB598" s="44" t="str">
        <f t="shared" si="47"/>
        <v>595M</v>
      </c>
      <c r="AC598" s="45">
        <f>_xll.qlInterestRateIndexFixingDate($X$9,AD598)</f>
        <v>60386</v>
      </c>
      <c r="AD598" s="45">
        <f>_xll.qlCalendarAdvance(calendar,$AD$3,AB598,,,trigger)</f>
        <v>60391</v>
      </c>
      <c r="AE598" s="45">
        <f>_xll.qlInterestRateIndexMaturity($X$9,AD598,)</f>
        <v>60575</v>
      </c>
      <c r="AF598" s="49">
        <f>_xll.qlTenorBasisValue(TenorBasis6M,AD598,_xll.ohTrigger(trigger,$X$24))</f>
        <v>1.9587828080796301E-4</v>
      </c>
      <c r="AG598" s="102">
        <f>_xll.qlTenorBasisForwardRate(TenorBasis6M,AD598,_xll.ohTrigger(trigger,$X$24))</f>
        <v>1.1990730227702397E-2</v>
      </c>
      <c r="AH598" s="102">
        <f>_xll.qlIndexFixing(TenorBasisIndex6M,$AC598,TRUE,_xll.ohTrigger(trigger,X619))</f>
        <v>1.1996887431166439E-2</v>
      </c>
      <c r="AI598" s="49">
        <f>_xll.qlIndexFixing($X$9,$AC598,TRUE,trigger)</f>
        <v>1.1974451631587401E-2</v>
      </c>
      <c r="AJ598" s="52">
        <f t="shared" si="44"/>
        <v>0.22435799579037866</v>
      </c>
      <c r="BC598" s="45">
        <f>_xll.qlCalendarAdvance(calendar,BC597,"1D",,,trigger)</f>
        <v>43129</v>
      </c>
      <c r="BD598" s="49">
        <f>_xll.qlTenorBasisForwardRate($X$17,BC598,_xll.ohTrigger(trigger,$X$24))</f>
        <v>2.7269750658734412E-3</v>
      </c>
      <c r="BE598" s="49">
        <f>_xll.qlIndexFixing(TenorBasisIndex6M,_xll.qlInterestRateIndexFixingDate(TenorBasisIndex6M,BC598,trigger),TRUE,_xll.ohTrigger(trigger,$X$24))</f>
        <v>2.8299546666793038E-3</v>
      </c>
      <c r="BF598" s="49">
        <f>_xll.qlIndexFixing($X$9,_xll.qlInterestRateIndexFixingDate($X$9,BC598,trigger),TRUE,trigger)</f>
        <v>2.8637299600906209E-3</v>
      </c>
      <c r="BG598" s="94">
        <f t="shared" si="45"/>
        <v>0.33775293411317153</v>
      </c>
    </row>
    <row r="599" spans="27:59" x14ac:dyDescent="0.2">
      <c r="AA599" s="1">
        <f t="shared" si="46"/>
        <v>596</v>
      </c>
      <c r="AB599" s="44" t="str">
        <f t="shared" si="47"/>
        <v>596M</v>
      </c>
      <c r="AC599" s="45">
        <f>_xll.qlInterestRateIndexFixingDate($X$9,AD599)</f>
        <v>60416</v>
      </c>
      <c r="AD599" s="45">
        <f>_xll.qlCalendarAdvance(calendar,$AD$3,AB599,,,trigger)</f>
        <v>60420</v>
      </c>
      <c r="AE599" s="45">
        <f>_xll.qlInterestRateIndexMaturity($X$9,AD599,)</f>
        <v>60603</v>
      </c>
      <c r="AF599" s="49">
        <f>_xll.qlTenorBasisValue(TenorBasis6M,AD599,_xll.ohTrigger(trigger,$X$24))</f>
        <v>1.9583301114783834E-4</v>
      </c>
      <c r="AG599" s="102">
        <f>_xll.qlTenorBasisForwardRate(TenorBasis6M,AD599,_xll.ohTrigger(trigger,$X$24))</f>
        <v>1.2017520119080534E-2</v>
      </c>
      <c r="AH599" s="102">
        <f>_xll.qlIndexFixing(TenorBasisIndex6M,$AC599,TRUE,_xll.ohTrigger(trigger,X620))</f>
        <v>1.2032233013645718E-2</v>
      </c>
      <c r="AI599" s="49">
        <f>_xll.qlIndexFixing($X$9,$AC599,TRUE,trigger)</f>
        <v>1.2002718619029558E-2</v>
      </c>
      <c r="AJ599" s="52">
        <f t="shared" si="44"/>
        <v>0.29514394616160511</v>
      </c>
      <c r="BC599" s="45">
        <f>_xll.qlCalendarAdvance(calendar,BC598,"1D",,,trigger)</f>
        <v>43130</v>
      </c>
      <c r="BD599" s="49">
        <f>_xll.qlTenorBasisForwardRate($X$17,BC599,_xll.ohTrigger(trigger,$X$24))</f>
        <v>2.7302769617737568E-3</v>
      </c>
      <c r="BE599" s="49">
        <f>_xll.qlIndexFixing(TenorBasisIndex6M,_xll.qlInterestRateIndexFixingDate(TenorBasisIndex6M,BC599,trigger),TRUE,_xll.ohTrigger(trigger,$X$24))</f>
        <v>2.8332559543128074E-3</v>
      </c>
      <c r="BF599" s="49">
        <f>_xll.qlIndexFixing($X$9,_xll.qlInterestRateIndexFixingDate($X$9,BC599,trigger),TRUE,trigger)</f>
        <v>2.8673429172654009E-3</v>
      </c>
      <c r="BG599" s="94">
        <f t="shared" si="45"/>
        <v>0.34086962952593547</v>
      </c>
    </row>
    <row r="600" spans="27:59" x14ac:dyDescent="0.2">
      <c r="AA600" s="1">
        <f t="shared" si="46"/>
        <v>597</v>
      </c>
      <c r="AB600" s="44" t="str">
        <f t="shared" si="47"/>
        <v>597M</v>
      </c>
      <c r="AC600" s="45">
        <f>_xll.qlInterestRateIndexFixingDate($X$9,AD600)</f>
        <v>60448</v>
      </c>
      <c r="AD600" s="45">
        <f>_xll.qlCalendarAdvance(calendar,$AD$3,AB600,,,trigger)</f>
        <v>60450</v>
      </c>
      <c r="AE600" s="45">
        <f>_xll.qlInterestRateIndexMaturity($X$9,AD600,)</f>
        <v>60636</v>
      </c>
      <c r="AF600" s="49">
        <f>_xll.qlTenorBasisValue(TenorBasis6M,AD600,_xll.ohTrigger(trigger,$X$24))</f>
        <v>1.9578683267127854E-4</v>
      </c>
      <c r="AG600" s="102">
        <f>_xll.qlTenorBasisForwardRate(TenorBasis6M,AD600,_xll.ohTrigger(trigger,$X$24))</f>
        <v>1.204835351843136E-2</v>
      </c>
      <c r="AH600" s="102">
        <f>_xll.qlIndexFixing(TenorBasisIndex6M,$AC600,TRUE,_xll.ohTrigger(trigger,X621))</f>
        <v>1.2072628430920523E-2</v>
      </c>
      <c r="AI600" s="49">
        <f>_xll.qlIndexFixing($X$9,$AC600,TRUE,trigger)</f>
        <v>1.20352098620844E-2</v>
      </c>
      <c r="AJ600" s="52">
        <f t="shared" si="44"/>
        <v>0.37418568836123167</v>
      </c>
      <c r="BC600" s="45">
        <f>_xll.qlCalendarAdvance(calendar,BC599,"1D",,,trigger)</f>
        <v>43131</v>
      </c>
      <c r="BD600" s="49">
        <f>_xll.qlTenorBasisForwardRate($X$17,BC600,_xll.ohTrigger(trigger,$X$24))</f>
        <v>2.7370876957523156E-3</v>
      </c>
      <c r="BE600" s="49">
        <f>_xll.qlIndexFixing(TenorBasisIndex6M,_xll.qlInterestRateIndexFixingDate(TenorBasisIndex6M,BC600,trigger),TRUE,_xll.ohTrigger(trigger,$X$24))</f>
        <v>2.8400670698544342E-3</v>
      </c>
      <c r="BF600" s="49">
        <f>_xll.qlIndexFixing($X$9,_xll.qlInterestRateIndexFixingDate($X$9,BC600,trigger),TRUE,trigger)</f>
        <v>2.8746347940212919E-3</v>
      </c>
      <c r="BG600" s="94">
        <f t="shared" si="45"/>
        <v>0.34567724166857661</v>
      </c>
    </row>
    <row r="601" spans="27:59" x14ac:dyDescent="0.2">
      <c r="AA601" s="1">
        <f t="shared" si="46"/>
        <v>598</v>
      </c>
      <c r="AB601" s="44" t="str">
        <f t="shared" si="47"/>
        <v>598M</v>
      </c>
      <c r="AC601" s="45">
        <f>_xll.qlInterestRateIndexFixingDate($X$9,AD601)</f>
        <v>60478</v>
      </c>
      <c r="AD601" s="45">
        <f>_xll.qlCalendarAdvance(calendar,$AD$3,AB601,,,trigger)</f>
        <v>60482</v>
      </c>
      <c r="AE601" s="45">
        <f>_xll.qlInterestRateIndexMaturity($X$9,AD601,)</f>
        <v>60666</v>
      </c>
      <c r="AF601" s="49">
        <f>_xll.qlTenorBasisValue(TenorBasis6M,AD601,_xll.ohTrigger(trigger,$X$24))</f>
        <v>1.957382963845686E-4</v>
      </c>
      <c r="AG601" s="102">
        <f>_xll.qlTenorBasisForwardRate(TenorBasis6M,AD601,_xll.ohTrigger(trigger,$X$24))</f>
        <v>1.2077905935941482E-2</v>
      </c>
      <c r="AH601" s="102">
        <f>_xll.qlIndexFixing(TenorBasisIndex6M,$AC601,TRUE,_xll.ohTrigger(trigger,X622))</f>
        <v>1.2111544668825466E-2</v>
      </c>
      <c r="AI601" s="49">
        <f>_xll.qlIndexFixing($X$9,$AC601,TRUE,trigger)</f>
        <v>1.2066410615086278E-2</v>
      </c>
      <c r="AJ601" s="52">
        <f t="shared" si="44"/>
        <v>0.45134053739187208</v>
      </c>
      <c r="BC601" s="45">
        <f>_xll.qlCalendarAdvance(calendar,BC600,"1D",,,trigger)</f>
        <v>43132</v>
      </c>
      <c r="BD601" s="49">
        <f>_xll.qlTenorBasisForwardRate($X$17,BC601,_xll.ohTrigger(trigger,$X$24))</f>
        <v>2.743904463238711E-3</v>
      </c>
      <c r="BE601" s="49">
        <f>_xll.qlIndexFixing(TenorBasisIndex6M,_xll.qlInterestRateIndexFixingDate(TenorBasisIndex6M,BC601,trigger),TRUE,_xll.ohTrigger(trigger,$X$24))</f>
        <v>2.8587184581697861E-3</v>
      </c>
      <c r="BF601" s="49">
        <f>_xll.qlIndexFixing($X$9,_xll.qlInterestRateIndexFixingDate($X$9,BC601,trigger),TRUE,trigger)</f>
        <v>2.8819280901633388E-3</v>
      </c>
      <c r="BG601" s="94">
        <f t="shared" si="45"/>
        <v>0.23209631993552707</v>
      </c>
    </row>
    <row r="602" spans="27:59" x14ac:dyDescent="0.2">
      <c r="AA602" s="1">
        <f t="shared" si="46"/>
        <v>599</v>
      </c>
      <c r="AB602" s="44" t="str">
        <f t="shared" si="47"/>
        <v>599M</v>
      </c>
      <c r="AC602" s="45">
        <f>_xll.qlInterestRateIndexFixingDate($X$9,AD602)</f>
        <v>60510</v>
      </c>
      <c r="AD602" s="45">
        <f>_xll.qlCalendarAdvance(calendar,$AD$3,AB602,,,trigger)</f>
        <v>60512</v>
      </c>
      <c r="AE602" s="45">
        <f>_xll.qlInterestRateIndexMaturity($X$9,AD602,)</f>
        <v>60693</v>
      </c>
      <c r="AF602" s="49">
        <f>_xll.qlTenorBasisValue(TenorBasis6M,AD602,_xll.ohTrigger(trigger,$X$24))</f>
        <v>1.956934596903689E-4</v>
      </c>
      <c r="AG602" s="102">
        <f>_xll.qlTenorBasisForwardRate(TenorBasis6M,AD602,_xll.ohTrigger(trigger,$X$24))</f>
        <v>1.2104906386132288E-2</v>
      </c>
      <c r="AH602" s="102">
        <f>_xll.qlIndexFixing(TenorBasisIndex6M,$AC602,TRUE,_xll.ohTrigger(trigger,X623))</f>
        <v>1.2147451168366062E-2</v>
      </c>
      <c r="AI602" s="49">
        <f>_xll.qlIndexFixing($X$9,$AC602,TRUE,trigger)</f>
        <v>1.2094932717875042E-2</v>
      </c>
      <c r="AJ602" s="52">
        <f t="shared" si="44"/>
        <v>0.52518450491020885</v>
      </c>
      <c r="BC602" s="45">
        <f>_xll.qlCalendarAdvance(calendar,BC601,"1D",,,trigger)</f>
        <v>43133</v>
      </c>
      <c r="BD602" s="49">
        <f>_xll.qlTenorBasisForwardRate($X$17,BC602,_xll.ohTrigger(trigger,$X$24))</f>
        <v>2.7507272654262432E-3</v>
      </c>
      <c r="BE602" s="49">
        <f>_xll.qlIndexFixing(TenorBasisIndex6M,_xll.qlInterestRateIndexFixingDate(TenorBasisIndex6M,BC602,trigger),TRUE,_xll.ohTrigger(trigger,$X$24))</f>
        <v>2.8537074035920912E-3</v>
      </c>
      <c r="BF602" s="49">
        <f>_xll.qlIndexFixing($X$9,_xll.qlInterestRateIndexFixingDate($X$9,BC602,trigger),TRUE,trigger)</f>
        <v>2.8892228057065565E-3</v>
      </c>
      <c r="BG602" s="94">
        <f t="shared" si="45"/>
        <v>0.35515402114465278</v>
      </c>
    </row>
    <row r="603" spans="27:59" x14ac:dyDescent="0.2">
      <c r="AA603" s="1">
        <f t="shared" si="46"/>
        <v>600</v>
      </c>
      <c r="AB603" s="44" t="str">
        <f t="shared" si="47"/>
        <v>600M</v>
      </c>
      <c r="AC603" s="45">
        <f>_xll.qlInterestRateIndexFixingDate($X$9,AD603)</f>
        <v>60540</v>
      </c>
      <c r="AD603" s="45">
        <f>_xll.qlCalendarAdvance(calendar,$AD$3,AB603,,,trigger)</f>
        <v>60542</v>
      </c>
      <c r="AE603" s="45">
        <f>_xll.qlInterestRateIndexMaturity($X$9,AD603,)</f>
        <v>60724</v>
      </c>
      <c r="AF603" s="49">
        <f>_xll.qlTenorBasisValue(TenorBasis6M,AD603,_xll.ohTrigger(trigger,$X$24))</f>
        <v>1.9564925839161493E-4</v>
      </c>
      <c r="AG603" s="102">
        <f>_xll.qlTenorBasisForwardRate(TenorBasis6M,AD603,_xll.ohTrigger(trigger,$X$24))</f>
        <v>1.2134554997577816E-2</v>
      </c>
      <c r="AH603" s="102">
        <f>_xll.qlIndexFixing(TenorBasisIndex6M,$AC603,TRUE,_xll.ohTrigger(trigger,X624))</f>
        <v>1.2186311638136653E-2</v>
      </c>
      <c r="AI603" s="49">
        <f>_xll.qlIndexFixing($X$9,$AC603,TRUE,trigger)</f>
        <v>1.2126203777517714E-2</v>
      </c>
      <c r="AJ603" s="52">
        <f t="shared" si="44"/>
        <v>0.6010786061893918</v>
      </c>
      <c r="BC603" s="45">
        <f>_xll.qlCalendarAdvance(calendar,BC602,"1D",,,trigger)</f>
        <v>43136</v>
      </c>
      <c r="BD603" s="49">
        <f>_xll.qlTenorBasisForwardRate($X$17,BC603,_xll.ohTrigger(trigger,$X$24))</f>
        <v>2.774756308703909E-3</v>
      </c>
      <c r="BE603" s="49">
        <f>_xll.qlIndexFixing(TenorBasisIndex6M,_xll.qlInterestRateIndexFixingDate(TenorBasisIndex6M,BC603,trigger),TRUE,_xll.ohTrigger(trigger,$X$24))</f>
        <v>2.8896462938944557E-3</v>
      </c>
      <c r="BF603" s="49">
        <f>_xll.qlIndexFixing($X$9,_xll.qlInterestRateIndexFixingDate($X$9,BC603,trigger),TRUE,trigger)</f>
        <v>2.9147983471517476E-3</v>
      </c>
      <c r="BG603" s="94">
        <f t="shared" si="45"/>
        <v>0.25152053257291879</v>
      </c>
    </row>
    <row r="604" spans="27:59" x14ac:dyDescent="0.2">
      <c r="AA604" s="1">
        <f t="shared" si="46"/>
        <v>601</v>
      </c>
      <c r="AB604" s="44" t="str">
        <f t="shared" si="47"/>
        <v>601M</v>
      </c>
      <c r="AC604" s="45">
        <f>_xll.qlInterestRateIndexFixingDate($X$9,AD604)</f>
        <v>60569</v>
      </c>
      <c r="AD604" s="45">
        <f>_xll.qlCalendarAdvance(calendar,$AD$3,AB604,,,trigger)</f>
        <v>60573</v>
      </c>
      <c r="AE604" s="45">
        <f>_xll.qlInterestRateIndexMaturity($X$9,AD604,)</f>
        <v>60755</v>
      </c>
      <c r="AF604" s="49">
        <f>_xll.qlTenorBasisValue(TenorBasis6M,AD604,_xll.ohTrigger(trigger,$X$24))</f>
        <v>1.95604241815702E-4</v>
      </c>
      <c r="AG604" s="102">
        <f>_xll.qlTenorBasisForwardRate(TenorBasis6M,AD604,_xll.ohTrigger(trigger,$X$24))</f>
        <v>1.2164256075940285E-2</v>
      </c>
      <c r="AH604" s="102">
        <f>_xll.qlIndexFixing(TenorBasisIndex6M,$AC604,TRUE,_xll.ohTrigger(trigger,X625))</f>
        <v>1.2216013718183571E-2</v>
      </c>
      <c r="AI604" s="49">
        <f>_xll.qlIndexFixing($X$9,$AC604,TRUE,trigger)</f>
        <v>1.2157541676282475E-2</v>
      </c>
      <c r="AJ604" s="52">
        <f t="shared" si="44"/>
        <v>0.58472041901095828</v>
      </c>
      <c r="BC604" s="45">
        <f>_xll.qlCalendarAdvance(calendar,BC603,"1D",,,trigger)</f>
        <v>43137</v>
      </c>
      <c r="BD604" s="49">
        <f>_xll.qlTenorBasisForwardRate($X$17,BC604,_xll.ohTrigger(trigger,$X$24))</f>
        <v>2.7780788449433208E-3</v>
      </c>
      <c r="BE604" s="49">
        <f>_xll.qlIndexFixing(TenorBasisIndex6M,_xll.qlInterestRateIndexFixingDate(TenorBasisIndex6M,BC604,trigger),TRUE,_xll.ohTrigger(trigger,$X$24))</f>
        <v>2.8810605149839066E-3</v>
      </c>
      <c r="BF604" s="49">
        <f>_xll.qlIndexFixing($X$9,_xll.qlInterestRateIndexFixingDate($X$9,BC604,trigger),TRUE,trigger)</f>
        <v>2.9184158621971936E-3</v>
      </c>
      <c r="BG604" s="94">
        <f t="shared" si="45"/>
        <v>0.37355347213286971</v>
      </c>
    </row>
    <row r="605" spans="27:59" x14ac:dyDescent="0.2">
      <c r="AA605" s="1">
        <f t="shared" si="46"/>
        <v>602</v>
      </c>
      <c r="AB605" s="44" t="str">
        <f t="shared" si="47"/>
        <v>602M</v>
      </c>
      <c r="AC605" s="45">
        <f>_xll.qlInterestRateIndexFixingDate($X$9,AD605)</f>
        <v>60601</v>
      </c>
      <c r="AD605" s="45">
        <f>_xll.qlCalendarAdvance(calendar,$AD$3,AB605,,,trigger)</f>
        <v>60603</v>
      </c>
      <c r="AE605" s="45">
        <f>_xll.qlInterestRateIndexMaturity($X$9,AD605,)</f>
        <v>60785</v>
      </c>
      <c r="AF605" s="49">
        <f>_xll.qlTenorBasisValue(TenorBasis6M,AD605,_xll.ohTrigger(trigger,$X$24))</f>
        <v>1.9556130526867036E-4</v>
      </c>
      <c r="AG605" s="102">
        <f>_xll.qlTenorBasisForwardRate(TenorBasis6M,AD605,_xll.ohTrigger(trigger,$X$24))</f>
        <v>1.2192752462999116E-2</v>
      </c>
      <c r="AH605" s="102">
        <f>_xll.qlIndexFixing(TenorBasisIndex6M,$AC605,TRUE,_xll.ohTrigger(trigger,X626))</f>
        <v>1.2244511068209691E-2</v>
      </c>
      <c r="AI605" s="49">
        <f>_xll.qlIndexFixing($X$9,$AC605,TRUE,trigger)</f>
        <v>1.2187608252310045E-2</v>
      </c>
      <c r="AJ605" s="52">
        <f t="shared" si="44"/>
        <v>0.56902815899645753</v>
      </c>
      <c r="BC605" s="45">
        <f>_xll.qlCalendarAdvance(calendar,BC604,"1D",,,trigger)</f>
        <v>43138</v>
      </c>
      <c r="BD605" s="49">
        <f>_xll.qlTenorBasisForwardRate($X$17,BC605,_xll.ohTrigger(trigger,$X$24))</f>
        <v>2.7849318384494692E-3</v>
      </c>
      <c r="BE605" s="49">
        <f>_xll.qlIndexFixing(TenorBasisIndex6M,_xll.qlInterestRateIndexFixingDate(TenorBasisIndex6M,BC605,trigger),TRUE,_xll.ohTrigger(trigger,$X$24))</f>
        <v>2.8879138922401032E-3</v>
      </c>
      <c r="BF605" s="49">
        <f>_xll.qlIndexFixing($X$9,_xll.qlInterestRateIndexFixingDate($X$9,BC605,trigger),TRUE,trigger)</f>
        <v>2.9257176749763595E-3</v>
      </c>
      <c r="BG605" s="94">
        <f t="shared" si="45"/>
        <v>0.37803782736256336</v>
      </c>
    </row>
    <row r="606" spans="27:59" x14ac:dyDescent="0.2">
      <c r="AA606" s="1">
        <f t="shared" si="46"/>
        <v>603</v>
      </c>
      <c r="AB606" s="44" t="str">
        <f t="shared" si="47"/>
        <v>603M</v>
      </c>
      <c r="AC606" s="45">
        <f>_xll.qlInterestRateIndexFixingDate($X$9,AD606)</f>
        <v>60631</v>
      </c>
      <c r="AD606" s="45">
        <f>_xll.qlCalendarAdvance(calendar,$AD$3,AB606,,,trigger)</f>
        <v>60636</v>
      </c>
      <c r="AE606" s="45">
        <f>_xll.qlInterestRateIndexMaturity($X$9,AD606,)</f>
        <v>60818</v>
      </c>
      <c r="AF606" s="49">
        <f>_xll.qlTenorBasisValue(TenorBasis6M,AD606,_xll.ohTrigger(trigger,$X$24))</f>
        <v>1.9551477798141319E-4</v>
      </c>
      <c r="AG606" s="102">
        <f>_xll.qlTenorBasisForwardRate(TenorBasis6M,AD606,_xll.ohTrigger(trigger,$X$24))</f>
        <v>1.2223818321165481E-2</v>
      </c>
      <c r="AH606" s="102">
        <f>_xll.qlIndexFixing(TenorBasisIndex6M,$AC606,TRUE,_xll.ohTrigger(trigger,X627))</f>
        <v>1.2275577978362245E-2</v>
      </c>
      <c r="AI606" s="49">
        <f>_xll.qlIndexFixing($X$9,$AC606,TRUE,trigger)</f>
        <v>1.2220385614570461E-2</v>
      </c>
      <c r="AJ606" s="52">
        <f t="shared" si="44"/>
        <v>0.55192363791783938</v>
      </c>
      <c r="BC606" s="45">
        <f>_xll.qlCalendarAdvance(calendar,BC605,"1D",,,trigger)</f>
        <v>43139</v>
      </c>
      <c r="BD606" s="49">
        <f>_xll.qlTenorBasisForwardRate($X$17,BC606,_xll.ohTrigger(trigger,$X$24))</f>
        <v>2.7917908737798963E-3</v>
      </c>
      <c r="BE606" s="49">
        <f>_xll.qlIndexFixing(TenorBasisIndex6M,_xll.qlInterestRateIndexFixingDate(TenorBasisIndex6M,BC606,trigger),TRUE,_xll.ohTrigger(trigger,$X$24))</f>
        <v>2.8947733116314899E-3</v>
      </c>
      <c r="BF606" s="49">
        <f>_xll.qlIndexFixing($X$9,_xll.qlInterestRateIndexFixingDate($X$9,BC606,trigger),TRUE,trigger)</f>
        <v>2.9330209072489987E-3</v>
      </c>
      <c r="BG606" s="94">
        <f t="shared" si="45"/>
        <v>0.38247595617508806</v>
      </c>
    </row>
    <row r="607" spans="27:59" x14ac:dyDescent="0.2">
      <c r="AA607" s="1">
        <f t="shared" si="46"/>
        <v>604</v>
      </c>
      <c r="AB607" s="44" t="str">
        <f t="shared" si="47"/>
        <v>604M</v>
      </c>
      <c r="AC607" s="45">
        <f>_xll.qlInterestRateIndexFixingDate($X$9,AD607)</f>
        <v>60661</v>
      </c>
      <c r="AD607" s="45">
        <f>_xll.qlCalendarAdvance(calendar,$AD$3,AB607,,,trigger)</f>
        <v>60665</v>
      </c>
      <c r="AE607" s="45">
        <f>_xll.qlInterestRateIndexMaturity($X$9,AD607,)</f>
        <v>60846</v>
      </c>
      <c r="AF607" s="49">
        <f>_xll.qlTenorBasisValue(TenorBasis6M,AD607,_xll.ohTrigger(trigger,$X$24))</f>
        <v>1.9547448959382022E-4</v>
      </c>
      <c r="AG607" s="102">
        <f>_xll.qlTenorBasisForwardRate(TenorBasis6M,AD607,_xll.ohTrigger(trigger,$X$24))</f>
        <v>1.2250207786188461E-2</v>
      </c>
      <c r="AH607" s="102">
        <f>_xll.qlIndexFixing(TenorBasisIndex6M,$AC607,TRUE,_xll.ohTrigger(trigger,X628))</f>
        <v>1.2301966586297546E-2</v>
      </c>
      <c r="AI607" s="49">
        <f>_xll.qlIndexFixing($X$9,$AC607,TRUE,trigger)</f>
        <v>1.224824026025402E-2</v>
      </c>
      <c r="AJ607" s="52">
        <f t="shared" si="44"/>
        <v>0.53726326043525985</v>
      </c>
      <c r="BC607" s="45">
        <f>_xll.qlCalendarAdvance(calendar,BC606,"1D",,,trigger)</f>
        <v>43140</v>
      </c>
      <c r="BD607" s="49">
        <f>_xll.qlTenorBasisForwardRate($X$17,BC607,_xll.ohTrigger(trigger,$X$24))</f>
        <v>2.7986559521155354E-3</v>
      </c>
      <c r="BE607" s="49">
        <f>_xll.qlIndexFixing(TenorBasisIndex6M,_xll.qlInterestRateIndexFixingDate(TenorBasisIndex6M,BC607,trigger),TRUE,_xll.ohTrigger(trigger,$X$24))</f>
        <v>2.9016387743425339E-3</v>
      </c>
      <c r="BF607" s="49">
        <f>_xll.qlIndexFixing($X$9,_xll.qlInterestRateIndexFixingDate($X$9,BC607,trigger),TRUE,trigger)</f>
        <v>2.9403255590305681E-3</v>
      </c>
      <c r="BG607" s="94">
        <f t="shared" si="45"/>
        <v>0.38686784688034181</v>
      </c>
    </row>
    <row r="608" spans="27:59" x14ac:dyDescent="0.2">
      <c r="AA608" s="1">
        <f t="shared" si="46"/>
        <v>605</v>
      </c>
      <c r="AB608" s="44" t="str">
        <f t="shared" si="47"/>
        <v>605M</v>
      </c>
      <c r="AC608" s="45">
        <f>_xll.qlInterestRateIndexFixingDate($X$9,AD608)</f>
        <v>60689</v>
      </c>
      <c r="AD608" s="45">
        <f>_xll.qlCalendarAdvance(calendar,$AD$3,AB608,,,trigger)</f>
        <v>60693</v>
      </c>
      <c r="AE608" s="45">
        <f>_xll.qlInterestRateIndexMaturity($X$9,AD608,)</f>
        <v>60877</v>
      </c>
      <c r="AF608" s="49">
        <f>_xll.qlTenorBasisValue(TenorBasis6M,AD608,_xll.ohTrigger(trigger,$X$24))</f>
        <v>1.9543611493443887E-4</v>
      </c>
      <c r="AG608" s="102">
        <f>_xll.qlTenorBasisForwardRate(TenorBasis6M,AD608,_xll.ohTrigger(trigger,$X$24))</f>
        <v>1.2278117217268705E-2</v>
      </c>
      <c r="AH608" s="102">
        <f>_xll.qlIndexFixing(TenorBasisIndex6M,$AC608,TRUE,_xll.ohTrigger(trigger,X629))</f>
        <v>1.2329882231948662E-2</v>
      </c>
      <c r="AI608" s="49">
        <f>_xll.qlIndexFixing($X$9,$AC608,TRUE,trigger)</f>
        <v>1.2277652276704831E-2</v>
      </c>
      <c r="AJ608" s="52">
        <f t="shared" si="44"/>
        <v>0.52229955243831072</v>
      </c>
      <c r="BC608" s="45">
        <f>_xll.qlCalendarAdvance(calendar,BC607,"1D",,,trigger)</f>
        <v>43143</v>
      </c>
      <c r="BD608" s="49">
        <f>_xll.qlTenorBasisForwardRate($X$17,BC608,_xll.ohTrigger(trigger,$X$24))</f>
        <v>2.8228335215867992E-3</v>
      </c>
      <c r="BE608" s="49">
        <f>_xll.qlIndexFixing(TenorBasisIndex6M,_xll.qlInterestRateIndexFixingDate(TenorBasisIndex6M,BC608,trigger),TRUE,_xll.ohTrigger(trigger,$X$24))</f>
        <v>2.9258185179579744E-3</v>
      </c>
      <c r="BF608" s="49">
        <f>_xll.qlIndexFixing($X$9,_xll.qlInterestRateIndexFixingDate($X$9,BC608,trigger),TRUE,trigger)</f>
        <v>2.9659362960693689E-3</v>
      </c>
      <c r="BG608" s="94">
        <f t="shared" si="45"/>
        <v>0.40117778111394431</v>
      </c>
    </row>
    <row r="609" spans="27:59" x14ac:dyDescent="0.2">
      <c r="AA609" s="1">
        <f t="shared" si="46"/>
        <v>606</v>
      </c>
      <c r="AB609" s="44" t="str">
        <f t="shared" si="47"/>
        <v>606M</v>
      </c>
      <c r="AC609" s="45">
        <f>_xll.qlInterestRateIndexFixingDate($X$9,AD609)</f>
        <v>60722</v>
      </c>
      <c r="AD609" s="45">
        <f>_xll.qlCalendarAdvance(calendar,$AD$3,AB609,,,trigger)</f>
        <v>60724</v>
      </c>
      <c r="AE609" s="45">
        <f>_xll.qlInterestRateIndexMaturity($X$9,AD609,)</f>
        <v>60909</v>
      </c>
      <c r="AF609" s="49">
        <f>_xll.qlTenorBasisValue(TenorBasis6M,AD609,_xll.ohTrigger(trigger,$X$24))</f>
        <v>1.9539422153146097E-4</v>
      </c>
      <c r="AG609" s="102">
        <f>_xll.qlTenorBasisForwardRate(TenorBasis6M,AD609,_xll.ohTrigger(trigger,$X$24))</f>
        <v>1.2307212397467149E-2</v>
      </c>
      <c r="AH609" s="102">
        <f>_xll.qlIndexFixing(TenorBasisIndex6M,$AC609,TRUE,_xll.ohTrigger(trigger,X630))</f>
        <v>1.2358980172491678E-2</v>
      </c>
      <c r="AI609" s="49">
        <f>_xll.qlIndexFixing($X$9,$AC609,TRUE,trigger)</f>
        <v>1.2308338178287498E-2</v>
      </c>
      <c r="AJ609" s="52">
        <f t="shared" si="44"/>
        <v>0.5064199420417963</v>
      </c>
      <c r="BC609" s="45">
        <f>_xll.qlCalendarAdvance(calendar,BC608,"1D",,,trigger)</f>
        <v>43144</v>
      </c>
      <c r="BD609" s="49">
        <f>_xll.qlTenorBasisForwardRate($X$17,BC609,_xll.ohTrigger(trigger,$X$24))</f>
        <v>2.8261767191898367E-3</v>
      </c>
      <c r="BE609" s="49">
        <f>_xll.qlIndexFixing(TenorBasisIndex6M,_xll.qlInterestRateIndexFixingDate(TenorBasisIndex6M,BC609,trigger),TRUE,_xll.ohTrigger(trigger,$X$24))</f>
        <v>2.929161082044792E-3</v>
      </c>
      <c r="BF609" s="49">
        <f>_xll.qlIndexFixing($X$9,_xll.qlInterestRateIndexFixingDate($X$9,BC609,trigger),TRUE,trigger)</f>
        <v>2.9695583615552933E-3</v>
      </c>
      <c r="BG609" s="94">
        <f t="shared" si="45"/>
        <v>0.40397279510501294</v>
      </c>
    </row>
    <row r="610" spans="27:59" x14ac:dyDescent="0.2">
      <c r="AA610" s="1">
        <f t="shared" si="46"/>
        <v>607</v>
      </c>
      <c r="AB610" s="44" t="str">
        <f t="shared" si="47"/>
        <v>607M</v>
      </c>
      <c r="AC610" s="45">
        <f>_xll.qlInterestRateIndexFixingDate($X$9,AD610)</f>
        <v>60751</v>
      </c>
      <c r="AD610" s="45">
        <f>_xll.qlCalendarAdvance(calendar,$AD$3,AB610,,,trigger)</f>
        <v>60755</v>
      </c>
      <c r="AE610" s="45">
        <f>_xll.qlInterestRateIndexMaturity($X$9,AD610,)</f>
        <v>60939</v>
      </c>
      <c r="AF610" s="49">
        <f>_xll.qlTenorBasisValue(TenorBasis6M,AD610,_xll.ohTrigger(trigger,$X$24))</f>
        <v>1.9535294239113785E-4</v>
      </c>
      <c r="AG610" s="102">
        <f>_xll.qlTenorBasisForwardRate(TenorBasis6M,AD610,_xll.ohTrigger(trigger,$X$24))</f>
        <v>1.2334723979466793E-2</v>
      </c>
      <c r="AH610" s="102">
        <f>_xll.qlIndexFixing(TenorBasisIndex6M,$AC610,TRUE,_xll.ohTrigger(trigger,X631))</f>
        <v>1.2386490941118898E-2</v>
      </c>
      <c r="AI610" s="49">
        <f>_xll.qlIndexFixing($X$9,$AC610,TRUE,trigger)</f>
        <v>1.233737611068882E-2</v>
      </c>
      <c r="AJ610" s="52">
        <f t="shared" si="44"/>
        <v>0.49114830430078277</v>
      </c>
      <c r="BC610" s="45">
        <f>_xll.qlCalendarAdvance(calendar,BC609,"1D",,,trigger)</f>
        <v>43145</v>
      </c>
      <c r="BD610" s="49">
        <f>_xll.qlTenorBasisForwardRate($X$17,BC610,_xll.ohTrigger(trigger,$X$24))</f>
        <v>2.8330720302982251E-3</v>
      </c>
      <c r="BE610" s="49">
        <f>_xll.qlIndexFixing(TenorBasisIndex6M,_xll.qlInterestRateIndexFixingDate(TenorBasisIndex6M,BC610,trigger),TRUE,_xll.ohTrigger(trigger,$X$24))</f>
        <v>2.9483451081362385E-3</v>
      </c>
      <c r="BF610" s="49">
        <f>_xll.qlIndexFixing($X$9,_xll.qlInterestRateIndexFixingDate($X$9,BC610,trigger),TRUE,trigger)</f>
        <v>2.9768701111129313E-3</v>
      </c>
      <c r="BG610" s="94">
        <f t="shared" si="45"/>
        <v>0.28525002976692843</v>
      </c>
    </row>
    <row r="611" spans="27:59" x14ac:dyDescent="0.2">
      <c r="AA611" s="1">
        <f t="shared" si="46"/>
        <v>608</v>
      </c>
      <c r="AB611" s="44" t="str">
        <f t="shared" si="47"/>
        <v>608M</v>
      </c>
      <c r="AC611" s="45">
        <f>_xll.qlInterestRateIndexFixingDate($X$9,AD611)</f>
        <v>60783</v>
      </c>
      <c r="AD611" s="45">
        <f>_xll.qlCalendarAdvance(calendar,$AD$3,AB611,,,trigger)</f>
        <v>60785</v>
      </c>
      <c r="AE611" s="45">
        <f>_xll.qlInterestRateIndexMaturity($X$9,AD611,)</f>
        <v>60968</v>
      </c>
      <c r="AF611" s="49">
        <f>_xll.qlTenorBasisValue(TenorBasis6M,AD611,_xll.ohTrigger(trigger,$X$24))</f>
        <v>1.953135713364946E-4</v>
      </c>
      <c r="AG611" s="102">
        <f>_xll.qlTenorBasisForwardRate(TenorBasis6M,AD611,_xll.ohTrigger(trigger,$X$24))</f>
        <v>1.2361086293753168E-2</v>
      </c>
      <c r="AH611" s="102">
        <f>_xll.qlIndexFixing(TenorBasisIndex6M,$AC611,TRUE,_xll.ohTrigger(trigger,X632))</f>
        <v>1.241285239671191E-2</v>
      </c>
      <c r="AI611" s="49">
        <f>_xll.qlIndexFixing($X$9,$AC611,TRUE,trigger)</f>
        <v>1.2365201298315842E-2</v>
      </c>
      <c r="AJ611" s="52">
        <f t="shared" si="44"/>
        <v>0.4765109839606832</v>
      </c>
      <c r="BC611" s="45">
        <f>_xll.qlCalendarAdvance(calendar,BC610,"1D",,,trigger)</f>
        <v>43146</v>
      </c>
      <c r="BD611" s="49">
        <f>_xll.qlTenorBasisForwardRate($X$17,BC611,_xll.ohTrigger(trigger,$X$24))</f>
        <v>2.8399733915018452E-3</v>
      </c>
      <c r="BE611" s="49">
        <f>_xll.qlIndexFixing(TenorBasisIndex6M,_xll.qlInterestRateIndexFixingDate(TenorBasisIndex6M,BC611,trigger),TRUE,_xll.ohTrigger(trigger,$X$24))</f>
        <v>2.9429585265497177E-3</v>
      </c>
      <c r="BF611" s="49">
        <f>_xll.qlIndexFixing($X$9,_xll.qlInterestRateIndexFixingDate($X$9,BC611,trigger),TRUE,trigger)</f>
        <v>2.984183280272243E-3</v>
      </c>
      <c r="BG611" s="94">
        <f t="shared" si="45"/>
        <v>0.41224753722525226</v>
      </c>
    </row>
    <row r="612" spans="27:59" x14ac:dyDescent="0.2">
      <c r="AA612" s="1">
        <f t="shared" si="46"/>
        <v>609</v>
      </c>
      <c r="AB612" s="44" t="str">
        <f t="shared" si="47"/>
        <v>609M</v>
      </c>
      <c r="AC612" s="45">
        <f>_xll.qlInterestRateIndexFixingDate($X$9,AD612)</f>
        <v>60813</v>
      </c>
      <c r="AD612" s="45">
        <f>_xll.qlCalendarAdvance(calendar,$AD$3,AB612,,,trigger)</f>
        <v>60815</v>
      </c>
      <c r="AE612" s="45">
        <f>_xll.qlInterestRateIndexMaturity($X$9,AD612,)</f>
        <v>61000</v>
      </c>
      <c r="AF612" s="49">
        <f>_xll.qlTenorBasisValue(TenorBasis6M,AD612,_xll.ohTrigger(trigger,$X$24))</f>
        <v>1.9527475931199872E-4</v>
      </c>
      <c r="AG612" s="102">
        <f>_xll.qlTenorBasisForwardRate(TenorBasis6M,AD612,_xll.ohTrigger(trigger,$X$24))</f>
        <v>1.2389170621057009E-2</v>
      </c>
      <c r="AH612" s="102">
        <f>_xll.qlIndexFixing(TenorBasisIndex6M,$AC612,TRUE,_xll.ohTrigger(trigger,X633))</f>
        <v>1.2440941235902458E-2</v>
      </c>
      <c r="AI612" s="49">
        <f>_xll.qlIndexFixing($X$9,$AC612,TRUE,trigger)</f>
        <v>1.2394808535970745E-2</v>
      </c>
      <c r="AJ612" s="52">
        <f t="shared" si="44"/>
        <v>0.46132699931712362</v>
      </c>
      <c r="BC612" s="45">
        <f>_xll.qlCalendarAdvance(calendar,BC611,"1D",,,trigger)</f>
        <v>43147</v>
      </c>
      <c r="BD612" s="49">
        <f>_xll.qlTenorBasisForwardRate($X$17,BC612,_xll.ohTrigger(trigger,$X$24))</f>
        <v>2.8468808039816308E-3</v>
      </c>
      <c r="BE612" s="49">
        <f>_xll.qlIndexFixing(TenorBasisIndex6M,_xll.qlInterestRateIndexFixingDate(TenorBasisIndex6M,BC612,trigger),TRUE,_xll.ohTrigger(trigger,$X$24))</f>
        <v>2.9498663255945372E-3</v>
      </c>
      <c r="BF612" s="49">
        <f>_xll.qlIndexFixing($X$9,_xll.qlInterestRateIndexFixingDate($X$9,BC612,trigger),TRUE,trigger)</f>
        <v>2.991497869048244E-3</v>
      </c>
      <c r="BG612" s="94">
        <f t="shared" si="45"/>
        <v>0.41631543453706821</v>
      </c>
    </row>
    <row r="613" spans="27:59" x14ac:dyDescent="0.2">
      <c r="AA613" s="1">
        <f t="shared" si="46"/>
        <v>610</v>
      </c>
      <c r="AB613" s="44" t="str">
        <f t="shared" si="47"/>
        <v>610M</v>
      </c>
      <c r="AC613" s="45">
        <f>_xll.qlInterestRateIndexFixingDate($X$9,AD613)</f>
        <v>60842</v>
      </c>
      <c r="AD613" s="45">
        <f>_xll.qlCalendarAdvance(calendar,$AD$3,AB613,,,trigger)</f>
        <v>60846</v>
      </c>
      <c r="AE613" s="45">
        <f>_xll.qlInterestRateIndexMaturity($X$9,AD613,)</f>
        <v>61030</v>
      </c>
      <c r="AF613" s="49">
        <f>_xll.qlTenorBasisValue(TenorBasis6M,AD613,_xll.ohTrigger(trigger,$X$24))</f>
        <v>1.9523523253813616E-4</v>
      </c>
      <c r="AG613" s="102">
        <f>_xll.qlTenorBasisForwardRate(TenorBasis6M,AD613,_xll.ohTrigger(trigger,$X$24))</f>
        <v>1.2415930963369359E-2</v>
      </c>
      <c r="AH613" s="102">
        <f>_xll.qlIndexFixing(TenorBasisIndex6M,$AC613,TRUE,_xll.ohTrigger(trigger,X634))</f>
        <v>1.2467700733380662E-2</v>
      </c>
      <c r="AI613" s="49">
        <f>_xll.qlIndexFixing($X$9,$AC613,TRUE,trigger)</f>
        <v>1.2423053273231243E-2</v>
      </c>
      <c r="AJ613" s="52">
        <f t="shared" si="44"/>
        <v>0.44647460149418661</v>
      </c>
      <c r="BC613" s="45">
        <f>_xll.qlCalendarAdvance(calendar,BC612,"1D",,,trigger)</f>
        <v>43150</v>
      </c>
      <c r="BD613" s="49">
        <f>_xll.qlTenorBasisForwardRate($X$17,BC613,_xll.ohTrigger(trigger,$X$24))</f>
        <v>2.8712071104677185E-3</v>
      </c>
      <c r="BE613" s="49">
        <f>_xll.qlIndexFixing(TenorBasisIndex6M,_xll.qlInterestRateIndexFixingDate(TenorBasisIndex6M,BC613,trigger),TRUE,_xll.ohTrigger(trigger,$X$24))</f>
        <v>2.9741948277402005E-3</v>
      </c>
      <c r="BF613" s="49">
        <f>_xll.qlIndexFixing($X$9,_xll.qlInterestRateIndexFixingDate($X$9,BC613,trigger),TRUE,trigger)</f>
        <v>3.0171438121623069E-3</v>
      </c>
      <c r="BG613" s="94">
        <f t="shared" si="45"/>
        <v>0.42948984422106451</v>
      </c>
    </row>
    <row r="614" spans="27:59" x14ac:dyDescent="0.2">
      <c r="AA614" s="1">
        <f t="shared" si="46"/>
        <v>611</v>
      </c>
      <c r="AB614" s="44" t="str">
        <f t="shared" si="47"/>
        <v>611M</v>
      </c>
      <c r="AC614" s="45">
        <f>_xll.qlInterestRateIndexFixingDate($X$9,AD614)</f>
        <v>60875</v>
      </c>
      <c r="AD614" s="45">
        <f>_xll.qlCalendarAdvance(calendar,$AD$3,AB614,,,trigger)</f>
        <v>60877</v>
      </c>
      <c r="AE614" s="45">
        <f>_xll.qlInterestRateIndexMaturity($X$9,AD614,)</f>
        <v>61058</v>
      </c>
      <c r="AF614" s="49">
        <f>_xll.qlTenorBasisValue(TenorBasis6M,AD614,_xll.ohTrigger(trigger,$X$24))</f>
        <v>1.9519628582330528E-4</v>
      </c>
      <c r="AG614" s="102">
        <f>_xll.qlTenorBasisForwardRate(TenorBasis6M,AD614,_xll.ohTrigger(trigger,$X$24))</f>
        <v>1.2441145689087881E-2</v>
      </c>
      <c r="AH614" s="102">
        <f>_xll.qlIndexFixing(TenorBasisIndex6M,$AC614,TRUE,_xll.ohTrigger(trigger,X635))</f>
        <v>1.2492910995748285E-2</v>
      </c>
      <c r="AI614" s="49">
        <f>_xll.qlIndexFixing($X$9,$AC614,TRUE,trigger)</f>
        <v>1.2449690177145527E-2</v>
      </c>
      <c r="AJ614" s="52">
        <f t="shared" si="44"/>
        <v>0.43220818602758559</v>
      </c>
      <c r="BC614" s="45">
        <f>_xll.qlCalendarAdvance(calendar,BC613,"1D",,,trigger)</f>
        <v>43151</v>
      </c>
      <c r="BD614" s="49">
        <f>_xll.qlTenorBasisForwardRate($X$17,BC614,_xll.ohTrigger(trigger,$X$24))</f>
        <v>2.8745709901958644E-3</v>
      </c>
      <c r="BE614" s="49">
        <f>_xll.qlIndexFixing(TenorBasisIndex6M,_xll.qlInterestRateIndexFixingDate(TenorBasisIndex6M,BC614,trigger),TRUE,_xll.ohTrigger(trigger,$X$24))</f>
        <v>2.9775580612018708E-3</v>
      </c>
      <c r="BF614" s="49">
        <f>_xll.qlIndexFixing($X$9,_xll.qlInterestRateIndexFixingDate($X$9,BC614,trigger),TRUE,trigger)</f>
        <v>3.0207704206309371E-3</v>
      </c>
      <c r="BG614" s="94">
        <f t="shared" si="45"/>
        <v>0.4321235942906631</v>
      </c>
    </row>
    <row r="615" spans="27:59" x14ac:dyDescent="0.2">
      <c r="AA615" s="1">
        <f t="shared" si="46"/>
        <v>612</v>
      </c>
      <c r="AB615" s="44" t="str">
        <f t="shared" si="47"/>
        <v>612M</v>
      </c>
      <c r="AC615" s="45">
        <f>_xll.qlInterestRateIndexFixingDate($X$9,AD615)</f>
        <v>60905</v>
      </c>
      <c r="AD615" s="45">
        <f>_xll.qlCalendarAdvance(calendar,$AD$3,AB615,,,trigger)</f>
        <v>60909</v>
      </c>
      <c r="AE615" s="45">
        <f>_xll.qlInterestRateIndexMaturity($X$9,AD615,)</f>
        <v>61092</v>
      </c>
      <c r="AF615" s="49">
        <f>_xll.qlTenorBasisValue(TenorBasis6M,AD615,_xll.ohTrigger(trigger,$X$24))</f>
        <v>1.9515668229809637E-4</v>
      </c>
      <c r="AG615" s="102">
        <f>_xll.qlTenorBasisForwardRate(TenorBasis6M,AD615,_xll.ohTrigger(trigger,$X$24))</f>
        <v>1.2470199913605397E-2</v>
      </c>
      <c r="AH615" s="102">
        <f>_xll.qlIndexFixing(TenorBasisIndex6M,$AC615,TRUE,_xll.ohTrigger(trigger,X636))</f>
        <v>1.252196978722093E-2</v>
      </c>
      <c r="AI615" s="49">
        <f>_xll.qlIndexFixing($X$9,$AC615,TRUE,trigger)</f>
        <v>1.2480320099500819E-2</v>
      </c>
      <c r="AJ615" s="52">
        <f t="shared" si="44"/>
        <v>0.41649687720111267</v>
      </c>
      <c r="BC615" s="45">
        <f>_xll.qlCalendarAdvance(calendar,BC614,"1D",,,trigger)</f>
        <v>43152</v>
      </c>
      <c r="BD615" s="49">
        <f>_xll.qlTenorBasisForwardRate($X$17,BC615,_xll.ohTrigger(trigger,$X$24))</f>
        <v>2.8815086767033544E-3</v>
      </c>
      <c r="BE615" s="49">
        <f>_xll.qlIndexFixing(TenorBasisIndex6M,_xll.qlInterestRateIndexFixingDate(TenorBasisIndex6M,BC615,trigger),TRUE,_xll.ohTrigger(trigger,$X$24))</f>
        <v>2.9844961358417598E-3</v>
      </c>
      <c r="BF615" s="49">
        <f>_xll.qlIndexFixing($X$9,_xll.qlInterestRateIndexFixingDate($X$9,BC615,trigger),TRUE,trigger)</f>
        <v>3.0280921077231269E-3</v>
      </c>
      <c r="BG615" s="94">
        <f t="shared" si="45"/>
        <v>0.43595971881367057</v>
      </c>
    </row>
    <row r="616" spans="27:59" x14ac:dyDescent="0.2">
      <c r="AA616" s="1">
        <f t="shared" si="46"/>
        <v>613</v>
      </c>
      <c r="AB616" s="44" t="str">
        <f t="shared" si="47"/>
        <v>613M</v>
      </c>
      <c r="AC616" s="45">
        <f>_xll.qlInterestRateIndexFixingDate($X$9,AD616)</f>
        <v>60934</v>
      </c>
      <c r="AD616" s="45">
        <f>_xll.qlCalendarAdvance(calendar,$AD$3,AB616,,,trigger)</f>
        <v>60938</v>
      </c>
      <c r="AE616" s="45">
        <f>_xll.qlInterestRateIndexMaturity($X$9,AD616,)</f>
        <v>61119</v>
      </c>
      <c r="AF616" s="49">
        <f>_xll.qlTenorBasisValue(TenorBasis6M,AD616,_xll.ohTrigger(trigger,$X$24))</f>
        <v>1.9512131015384556E-4</v>
      </c>
      <c r="AG616" s="102">
        <f>_xll.qlTenorBasisForwardRate(TenorBasis6M,AD616,_xll.ohTrigger(trigger,$X$24))</f>
        <v>1.2493840017240066E-2</v>
      </c>
      <c r="AH616" s="102">
        <f>_xll.qlIndexFixing(TenorBasisIndex6M,$AC616,TRUE,_xll.ohTrigger(trigger,X637))</f>
        <v>1.25456071380652E-2</v>
      </c>
      <c r="AI616" s="49">
        <f>_xll.qlIndexFixing($X$9,$AC616,TRUE,trigger)</f>
        <v>1.2505283875802721E-2</v>
      </c>
      <c r="AJ616" s="52">
        <f t="shared" si="44"/>
        <v>0.40323262262479187</v>
      </c>
      <c r="BC616" s="45">
        <f>_xll.qlCalendarAdvance(calendar,BC615,"1D",,,trigger)</f>
        <v>43153</v>
      </c>
      <c r="BD616" s="49">
        <f>_xll.qlTenorBasisForwardRate($X$17,BC616,_xll.ohTrigger(trigger,$X$24))</f>
        <v>2.8884524215421394E-3</v>
      </c>
      <c r="BE616" s="49">
        <f>_xll.qlIndexFixing(TenorBasisIndex6M,_xll.qlInterestRateIndexFixingDate(TenorBasisIndex6M,BC616,trigger),TRUE,_xll.ohTrigger(trigger,$X$24))</f>
        <v>2.9914402691265055E-3</v>
      </c>
      <c r="BF616" s="49">
        <f>_xll.qlIndexFixing($X$9,_xll.qlInterestRateIndexFixingDate($X$9,BC616,trigger),TRUE,trigger)</f>
        <v>3.0354152145251915E-3</v>
      </c>
      <c r="BG616" s="94">
        <f t="shared" si="45"/>
        <v>0.43974945398685994</v>
      </c>
    </row>
    <row r="617" spans="27:59" x14ac:dyDescent="0.2">
      <c r="AA617" s="1">
        <f t="shared" si="46"/>
        <v>614</v>
      </c>
      <c r="AB617" s="44" t="str">
        <f t="shared" si="47"/>
        <v>614M</v>
      </c>
      <c r="AC617" s="45">
        <f>_xll.qlInterestRateIndexFixingDate($X$9,AD617)</f>
        <v>60966</v>
      </c>
      <c r="AD617" s="45">
        <f>_xll.qlCalendarAdvance(calendar,$AD$3,AB617,,,trigger)</f>
        <v>60968</v>
      </c>
      <c r="AE617" s="45">
        <f>_xll.qlInterestRateIndexMaturity($X$9,AD617,)</f>
        <v>61150</v>
      </c>
      <c r="AF617" s="49">
        <f>_xll.qlTenorBasisValue(TenorBasis6M,AD617,_xll.ohTrigger(trigger,$X$24))</f>
        <v>1.9508522977600178E-4</v>
      </c>
      <c r="AG617" s="102">
        <f>_xll.qlTenorBasisForwardRate(TenorBasis6M,AD617,_xll.ohTrigger(trigger,$X$24))</f>
        <v>1.2520023974227504E-2</v>
      </c>
      <c r="AH617" s="102">
        <f>_xll.qlIndexFixing(TenorBasisIndex6M,$AC617,TRUE,_xll.ohTrigger(trigger,X638))</f>
        <v>1.2571793790743808E-2</v>
      </c>
      <c r="AI617" s="49">
        <f>_xll.qlIndexFixing($X$9,$AC617,TRUE,trigger)</f>
        <v>1.2532896770400693E-2</v>
      </c>
      <c r="AJ617" s="52">
        <f t="shared" si="44"/>
        <v>0.38897020343115624</v>
      </c>
      <c r="BC617" s="45">
        <f>_xll.qlCalendarAdvance(calendar,BC616,"1D",,,trigger)</f>
        <v>43154</v>
      </c>
      <c r="BD617" s="49">
        <f>_xll.qlTenorBasisForwardRate($X$17,BC617,_xll.ohTrigger(trigger,$X$24))</f>
        <v>2.8954022258843208E-3</v>
      </c>
      <c r="BE617" s="49">
        <f>_xll.qlIndexFixing(TenorBasisIndex6M,_xll.qlInterestRateIndexFixingDate(TenorBasisIndex6M,BC617,trigger),TRUE,_xll.ohTrigger(trigger,$X$24))</f>
        <v>3.0109964276003203E-3</v>
      </c>
      <c r="BF617" s="49">
        <f>_xll.qlIndexFixing($X$9,_xll.qlInterestRateIndexFixingDate($X$9,BC617,trigger),TRUE,trigger)</f>
        <v>3.0427397410521463E-3</v>
      </c>
      <c r="BG617" s="94">
        <f t="shared" si="45"/>
        <v>0.31743313451826005</v>
      </c>
    </row>
    <row r="618" spans="27:59" x14ac:dyDescent="0.2">
      <c r="AA618" s="1">
        <f t="shared" si="46"/>
        <v>615</v>
      </c>
      <c r="AB618" s="44" t="str">
        <f t="shared" si="47"/>
        <v>615M</v>
      </c>
      <c r="AC618" s="45">
        <f>_xll.qlInterestRateIndexFixingDate($X$9,AD618)</f>
        <v>60996</v>
      </c>
      <c r="AD618" s="45">
        <f>_xll.qlCalendarAdvance(calendar,$AD$3,AB618,,,trigger)</f>
        <v>61000</v>
      </c>
      <c r="AE618" s="45">
        <f>_xll.qlInterestRateIndexMaturity($X$9,AD618,)</f>
        <v>61182</v>
      </c>
      <c r="AF618" s="49">
        <f>_xll.qlTenorBasisValue(TenorBasis6M,AD618,_xll.ohTrigger(trigger,$X$24))</f>
        <v>1.950473092565248E-4</v>
      </c>
      <c r="AG618" s="102">
        <f>_xll.qlTenorBasisForwardRate(TenorBasis6M,AD618,_xll.ohTrigger(trigger,$X$24))</f>
        <v>1.2547003202796069E-2</v>
      </c>
      <c r="AH618" s="102">
        <f>_xll.qlIndexFixing(TenorBasisIndex6M,$AC618,TRUE,_xll.ohTrigger(trigger,X639))</f>
        <v>1.2598773957724359E-2</v>
      </c>
      <c r="AI618" s="49">
        <f>_xll.qlIndexFixing($X$9,$AC618,TRUE,trigger)</f>
        <v>1.2561360019190693E-2</v>
      </c>
      <c r="AJ618" s="52">
        <f t="shared" si="44"/>
        <v>0.37413938533665747</v>
      </c>
      <c r="BC618" s="45">
        <f>_xll.qlCalendarAdvance(calendar,BC617,"1D",,,trigger)</f>
        <v>43157</v>
      </c>
      <c r="BD618" s="49">
        <f>_xll.qlTenorBasisForwardRate($X$17,BC618,_xll.ohTrigger(trigger,$X$24))</f>
        <v>2.9198774793786392E-3</v>
      </c>
      <c r="BE618" s="49">
        <f>_xll.qlIndexFixing(TenorBasisIndex6M,_xll.qlInterestRateIndexFixingDate(TenorBasisIndex6M,BC618,trigger),TRUE,_xll.ohTrigger(trigger,$X$24))</f>
        <v>3.0228679329941418E-3</v>
      </c>
      <c r="BF618" s="49">
        <f>_xll.qlIndexFixing($X$9,_xll.qlInterestRateIndexFixingDate($X$9,BC618,trigger),TRUE,trigger)</f>
        <v>3.0684209007572905E-3</v>
      </c>
      <c r="BG618" s="94">
        <f t="shared" si="45"/>
        <v>0.45552967763148616</v>
      </c>
    </row>
    <row r="619" spans="27:59" x14ac:dyDescent="0.2">
      <c r="AA619" s="1">
        <f t="shared" si="46"/>
        <v>616</v>
      </c>
      <c r="AB619" s="44" t="str">
        <f t="shared" si="47"/>
        <v>616M</v>
      </c>
      <c r="AC619" s="45">
        <f>_xll.qlInterestRateIndexFixingDate($X$9,AD619)</f>
        <v>61028</v>
      </c>
      <c r="AD619" s="45">
        <f>_xll.qlCalendarAdvance(calendar,$AD$3,AB619,,,trigger)</f>
        <v>61030</v>
      </c>
      <c r="AE619" s="45">
        <f>_xll.qlInterestRateIndexMaturity($X$9,AD619,)</f>
        <v>61211</v>
      </c>
      <c r="AF619" s="49">
        <f>_xll.qlTenorBasisValue(TenorBasis6M,AD619,_xll.ohTrigger(trigger,$X$24))</f>
        <v>1.9501228107046903E-4</v>
      </c>
      <c r="AG619" s="102">
        <f>_xll.qlTenorBasisForwardRate(TenorBasis6M,AD619,_xll.ohTrigger(trigger,$X$24))</f>
        <v>1.2571414999786033E-2</v>
      </c>
      <c r="AH619" s="102">
        <f>_xll.qlIndexFixing(TenorBasisIndex6M,$AC619,TRUE,_xll.ohTrigger(trigger,X640))</f>
        <v>1.2623184807686483E-2</v>
      </c>
      <c r="AI619" s="49">
        <f>_xll.qlIndexFixing($X$9,$AC619,TRUE,trigger)</f>
        <v>1.2587125962012693E-2</v>
      </c>
      <c r="AJ619" s="52">
        <f t="shared" si="44"/>
        <v>0.36058845673789947</v>
      </c>
      <c r="BC619" s="45">
        <f>_xll.qlCalendarAdvance(calendar,BC618,"1D",,,trigger)</f>
        <v>43158</v>
      </c>
      <c r="BD619" s="49">
        <f>_xll.qlTenorBasisForwardRate($X$17,BC619,_xll.ohTrigger(trigger,$X$24))</f>
        <v>2.9232620617338891E-3</v>
      </c>
      <c r="BE619" s="49">
        <f>_xll.qlIndexFixing(TenorBasisIndex6M,_xll.qlInterestRateIndexFixingDate(TenorBasisIndex6M,BC619,trigger),TRUE,_xll.ohTrigger(trigger,$X$24))</f>
        <v>3.0262518562488277E-3</v>
      </c>
      <c r="BF619" s="49">
        <f>_xll.qlIndexFixing($X$9,_xll.qlInterestRateIndexFixingDate($X$9,BC619,trigger),TRUE,trigger)</f>
        <v>3.0720520447206612E-3</v>
      </c>
      <c r="BG619" s="94">
        <f t="shared" si="45"/>
        <v>0.45800188471833547</v>
      </c>
    </row>
    <row r="620" spans="27:59" x14ac:dyDescent="0.2">
      <c r="AA620" s="1">
        <f t="shared" si="46"/>
        <v>617</v>
      </c>
      <c r="AB620" s="44" t="str">
        <f t="shared" si="47"/>
        <v>617M</v>
      </c>
      <c r="AC620" s="45">
        <f>_xll.qlInterestRateIndexFixingDate($X$9,AD620)</f>
        <v>61056</v>
      </c>
      <c r="AD620" s="45">
        <f>_xll.qlCalendarAdvance(calendar,$AD$3,AB620,,,trigger)</f>
        <v>61058</v>
      </c>
      <c r="AE620" s="45">
        <f>_xll.qlInterestRateIndexMaturity($X$9,AD620,)</f>
        <v>61242</v>
      </c>
      <c r="AF620" s="49">
        <f>_xll.qlTenorBasisValue(TenorBasis6M,AD620,_xll.ohTrigger(trigger,$X$24))</f>
        <v>1.9498003773371406E-4</v>
      </c>
      <c r="AG620" s="102">
        <f>_xll.qlTenorBasisForwardRate(TenorBasis6M,AD620,_xll.ohTrigger(trigger,$X$24))</f>
        <v>1.2596453477463054E-2</v>
      </c>
      <c r="AH620" s="102">
        <f>_xll.qlIndexFixing(TenorBasisIndex6M,$AC620,TRUE,_xll.ohTrigger(trigger,X641))</f>
        <v>1.2648229562522406E-2</v>
      </c>
      <c r="AI620" s="49">
        <f>_xll.qlIndexFixing($X$9,$AC620,TRUE,trigger)</f>
        <v>1.261350690058669E-2</v>
      </c>
      <c r="AJ620" s="52">
        <f t="shared" si="44"/>
        <v>0.34722661935715493</v>
      </c>
      <c r="BC620" s="45">
        <f>_xll.qlCalendarAdvance(calendar,BC619,"1D",,,trigger)</f>
        <v>43159</v>
      </c>
      <c r="BD620" s="49">
        <f>_xll.qlTenorBasisForwardRate($X$17,BC620,_xll.ohTrigger(trigger,$X$24))</f>
        <v>2.9410355235633908E-3</v>
      </c>
      <c r="BE620" s="49">
        <f>_xll.qlIndexFixing(TenorBasisIndex6M,_xll.qlInterestRateIndexFixingDate(TenorBasisIndex6M,BC620,trigger),TRUE,_xll.ohTrigger(trigger,$X$24))</f>
        <v>3.0440288751745399E-3</v>
      </c>
      <c r="BF620" s="49">
        <f>_xll.qlIndexFixing($X$9,_xll.qlInterestRateIndexFixingDate($X$9,BC620,trigger),TRUE,trigger)</f>
        <v>3.0904870935255999E-3</v>
      </c>
      <c r="BG620" s="94">
        <f t="shared" si="45"/>
        <v>0.46458218351059977</v>
      </c>
    </row>
    <row r="621" spans="27:59" x14ac:dyDescent="0.2">
      <c r="AA621" s="1">
        <f t="shared" si="46"/>
        <v>618</v>
      </c>
      <c r="AB621" s="44" t="str">
        <f t="shared" si="47"/>
        <v>618M</v>
      </c>
      <c r="AC621" s="45">
        <f>_xll.qlInterestRateIndexFixingDate($X$9,AD621)</f>
        <v>61086</v>
      </c>
      <c r="AD621" s="45">
        <f>_xll.qlCalendarAdvance(calendar,$AD$3,AB621,,,trigger)</f>
        <v>61092</v>
      </c>
      <c r="AE621" s="45">
        <f>_xll.qlInterestRateIndexMaturity($X$9,AD621,)</f>
        <v>61275</v>
      </c>
      <c r="AF621" s="49">
        <f>_xll.qlTenorBasisValue(TenorBasis6M,AD621,_xll.ohTrigger(trigger,$X$24))</f>
        <v>1.9494146038957175E-4</v>
      </c>
      <c r="AG621" s="102">
        <f>_xll.qlTenorBasisForwardRate(TenorBasis6M,AD621,_xll.ohTrigger(trigger,$X$24))</f>
        <v>1.2623653288420359E-2</v>
      </c>
      <c r="AH621" s="102">
        <f>_xll.qlIndexFixing(TenorBasisIndex6M,$AC621,TRUE,_xll.ohTrigger(trigger,X642))</f>
        <v>1.2675428528882969E-2</v>
      </c>
      <c r="AI621" s="49">
        <f>_xll.qlIndexFixing($X$9,$AC621,TRUE,trigger)</f>
        <v>1.2642213871220893E-2</v>
      </c>
      <c r="AJ621" s="52">
        <f t="shared" si="44"/>
        <v>0.33214657662075997</v>
      </c>
      <c r="BC621" s="45">
        <f>_xll.qlCalendarAdvance(calendar,BC620,"1D",,,trigger)</f>
        <v>43160</v>
      </c>
      <c r="BD621" s="49">
        <f>_xll.qlTenorBasisForwardRate($X$17,BC621,_xll.ohTrigger(trigger,$X$24))</f>
        <v>2.9552432978932706E-3</v>
      </c>
      <c r="BE621" s="49">
        <f>_xll.qlIndexFixing(TenorBasisIndex6M,_xll.qlInterestRateIndexFixingDate(TenorBasisIndex6M,BC621,trigger),TRUE,_xll.ohTrigger(trigger,$X$24))</f>
        <v>3.0582391729701147E-3</v>
      </c>
      <c r="BF621" s="49">
        <f>_xll.qlIndexFixing($X$9,_xll.qlInterestRateIndexFixingDate($X$9,BC621,trigger),TRUE,trigger)</f>
        <v>3.1052289595544904E-3</v>
      </c>
      <c r="BG621" s="94">
        <f t="shared" si="45"/>
        <v>0.46989786584375642</v>
      </c>
    </row>
    <row r="622" spans="27:59" x14ac:dyDescent="0.2">
      <c r="AA622" s="1">
        <f t="shared" si="46"/>
        <v>619</v>
      </c>
      <c r="AB622" s="44" t="str">
        <f t="shared" si="47"/>
        <v>619M</v>
      </c>
      <c r="AC622" s="45">
        <f>_xll.qlInterestRateIndexFixingDate($X$9,AD622)</f>
        <v>61115</v>
      </c>
      <c r="AD622" s="45">
        <f>_xll.qlCalendarAdvance(calendar,$AD$3,AB622,,,trigger)</f>
        <v>61119</v>
      </c>
      <c r="AE622" s="45">
        <f>_xll.qlInterestRateIndexMaturity($X$9,AD622,)</f>
        <v>61303</v>
      </c>
      <c r="AF622" s="49">
        <f>_xll.qlTenorBasisValue(TenorBasis6M,AD622,_xll.ohTrigger(trigger,$X$24))</f>
        <v>1.9491126867602439E-4</v>
      </c>
      <c r="AG622" s="102">
        <f>_xll.qlTenorBasisForwardRate(TenorBasis6M,AD622,_xll.ohTrigger(trigger,$X$24))</f>
        <v>1.2646149794799583E-2</v>
      </c>
      <c r="AH622" s="102">
        <f>_xll.qlIndexFixing(TenorBasisIndex6M,$AC622,TRUE,_xll.ohTrigger(trigger,X643))</f>
        <v>1.2697927637926973E-2</v>
      </c>
      <c r="AI622" s="49">
        <f>_xll.qlIndexFixing($X$9,$AC622,TRUE,trigger)</f>
        <v>1.2665935788934424E-2</v>
      </c>
      <c r="AJ622" s="52">
        <f t="shared" si="44"/>
        <v>0.31991848992548449</v>
      </c>
      <c r="BC622" s="45">
        <f>_xll.qlCalendarAdvance(calendar,BC621,"1D",,,trigger)</f>
        <v>43161</v>
      </c>
      <c r="BD622" s="49">
        <f>_xll.qlTenorBasisForwardRate($X$17,BC622,_xll.ohTrigger(trigger,$X$24))</f>
        <v>2.9586408080893587E-3</v>
      </c>
      <c r="BE622" s="49">
        <f>_xll.qlIndexFixing(TenorBasisIndex6M,_xll.qlInterestRateIndexFixingDate(TenorBasisIndex6M,BC622,trigger),TRUE,_xll.ohTrigger(trigger,$X$24))</f>
        <v>3.0616360185115377E-3</v>
      </c>
      <c r="BF622" s="49">
        <f>_xll.qlIndexFixing($X$9,_xll.qlInterestRateIndexFixingDate($X$9,BC622,trigger),TRUE,trigger)</f>
        <v>3.1088629992030935E-3</v>
      </c>
      <c r="BG622" s="94">
        <f t="shared" si="45"/>
        <v>0.47226980691555781</v>
      </c>
    </row>
    <row r="623" spans="27:59" x14ac:dyDescent="0.2">
      <c r="AA623" s="1">
        <f t="shared" si="46"/>
        <v>620</v>
      </c>
      <c r="AB623" s="44" t="str">
        <f t="shared" si="47"/>
        <v>620M</v>
      </c>
      <c r="AC623" s="45">
        <f>_xll.qlInterestRateIndexFixingDate($X$9,AD623)</f>
        <v>61148</v>
      </c>
      <c r="AD623" s="45">
        <f>_xll.qlCalendarAdvance(calendar,$AD$3,AB623,,,trigger)</f>
        <v>61150</v>
      </c>
      <c r="AE623" s="45">
        <f>_xll.qlInterestRateIndexMaturity($X$9,AD623,)</f>
        <v>61333</v>
      </c>
      <c r="AF623" s="49">
        <f>_xll.qlTenorBasisValue(TenorBasis6M,AD623,_xll.ohTrigger(trigger,$X$24))</f>
        <v>1.9487708105013935E-4</v>
      </c>
      <c r="AG623" s="102">
        <f>_xll.qlTenorBasisForwardRate(TenorBasis6M,AD623,_xll.ohTrigger(trigger,$X$24))</f>
        <v>1.2670403033790986E-2</v>
      </c>
      <c r="AH623" s="102">
        <f>_xll.qlIndexFixing(TenorBasisIndex6M,$AC623,TRUE,_xll.ohTrigger(trigger,X644))</f>
        <v>1.2722179925965804E-2</v>
      </c>
      <c r="AI623" s="49">
        <f>_xll.qlIndexFixing($X$9,$AC623,TRUE,trigger)</f>
        <v>1.2691533889777062E-2</v>
      </c>
      <c r="AJ623" s="52">
        <f t="shared" si="44"/>
        <v>0.30646036188741732</v>
      </c>
      <c r="BC623" s="45">
        <f>_xll.qlCalendarAdvance(calendar,BC622,"1D",,,trigger)</f>
        <v>43164</v>
      </c>
      <c r="BD623" s="49">
        <f>_xll.qlTenorBasisForwardRate($X$17,BC623,_xll.ohTrigger(trigger,$X$24))</f>
        <v>2.9760737885193458E-3</v>
      </c>
      <c r="BE623" s="49">
        <f>_xll.qlIndexFixing(TenorBasisIndex6M,_xll.qlInterestRateIndexFixingDate(TenorBasisIndex6M,BC623,trigger),TRUE,_xll.ohTrigger(trigger,$X$24))</f>
        <v>3.0790691289231038E-3</v>
      </c>
      <c r="BF623" s="49">
        <f>_xll.qlIndexFixing($X$9,_xll.qlInterestRateIndexFixingDate($X$9,BC623,trigger),TRUE,trigger)</f>
        <v>3.1271781179938478E-3</v>
      </c>
      <c r="BG623" s="94">
        <f t="shared" si="45"/>
        <v>0.48108989070743974</v>
      </c>
    </row>
    <row r="624" spans="27:59" x14ac:dyDescent="0.2">
      <c r="AA624" s="1">
        <f t="shared" si="46"/>
        <v>621</v>
      </c>
      <c r="AB624" s="44" t="str">
        <f t="shared" si="47"/>
        <v>621M</v>
      </c>
      <c r="AC624" s="45">
        <f>_xll.qlInterestRateIndexFixingDate($X$9,AD624)</f>
        <v>61178</v>
      </c>
      <c r="AD624" s="45">
        <f>_xll.qlCalendarAdvance(calendar,$AD$3,AB624,,,trigger)</f>
        <v>61182</v>
      </c>
      <c r="AE624" s="45">
        <f>_xll.qlInterestRateIndexMaturity($X$9,AD624,)</f>
        <v>61366</v>
      </c>
      <c r="AF624" s="49">
        <f>_xll.qlTenorBasisValue(TenorBasis6M,AD624,_xll.ohTrigger(trigger,$X$24))</f>
        <v>1.9484231785533244E-4</v>
      </c>
      <c r="AG624" s="102">
        <f>_xll.qlTenorBasisForwardRate(TenorBasis6M,AD624,_xll.ohTrigger(trigger,$X$24))</f>
        <v>1.2696421404017201E-2</v>
      </c>
      <c r="AH624" s="102">
        <f>_xll.qlIndexFixing(TenorBasisIndex6M,$AC624,TRUE,_xll.ohTrigger(trigger,X645))</f>
        <v>1.2748201035168234E-2</v>
      </c>
      <c r="AI624" s="49">
        <f>_xll.qlIndexFixing($X$9,$AC624,TRUE,trigger)</f>
        <v>1.2718971034665157E-2</v>
      </c>
      <c r="AJ624" s="52">
        <f t="shared" si="44"/>
        <v>0.29230000503076625</v>
      </c>
      <c r="BC624" s="45">
        <f>_xll.qlCalendarAdvance(calendar,BC623,"1D",,,trigger)</f>
        <v>43165</v>
      </c>
      <c r="BD624" s="49">
        <f>_xll.qlTenorBasisForwardRate($X$17,BC624,_xll.ohTrigger(trigger,$X$24))</f>
        <v>2.9830996607294533E-3</v>
      </c>
      <c r="BE624" s="49">
        <f>_xll.qlIndexFixing(TenorBasisIndex6M,_xll.qlInterestRateIndexFixingDate(TenorBasisIndex6M,BC624,trigger),TRUE,_xll.ohTrigger(trigger,$X$24))</f>
        <v>3.0860953998503573E-3</v>
      </c>
      <c r="BF624" s="49">
        <f>_xll.qlIndexFixing($X$9,_xll.qlInterestRateIndexFixingDate($X$9,BC624,trigger),TRUE,trigger)</f>
        <v>3.1345205840368436E-3</v>
      </c>
      <c r="BG624" s="94">
        <f t="shared" si="45"/>
        <v>0.4842518418648632</v>
      </c>
    </row>
    <row r="625" spans="27:59" x14ac:dyDescent="0.2">
      <c r="AA625" s="1">
        <f t="shared" si="46"/>
        <v>622</v>
      </c>
      <c r="AB625" s="44" t="str">
        <f t="shared" si="47"/>
        <v>622M</v>
      </c>
      <c r="AC625" s="45">
        <f>_xll.qlInterestRateIndexFixingDate($X$9,AD625)</f>
        <v>61207</v>
      </c>
      <c r="AD625" s="45">
        <f>_xll.qlCalendarAdvance(calendar,$AD$3,AB625,,,trigger)</f>
        <v>61211</v>
      </c>
      <c r="AE625" s="45">
        <f>_xll.qlInterestRateIndexMaturity($X$9,AD625,)</f>
        <v>61395</v>
      </c>
      <c r="AF625" s="49">
        <f>_xll.qlTenorBasisValue(TenorBasis6M,AD625,_xll.ohTrigger(trigger,$X$24))</f>
        <v>1.9481126973044813E-4</v>
      </c>
      <c r="AG625" s="102">
        <f>_xll.qlTenorBasisForwardRate(TenorBasis6M,AD625,_xll.ohTrigger(trigger,$X$24))</f>
        <v>1.2719202263486031E-2</v>
      </c>
      <c r="AH625" s="102">
        <f>_xll.qlIndexFixing(TenorBasisIndex6M,$AC625,TRUE,_xll.ohTrigger(trigger,X646))</f>
        <v>1.2770982708239727E-2</v>
      </c>
      <c r="AI625" s="49">
        <f>_xll.qlIndexFixing($X$9,$AC625,TRUE,trigger)</f>
        <v>1.2743004069969616E-2</v>
      </c>
      <c r="AJ625" s="52">
        <f t="shared" si="44"/>
        <v>0.27978638270111794</v>
      </c>
      <c r="BC625" s="45">
        <f>_xll.qlCalendarAdvance(calendar,BC624,"1D",,,trigger)</f>
        <v>43166</v>
      </c>
      <c r="BD625" s="49">
        <f>_xll.qlTenorBasisForwardRate($X$17,BC625,_xll.ohTrigger(trigger,$X$24))</f>
        <v>2.9901316087289969E-3</v>
      </c>
      <c r="BE625" s="49">
        <f>_xll.qlIndexFixing(TenorBasisIndex6M,_xll.qlInterestRateIndexFixingDate(TenorBasisIndex6M,BC625,trigger),TRUE,_xll.ohTrigger(trigger,$X$24))</f>
        <v>3.0931277468863572E-3</v>
      </c>
      <c r="BF625" s="49">
        <f>_xll.qlIndexFixing($X$9,_xll.qlInterestRateIndexFixingDate($X$9,BC625,trigger),TRUE,trigger)</f>
        <v>3.1418644704992739E-3</v>
      </c>
      <c r="BG625" s="94">
        <f t="shared" si="45"/>
        <v>0.48736723612916727</v>
      </c>
    </row>
    <row r="626" spans="27:59" x14ac:dyDescent="0.2">
      <c r="AA626" s="1">
        <f t="shared" si="46"/>
        <v>623</v>
      </c>
      <c r="AB626" s="44" t="str">
        <f t="shared" si="47"/>
        <v>623M</v>
      </c>
      <c r="AC626" s="45">
        <f>_xll.qlInterestRateIndexFixingDate($X$9,AD626)</f>
        <v>61240</v>
      </c>
      <c r="AD626" s="45">
        <f>_xll.qlCalendarAdvance(calendar,$AD$3,AB626,,,trigger)</f>
        <v>61242</v>
      </c>
      <c r="AE626" s="45">
        <f>_xll.qlInterestRateIndexMaturity($X$9,AD626,)</f>
        <v>61424</v>
      </c>
      <c r="AF626" s="49">
        <f>_xll.qlTenorBasisValue(TenorBasis6M,AD626,_xll.ohTrigger(trigger,$X$24))</f>
        <v>1.947785529537145E-4</v>
      </c>
      <c r="AG626" s="102">
        <f>_xll.qlTenorBasisForwardRate(TenorBasis6M,AD626,_xll.ohTrigger(trigger,$X$24))</f>
        <v>1.2742087987140474E-2</v>
      </c>
      <c r="AH626" s="102">
        <f>_xll.qlIndexFixing(TenorBasisIndex6M,$AC626,TRUE,_xll.ohTrigger(trigger,X647))</f>
        <v>1.2793865606414779E-2</v>
      </c>
      <c r="AI626" s="49">
        <f>_xll.qlIndexFixing($X$9,$AC626,TRUE,trigger)</f>
        <v>1.2767170589558841E-2</v>
      </c>
      <c r="AJ626" s="52">
        <f t="shared" si="44"/>
        <v>0.26695016855938714</v>
      </c>
      <c r="BC626" s="45">
        <f>_xll.qlCalendarAdvance(calendar,BC625,"1D",,,trigger)</f>
        <v>43167</v>
      </c>
      <c r="BD626" s="49">
        <f>_xll.qlTenorBasisForwardRate($X$17,BC626,_xll.ohTrigger(trigger,$X$24))</f>
        <v>3.0044254749322032E-3</v>
      </c>
      <c r="BE626" s="49">
        <f>_xll.qlIndexFixing(TenorBasisIndex6M,_xll.qlInterestRateIndexFixingDate(TenorBasisIndex6M,BC626,trigger),TRUE,_xll.ohTrigger(trigger,$X$24))</f>
        <v>3.1074241691853377E-3</v>
      </c>
      <c r="BF626" s="49">
        <f>_xll.qlIndexFixing($X$9,_xll.qlInterestRateIndexFixingDate($X$9,BC626,trigger),TRUE,trigger)</f>
        <v>3.1566271164932156E-3</v>
      </c>
      <c r="BG626" s="94">
        <f t="shared" si="45"/>
        <v>0.49202947307877898</v>
      </c>
    </row>
    <row r="627" spans="27:59" x14ac:dyDescent="0.2">
      <c r="AA627" s="1">
        <f t="shared" si="46"/>
        <v>624</v>
      </c>
      <c r="AB627" s="44" t="str">
        <f t="shared" si="47"/>
        <v>624M</v>
      </c>
      <c r="AC627" s="45">
        <f>_xll.qlInterestRateIndexFixingDate($X$9,AD627)</f>
        <v>61269</v>
      </c>
      <c r="AD627" s="45">
        <f>_xll.qlCalendarAdvance(calendar,$AD$3,AB627,,,trigger)</f>
        <v>61273</v>
      </c>
      <c r="AE627" s="45">
        <f>_xll.qlInterestRateIndexMaturity($X$9,AD627,)</f>
        <v>61456</v>
      </c>
      <c r="AF627" s="49">
        <f>_xll.qlTenorBasisValue(TenorBasis6M,AD627,_xll.ohTrigger(trigger,$X$24))</f>
        <v>1.9474631759507107E-4</v>
      </c>
      <c r="AG627" s="102">
        <f>_xll.qlTenorBasisForwardRate(TenorBasis6M,AD627,_xll.ohTrigger(trigger,$X$24))</f>
        <v>1.2766540482667886E-2</v>
      </c>
      <c r="AH627" s="102">
        <f>_xll.qlIndexFixing(TenorBasisIndex6M,$AC627,TRUE,_xll.ohTrigger(trigger,X648))</f>
        <v>1.2818320799133939E-2</v>
      </c>
      <c r="AI627" s="49">
        <f>_xll.qlIndexFixing($X$9,$AC627,TRUE,trigger)</f>
        <v>1.2792955420206606E-2</v>
      </c>
      <c r="AJ627" s="52">
        <f t="shared" si="44"/>
        <v>0.25365378927333371</v>
      </c>
      <c r="BC627" s="45">
        <f>_xll.qlCalendarAdvance(calendar,BC626,"1D",,,trigger)</f>
        <v>43168</v>
      </c>
      <c r="BD627" s="49">
        <f>_xll.qlTenorBasisForwardRate($X$17,BC627,_xll.ohTrigger(trigger,$X$24))</f>
        <v>3.0078437219990413E-3</v>
      </c>
      <c r="BE627" s="49">
        <f>_xll.qlIndexFixing(TenorBasisIndex6M,_xll.qlInterestRateIndexFixingDate(TenorBasisIndex6M,BC627,trigger),TRUE,_xll.ohTrigger(trigger,$X$24))</f>
        <v>3.1108417386426375E-3</v>
      </c>
      <c r="BF627" s="49">
        <f>_xll.qlIndexFixing($X$9,_xll.qlInterestRateIndexFixingDate($X$9,BC627,trigger),TRUE,trigger)</f>
        <v>3.1602656809487707E-3</v>
      </c>
      <c r="BG627" s="94">
        <f t="shared" si="45"/>
        <v>0.49423942306133123</v>
      </c>
    </row>
    <row r="628" spans="27:59" x14ac:dyDescent="0.2">
      <c r="AA628" s="1">
        <f t="shared" si="46"/>
        <v>625</v>
      </c>
      <c r="AB628" s="44" t="str">
        <f t="shared" si="47"/>
        <v>625M</v>
      </c>
      <c r="AC628" s="45">
        <f>_xll.qlInterestRateIndexFixingDate($X$9,AD628)</f>
        <v>61301</v>
      </c>
      <c r="AD628" s="45">
        <f>_xll.qlCalendarAdvance(calendar,$AD$3,AB628,,,trigger)</f>
        <v>61303</v>
      </c>
      <c r="AE628" s="45">
        <f>_xll.qlInterestRateIndexMaturity($X$9,AD628,)</f>
        <v>61485</v>
      </c>
      <c r="AF628" s="49">
        <f>_xll.qlTenorBasisValue(TenorBasis6M,AD628,_xll.ohTrigger(trigger,$X$24))</f>
        <v>1.947155738796796E-4</v>
      </c>
      <c r="AG628" s="102">
        <f>_xll.qlTenorBasisForwardRate(TenorBasis6M,AD628,_xll.ohTrigger(trigger,$X$24))</f>
        <v>1.2788768110792248E-2</v>
      </c>
      <c r="AH628" s="102">
        <f>_xll.qlIndexFixing(TenorBasisIndex6M,$AC628,TRUE,_xll.ohTrigger(trigger,X649))</f>
        <v>1.2840547395540466E-2</v>
      </c>
      <c r="AI628" s="49">
        <f>_xll.qlIndexFixing($X$9,$AC628,TRUE,trigger)</f>
        <v>1.2816415968848853E-2</v>
      </c>
      <c r="AJ628" s="52">
        <f t="shared" si="44"/>
        <v>0.24131426691612751</v>
      </c>
      <c r="BC628" s="45">
        <f>_xll.qlCalendarAdvance(calendar,BC627,"1D",,,trigger)</f>
        <v>43171</v>
      </c>
      <c r="BD628" s="49">
        <f>_xll.qlTenorBasisForwardRate($X$17,BC628,_xll.ohTrigger(trigger,$X$24))</f>
        <v>3.0253825262513776E-3</v>
      </c>
      <c r="BE628" s="49">
        <f>_xll.qlIndexFixing(TenorBasisIndex6M,_xll.qlInterestRateIndexFixingDate(TenorBasisIndex6M,BC628,trigger),TRUE,_xll.ohTrigger(trigger,$X$24))</f>
        <v>3.1283806643863125E-3</v>
      </c>
      <c r="BF628" s="49">
        <f>_xll.qlIndexFixing($X$9,_xll.qlInterestRateIndexFixingDate($X$9,BC628,trigger),TRUE,trigger)</f>
        <v>3.178605209662057E-3</v>
      </c>
      <c r="BG628" s="94">
        <f t="shared" si="45"/>
        <v>0.50224545275744448</v>
      </c>
    </row>
    <row r="629" spans="27:59" x14ac:dyDescent="0.2">
      <c r="AA629" s="1">
        <f t="shared" si="46"/>
        <v>626</v>
      </c>
      <c r="AB629" s="44" t="str">
        <f t="shared" si="47"/>
        <v>626M</v>
      </c>
      <c r="AC629" s="45">
        <f>_xll.qlInterestRateIndexFixingDate($X$9,AD629)</f>
        <v>61331</v>
      </c>
      <c r="AD629" s="45">
        <f>_xll.qlCalendarAdvance(calendar,$AD$3,AB629,,,trigger)</f>
        <v>61333</v>
      </c>
      <c r="AE629" s="45">
        <f>_xll.qlInterestRateIndexMaturity($X$9,AD629,)</f>
        <v>61518</v>
      </c>
      <c r="AF629" s="49">
        <f>_xll.qlTenorBasisValue(TenorBasis6M,AD629,_xll.ohTrigger(trigger,$X$24))</f>
        <v>1.9468526823771605E-4</v>
      </c>
      <c r="AG629" s="102">
        <f>_xll.qlTenorBasisForwardRate(TenorBasis6M,AD629,_xll.ohTrigger(trigger,$X$24))</f>
        <v>1.2813150293708914E-2</v>
      </c>
      <c r="AH629" s="102">
        <f>_xll.qlIndexFixing(TenorBasisIndex6M,$AC629,TRUE,_xll.ohTrigger(trigger,X650))</f>
        <v>1.2864935950116304E-2</v>
      </c>
      <c r="AI629" s="49">
        <f>_xll.qlIndexFixing($X$9,$AC629,TRUE,trigger)</f>
        <v>1.2842103453072556E-2</v>
      </c>
      <c r="AJ629" s="52">
        <f t="shared" si="44"/>
        <v>0.22832497043748581</v>
      </c>
      <c r="BC629" s="45">
        <f>_xll.qlCalendarAdvance(calendar,BC628,"1D",,,trigger)</f>
        <v>43172</v>
      </c>
      <c r="BD629" s="49">
        <f>_xll.qlTenorBasisForwardRate($X$17,BC629,_xll.ohTrigger(trigger,$X$24))</f>
        <v>3.0324509533858515E-3</v>
      </c>
      <c r="BE629" s="49">
        <f>_xll.qlIndexFixing(TenorBasisIndex6M,_xll.qlInterestRateIndexFixingDate(TenorBasisIndex6M,BC629,trigger),TRUE,_xll.ohTrigger(trigger,$X$24))</f>
        <v>3.1484831618121211E-3</v>
      </c>
      <c r="BF629" s="49">
        <f>_xll.qlIndexFixing($X$9,_xll.qlInterestRateIndexFixingDate($X$9,BC629,trigger),TRUE,trigger)</f>
        <v>3.1859576189747392E-3</v>
      </c>
      <c r="BG629" s="94">
        <f t="shared" si="45"/>
        <v>0.37474457162618108</v>
      </c>
    </row>
    <row r="630" spans="27:59" x14ac:dyDescent="0.2">
      <c r="AA630" s="1">
        <f t="shared" si="46"/>
        <v>627</v>
      </c>
      <c r="AB630" s="44" t="str">
        <f t="shared" si="47"/>
        <v>627M</v>
      </c>
      <c r="AC630" s="45">
        <f>_xll.qlInterestRateIndexFixingDate($X$9,AD630)</f>
        <v>61360</v>
      </c>
      <c r="AD630" s="45">
        <f>_xll.qlCalendarAdvance(calendar,$AD$3,AB630,,,trigger)</f>
        <v>61364</v>
      </c>
      <c r="AE630" s="45">
        <f>_xll.qlInterestRateIndexMaturity($X$9,AD630,)</f>
        <v>61546</v>
      </c>
      <c r="AF630" s="49">
        <f>_xll.qlTenorBasisValue(TenorBasis6M,AD630,_xll.ohTrigger(trigger,$X$24))</f>
        <v>1.9465440608895733E-4</v>
      </c>
      <c r="AG630" s="102">
        <f>_xll.qlTenorBasisForwardRate(TenorBasis6M,AD630,_xll.ohTrigger(trigger,$X$24))</f>
        <v>1.283444374355136E-2</v>
      </c>
      <c r="AH630" s="102">
        <f>_xll.qlIndexFixing(TenorBasisIndex6M,$AC630,TRUE,_xll.ohTrigger(trigger,X651))</f>
        <v>1.2886224667675684E-2</v>
      </c>
      <c r="AI630" s="49">
        <f>_xll.qlIndexFixing($X$9,$AC630,TRUE,trigger)</f>
        <v>1.2864601241872798E-2</v>
      </c>
      <c r="AJ630" s="52">
        <f t="shared" si="44"/>
        <v>0.21623425802886134</v>
      </c>
      <c r="BC630" s="45">
        <f>_xll.qlCalendarAdvance(calendar,BC629,"1D",,,trigger)</f>
        <v>43173</v>
      </c>
      <c r="BD630" s="49">
        <f>_xll.qlTenorBasisForwardRate($X$17,BC630,_xll.ohTrigger(trigger,$X$24))</f>
        <v>3.0395254644345676E-3</v>
      </c>
      <c r="BE630" s="49">
        <f>_xll.qlIndexFixing(TenorBasisIndex6M,_xll.qlInterestRateIndexFixingDate(TenorBasisIndex6M,BC630,trigger),TRUE,_xll.ohTrigger(trigger,$X$24))</f>
        <v>3.1425244047999586E-3</v>
      </c>
      <c r="BF630" s="49">
        <f>_xll.qlIndexFixing($X$9,_xll.qlInterestRateIndexFixingDate($X$9,BC630,trigger),TRUE,trigger)</f>
        <v>3.1933114488176362E-3</v>
      </c>
      <c r="BG630" s="94">
        <f t="shared" si="45"/>
        <v>0.50787044017677574</v>
      </c>
    </row>
    <row r="631" spans="27:59" x14ac:dyDescent="0.2">
      <c r="AA631" s="1">
        <f t="shared" si="46"/>
        <v>628</v>
      </c>
      <c r="AB631" s="44" t="str">
        <f t="shared" si="47"/>
        <v>628M</v>
      </c>
      <c r="AC631" s="45">
        <f>_xll.qlInterestRateIndexFixingDate($X$9,AD631)</f>
        <v>61393</v>
      </c>
      <c r="AD631" s="45">
        <f>_xll.qlCalendarAdvance(calendar,$AD$3,AB631,,,trigger)</f>
        <v>61395</v>
      </c>
      <c r="AE631" s="45">
        <f>_xll.qlInterestRateIndexMaturity($X$9,AD631,)</f>
        <v>61577</v>
      </c>
      <c r="AF631" s="49">
        <f>_xll.qlTenorBasisValue(TenorBasis6M,AD631,_xll.ohTrigger(trigger,$X$24))</f>
        <v>1.9462399843373879E-4</v>
      </c>
      <c r="AG631" s="102">
        <f>_xll.qlTenorBasisForwardRate(TenorBasis6M,AD631,_xll.ohTrigger(trigger,$X$24))</f>
        <v>1.2857270960350801E-2</v>
      </c>
      <c r="AH631" s="102">
        <f>_xll.qlIndexFixing(TenorBasisIndex6M,$AC631,TRUE,_xll.ohTrigger(trigger,X652))</f>
        <v>1.2909052707599112E-2</v>
      </c>
      <c r="AI631" s="49">
        <f>_xll.qlIndexFixing($X$9,$AC631,TRUE,trigger)</f>
        <v>1.2888682550032669E-2</v>
      </c>
      <c r="AJ631" s="52">
        <f t="shared" si="44"/>
        <v>0.2037015756644299</v>
      </c>
      <c r="BC631" s="45">
        <f>_xll.qlCalendarAdvance(calendar,BC630,"1D",,,trigger)</f>
        <v>43174</v>
      </c>
      <c r="BD631" s="49">
        <f>_xll.qlTenorBasisForwardRate($X$17,BC631,_xll.ohTrigger(trigger,$X$24))</f>
        <v>3.0539055535902075E-3</v>
      </c>
      <c r="BE631" s="49">
        <f>_xll.qlIndexFixing(TenorBasisIndex6M,_xll.qlInterestRateIndexFixingDate(TenorBasisIndex6M,BC631,trigger),TRUE,_xll.ohTrigger(trigger,$X$24))</f>
        <v>3.1569070828607244E-3</v>
      </c>
      <c r="BF631" s="49">
        <f>_xll.qlIndexFixing($X$9,_xll.qlInterestRateIndexFixingDate($X$9,BC631,trigger),TRUE,trigger)</f>
        <v>3.2080948922157972E-3</v>
      </c>
      <c r="BG631" s="94">
        <f t="shared" si="45"/>
        <v>0.51187809355072822</v>
      </c>
    </row>
    <row r="632" spans="27:59" x14ac:dyDescent="0.2">
      <c r="AA632" s="1">
        <f t="shared" si="46"/>
        <v>629</v>
      </c>
      <c r="AB632" s="44" t="str">
        <f t="shared" si="47"/>
        <v>629M</v>
      </c>
      <c r="AC632" s="45">
        <f>_xll.qlInterestRateIndexFixingDate($X$9,AD632)</f>
        <v>61422</v>
      </c>
      <c r="AD632" s="45">
        <f>_xll.qlCalendarAdvance(calendar,$AD$3,AB632,,,trigger)</f>
        <v>61424</v>
      </c>
      <c r="AE632" s="45">
        <f>_xll.qlInterestRateIndexMaturity($X$9,AD632,)</f>
        <v>61609</v>
      </c>
      <c r="AF632" s="49">
        <f>_xll.qlTenorBasisValue(TenorBasis6M,AD632,_xll.ohTrigger(trigger,$X$24))</f>
        <v>1.9459595816894175E-4</v>
      </c>
      <c r="AG632" s="102">
        <f>_xll.qlTenorBasisForwardRate(TenorBasis6M,AD632,_xll.ohTrigger(trigger,$X$24))</f>
        <v>1.2880154069179592E-2</v>
      </c>
      <c r="AH632" s="102">
        <f>_xll.qlIndexFixing(TenorBasisIndex6M,$AC632,TRUE,_xll.ohTrigger(trigger,X653))</f>
        <v>1.2931942170517727E-2</v>
      </c>
      <c r="AI632" s="49">
        <f>_xll.qlIndexFixing($X$9,$AC632,TRUE,trigger)</f>
        <v>1.2912788330936086E-2</v>
      </c>
      <c r="AJ632" s="52">
        <f t="shared" si="44"/>
        <v>0.19153839581641241</v>
      </c>
      <c r="BC632" s="45">
        <f>_xll.qlCalendarAdvance(calendar,BC631,"1D",,,trigger)</f>
        <v>43175</v>
      </c>
      <c r="BD632" s="49">
        <f>_xll.qlTenorBasisForwardRate($X$17,BC632,_xll.ohTrigger(trigger,$X$24))</f>
        <v>3.057344557366606E-3</v>
      </c>
      <c r="BE632" s="49">
        <f>_xll.qlIndexFixing(TenorBasisIndex6M,_xll.qlInterestRateIndexFixingDate(TenorBasisIndex6M,BC632,trigger),TRUE,_xll.ohTrigger(trigger,$X$24))</f>
        <v>3.160345395988961E-3</v>
      </c>
      <c r="BF632" s="49">
        <f>_xll.qlIndexFixing($X$9,_xll.qlInterestRateIndexFixingDate($X$9,BC632,trigger),TRUE,trigger)</f>
        <v>3.2117379739193402E-3</v>
      </c>
      <c r="BG632" s="94">
        <f t="shared" si="45"/>
        <v>0.51392577930379268</v>
      </c>
    </row>
    <row r="633" spans="27:59" x14ac:dyDescent="0.2">
      <c r="AA633" s="1">
        <f t="shared" si="46"/>
        <v>630</v>
      </c>
      <c r="AB633" s="44" t="str">
        <f t="shared" si="47"/>
        <v>630M</v>
      </c>
      <c r="AC633" s="45">
        <f>_xll.qlInterestRateIndexFixingDate($X$9,AD633)</f>
        <v>61451</v>
      </c>
      <c r="AD633" s="45">
        <f>_xll.qlCalendarAdvance(calendar,$AD$3,AB633,,,trigger)</f>
        <v>61455</v>
      </c>
      <c r="AE633" s="45">
        <f>_xll.qlInterestRateIndexMaturity($X$9,AD633,)</f>
        <v>61638</v>
      </c>
      <c r="AF633" s="49">
        <f>_xll.qlTenorBasisValue(TenorBasis6M,AD633,_xll.ohTrigger(trigger,$X$24))</f>
        <v>1.9456641150626867E-4</v>
      </c>
      <c r="AG633" s="102">
        <f>_xll.qlTenorBasisForwardRate(TenorBasis6M,AD633,_xll.ohTrigger(trigger,$X$24))</f>
        <v>1.2901300064473114E-2</v>
      </c>
      <c r="AH633" s="102">
        <f>_xll.qlIndexFixing(TenorBasisIndex6M,$AC633,TRUE,_xll.ohTrigger(trigger,X654))</f>
        <v>1.2953085252046399E-2</v>
      </c>
      <c r="AI633" s="49">
        <f>_xll.qlIndexFixing($X$9,$AC633,TRUE,trigger)</f>
        <v>1.2935118820852468E-2</v>
      </c>
      <c r="AJ633" s="52">
        <f t="shared" si="44"/>
        <v>0.17966431193930724</v>
      </c>
      <c r="BC633" s="45">
        <f>_xll.qlCalendarAdvance(calendar,BC632,"1D",,,trigger)</f>
        <v>43178</v>
      </c>
      <c r="BD633" s="49">
        <f>_xll.qlTenorBasisForwardRate($X$17,BC633,_xll.ohTrigger(trigger,$X$24))</f>
        <v>3.0749893188785219E-3</v>
      </c>
      <c r="BE633" s="49">
        <f>_xll.qlIndexFixing(TenorBasisIndex6M,_xll.qlInterestRateIndexFixingDate(TenorBasisIndex6M,BC633,trigger),TRUE,_xll.ohTrigger(trigger,$X$24))</f>
        <v>3.1779902704225276E-3</v>
      </c>
      <c r="BF633" s="49">
        <f>_xll.qlIndexFixing($X$9,_xll.qlInterestRateIndexFixingDate($X$9,BC633,trigger),TRUE,trigger)</f>
        <v>3.2301019065388197E-3</v>
      </c>
      <c r="BG633" s="94">
        <f t="shared" si="45"/>
        <v>0.52111636116292104</v>
      </c>
    </row>
    <row r="634" spans="27:59" x14ac:dyDescent="0.2">
      <c r="AA634" s="1">
        <f t="shared" si="46"/>
        <v>631</v>
      </c>
      <c r="AB634" s="44" t="str">
        <f t="shared" si="47"/>
        <v>631M</v>
      </c>
      <c r="AC634" s="45">
        <f>_xll.qlInterestRateIndexFixingDate($X$9,AD634)</f>
        <v>61480</v>
      </c>
      <c r="AD634" s="45">
        <f>_xll.qlCalendarAdvance(calendar,$AD$3,AB634,,,trigger)</f>
        <v>61485</v>
      </c>
      <c r="AE634" s="45">
        <f>_xll.qlInterestRateIndexMaturity($X$9,AD634,)</f>
        <v>61669</v>
      </c>
      <c r="AF634" s="49">
        <f>_xll.qlTenorBasisValue(TenorBasis6M,AD634,_xll.ohTrigger(trigger,$X$24))</f>
        <v>1.9453823256561701E-4</v>
      </c>
      <c r="AG634" s="102">
        <f>_xll.qlTenorBasisForwardRate(TenorBasis6M,AD634,_xll.ohTrigger(trigger,$X$24))</f>
        <v>1.2923235701768537E-2</v>
      </c>
      <c r="AH634" s="102">
        <f>_xll.qlIndexFixing(TenorBasisIndex6M,$AC634,TRUE,_xll.ohTrigger(trigger,X655))</f>
        <v>1.2975023539314264E-2</v>
      </c>
      <c r="AI634" s="49">
        <f>_xll.qlIndexFixing($X$9,$AC634,TRUE,trigger)</f>
        <v>1.2958247859265254E-2</v>
      </c>
      <c r="AJ634" s="52">
        <f t="shared" si="44"/>
        <v>0.16775680049010283</v>
      </c>
      <c r="BC634" s="45">
        <f>_xll.qlCalendarAdvance(calendar,BC633,"1D",,,trigger)</f>
        <v>43179</v>
      </c>
      <c r="BD634" s="49">
        <f>_xll.qlTenorBasisForwardRate($X$17,BC634,_xll.ohTrigger(trigger,$X$24))</f>
        <v>3.0821003576937019E-3</v>
      </c>
      <c r="BE634" s="49">
        <f>_xll.qlIndexFixing(TenorBasisIndex6M,_xll.qlInterestRateIndexFixingDate(TenorBasisIndex6M,BC634,trigger),TRUE,_xll.ohTrigger(trigger,$X$24))</f>
        <v>3.1851017124338798E-3</v>
      </c>
      <c r="BF634" s="49">
        <f>_xll.qlIndexFixing($X$9,_xll.qlInterestRateIndexFixingDate($X$9,BC634,trigger),TRUE,trigger)</f>
        <v>3.2374642598949166E-3</v>
      </c>
      <c r="BG634" s="94">
        <f t="shared" si="45"/>
        <v>0.52362547461036812</v>
      </c>
    </row>
    <row r="635" spans="27:59" x14ac:dyDescent="0.2">
      <c r="AA635" s="1">
        <f t="shared" si="46"/>
        <v>632</v>
      </c>
      <c r="AB635" s="44" t="str">
        <f t="shared" si="47"/>
        <v>632M</v>
      </c>
      <c r="AC635" s="45">
        <f>_xll.qlInterestRateIndexFixingDate($X$9,AD635)</f>
        <v>61514</v>
      </c>
      <c r="AD635" s="45">
        <f>_xll.qlCalendarAdvance(calendar,$AD$3,AB635,,,trigger)</f>
        <v>61518</v>
      </c>
      <c r="AE635" s="45">
        <f>_xll.qlInterestRateIndexMaturity($X$9,AD635,)</f>
        <v>61701</v>
      </c>
      <c r="AF635" s="49">
        <f>_xll.qlTenorBasisValue(TenorBasis6M,AD635,_xll.ohTrigger(trigger,$X$24))</f>
        <v>1.9450769982803454E-4</v>
      </c>
      <c r="AG635" s="102">
        <f>_xll.qlTenorBasisForwardRate(TenorBasis6M,AD635,_xll.ohTrigger(trigger,$X$24))</f>
        <v>1.2945863740564044E-2</v>
      </c>
      <c r="AH635" s="102">
        <f>_xll.qlIndexFixing(TenorBasisIndex6M,$AC635,TRUE,_xll.ohTrigger(trigger,X656))</f>
        <v>1.2997650559850237E-2</v>
      </c>
      <c r="AI635" s="49">
        <f>_xll.qlIndexFixing($X$9,$AC635,TRUE,trigger)</f>
        <v>1.2982130168941598E-2</v>
      </c>
      <c r="AJ635" s="52">
        <f t="shared" si="44"/>
        <v>0.15520390908638562</v>
      </c>
      <c r="BC635" s="45">
        <f>_xll.qlCalendarAdvance(calendar,BC634,"1D",,,trigger)</f>
        <v>43180</v>
      </c>
      <c r="BD635" s="49">
        <f>_xll.qlTenorBasisForwardRate($X$17,BC635,_xll.ohTrigger(trigger,$X$24))</f>
        <v>3.0892174885096984E-3</v>
      </c>
      <c r="BE635" s="49">
        <f>_xll.qlIndexFixing(TenorBasisIndex6M,_xll.qlInterestRateIndexFixingDate(TenorBasisIndex6M,BC635,trigger),TRUE,_xll.ohTrigger(trigger,$X$24))</f>
        <v>3.192219246767096E-3</v>
      </c>
      <c r="BF635" s="49">
        <f>_xll.qlIndexFixing($X$9,_xll.qlInterestRateIndexFixingDate($X$9,BC635,trigger),TRUE,trigger)</f>
        <v>3.2448280338915748E-3</v>
      </c>
      <c r="BG635" s="94">
        <f t="shared" si="45"/>
        <v>0.52608787124478873</v>
      </c>
    </row>
    <row r="636" spans="27:59" x14ac:dyDescent="0.2">
      <c r="AA636" s="1">
        <f t="shared" si="46"/>
        <v>633</v>
      </c>
      <c r="AB636" s="44" t="str">
        <f t="shared" si="47"/>
        <v>633M</v>
      </c>
      <c r="AC636" s="45">
        <f>_xll.qlInterestRateIndexFixingDate($X$9,AD636)</f>
        <v>61542</v>
      </c>
      <c r="AD636" s="45">
        <f>_xll.qlCalendarAdvance(calendar,$AD$3,AB636,,,trigger)</f>
        <v>61546</v>
      </c>
      <c r="AE636" s="45">
        <f>_xll.qlInterestRateIndexMaturity($X$9,AD636,)</f>
        <v>61730</v>
      </c>
      <c r="AF636" s="49">
        <f>_xll.qlTenorBasisValue(TenorBasis6M,AD636,_xll.ohTrigger(trigger,$X$24))</f>
        <v>1.9448216911493378E-4</v>
      </c>
      <c r="AG636" s="102">
        <f>_xll.qlTenorBasisForwardRate(TenorBasis6M,AD636,_xll.ohTrigger(trigger,$X$24))</f>
        <v>1.29659002093545E-2</v>
      </c>
      <c r="AH636" s="102">
        <f>_xll.qlIndexFixing(TenorBasisIndex6M,$AC636,TRUE,_xll.ohTrigger(trigger,X657))</f>
        <v>1.3017689620269923E-2</v>
      </c>
      <c r="AI636" s="49">
        <f>_xll.qlIndexFixing($X$9,$AC636,TRUE,trigger)</f>
        <v>1.3003255592779726E-2</v>
      </c>
      <c r="AJ636" s="52">
        <f t="shared" si="44"/>
        <v>0.14434027490196552</v>
      </c>
      <c r="BC636" s="45">
        <f>_xll.qlCalendarAdvance(calendar,BC635,"1D",,,trigger)</f>
        <v>43181</v>
      </c>
      <c r="BD636" s="49">
        <f>_xll.qlTenorBasisForwardRate($X$17,BC636,_xll.ohTrigger(trigger,$X$24))</f>
        <v>3.1036839314223909E-3</v>
      </c>
      <c r="BE636" s="49">
        <f>_xll.qlIndexFixing(TenorBasisIndex6M,_xll.qlInterestRateIndexFixingDate(TenorBasisIndex6M,BC636,trigger),TRUE,_xll.ohTrigger(trigger,$X$24))</f>
        <v>3.2198990684789166E-3</v>
      </c>
      <c r="BF636" s="49">
        <f>_xll.qlIndexFixing($X$9,_xll.qlInterestRateIndexFixingDate($X$9,BC636,trigger),TRUE,trigger)</f>
        <v>3.2596322921931275E-3</v>
      </c>
      <c r="BG636" s="94">
        <f t="shared" si="45"/>
        <v>0.39733223714210913</v>
      </c>
    </row>
    <row r="637" spans="27:59" x14ac:dyDescent="0.2">
      <c r="AA637" s="1">
        <f t="shared" si="46"/>
        <v>634</v>
      </c>
      <c r="AB637" s="44" t="str">
        <f t="shared" si="47"/>
        <v>634M</v>
      </c>
      <c r="AC637" s="45">
        <f>_xll.qlInterestRateIndexFixingDate($X$9,AD637)</f>
        <v>61575</v>
      </c>
      <c r="AD637" s="45">
        <f>_xll.qlCalendarAdvance(calendar,$AD$3,AB637,,,trigger)</f>
        <v>61577</v>
      </c>
      <c r="AE637" s="45">
        <f>_xll.qlInterestRateIndexMaturity($X$9,AD637,)</f>
        <v>61763</v>
      </c>
      <c r="AF637" s="49">
        <f>_xll.qlTenorBasisValue(TenorBasis6M,AD637,_xll.ohTrigger(trigger,$X$24))</f>
        <v>1.9445429965495007E-4</v>
      </c>
      <c r="AG637" s="102">
        <f>_xll.qlTenorBasisForwardRate(TenorBasis6M,AD637,_xll.ohTrigger(trigger,$X$24))</f>
        <v>1.2988338909759553E-2</v>
      </c>
      <c r="AH637" s="102">
        <f>_xll.qlIndexFixing(TenorBasisIndex6M,$AC637,TRUE,_xll.ohTrigger(trigger,X658))</f>
        <v>1.3040132867376101E-2</v>
      </c>
      <c r="AI637" s="49">
        <f>_xll.qlIndexFixing($X$9,$AC637,TRUE,trigger)</f>
        <v>1.3026903666110897E-2</v>
      </c>
      <c r="AJ637" s="52">
        <f t="shared" si="44"/>
        <v>0.13229201265204174</v>
      </c>
      <c r="BC637" s="45">
        <f>_xll.qlCalendarAdvance(calendar,BC636,"1D",,,trigger)</f>
        <v>43182</v>
      </c>
      <c r="BD637" s="49">
        <f>_xll.qlTenorBasisForwardRate($X$17,BC637,_xll.ohTrigger(trigger,$X$24))</f>
        <v>3.1071437114846296E-3</v>
      </c>
      <c r="BE637" s="49">
        <f>_xll.qlIndexFixing(TenorBasisIndex6M,_xll.qlInterestRateIndexFixingDate(TenorBasisIndex6M,BC637,trigger),TRUE,_xll.ohTrigger(trigger,$X$24))</f>
        <v>3.2101473878620966E-3</v>
      </c>
      <c r="BF637" s="49">
        <f>_xll.qlIndexFixing($X$9,_xll.qlInterestRateIndexFixingDate($X$9,BC637,trigger),TRUE,trigger)</f>
        <v>3.2632798835573675E-3</v>
      </c>
      <c r="BG637" s="94">
        <f t="shared" si="45"/>
        <v>0.53132495695270865</v>
      </c>
    </row>
    <row r="638" spans="27:59" x14ac:dyDescent="0.2">
      <c r="AA638" s="1">
        <f t="shared" si="46"/>
        <v>635</v>
      </c>
      <c r="AB638" s="44" t="str">
        <f t="shared" si="47"/>
        <v>635M</v>
      </c>
      <c r="AC638" s="45">
        <f>_xll.qlInterestRateIndexFixingDate($X$9,AD638)</f>
        <v>61605</v>
      </c>
      <c r="AD638" s="45">
        <f>_xll.qlCalendarAdvance(calendar,$AD$3,AB638,,,trigger)</f>
        <v>61609</v>
      </c>
      <c r="AE638" s="45">
        <f>_xll.qlInterestRateIndexMaturity($X$9,AD638,)</f>
        <v>61791</v>
      </c>
      <c r="AF638" s="49">
        <f>_xll.qlTenorBasisValue(TenorBasis6M,AD638,_xll.ohTrigger(trigger,$X$24))</f>
        <v>1.9442596220020923E-4</v>
      </c>
      <c r="AG638" s="102">
        <f>_xll.qlTenorBasisForwardRate(TenorBasis6M,AD638,_xll.ohTrigger(trigger,$X$24))</f>
        <v>1.3007773524497467E-2</v>
      </c>
      <c r="AH638" s="102">
        <f>_xll.qlIndexFixing(TenorBasisIndex6M,$AC638,TRUE,_xll.ohTrigger(trigger,X659))</f>
        <v>1.3059560770028048E-2</v>
      </c>
      <c r="AI638" s="49">
        <f>_xll.qlIndexFixing($X$9,$AC638,TRUE,trigger)</f>
        <v>1.3047451316321457E-2</v>
      </c>
      <c r="AJ638" s="52">
        <f t="shared" si="44"/>
        <v>0.12109453706591125</v>
      </c>
      <c r="BC638" s="45">
        <f>_xll.qlCalendarAdvance(calendar,BC637,"1D",,,trigger)</f>
        <v>43185</v>
      </c>
      <c r="BD638" s="49">
        <f>_xll.qlTenorBasisForwardRate($X$17,BC638,_xll.ohTrigger(trigger,$X$24))</f>
        <v>3.1248945628979618E-3</v>
      </c>
      <c r="BE638" s="49">
        <f>_xll.qlIndexFixing(TenorBasisIndex6M,_xll.qlInterestRateIndexFixingDate(TenorBasisIndex6M,BC638,trigger),TRUE,_xll.ohTrigger(trigger,$X$24))</f>
        <v>3.2413956564979621E-3</v>
      </c>
      <c r="BF638" s="49">
        <f>_xll.qlIndexFixing($X$9,_xll.qlInterestRateIndexFixingDate($X$9,BC638,trigger),TRUE,trigger)</f>
        <v>3.2816682140402384E-3</v>
      </c>
      <c r="BG638" s="94">
        <f t="shared" si="45"/>
        <v>0.40272557542276288</v>
      </c>
    </row>
    <row r="639" spans="27:59" x14ac:dyDescent="0.2">
      <c r="AA639" s="1">
        <f t="shared" si="46"/>
        <v>636</v>
      </c>
      <c r="AB639" s="44" t="str">
        <f t="shared" si="47"/>
        <v>636M</v>
      </c>
      <c r="AC639" s="45">
        <f>_xll.qlInterestRateIndexFixingDate($X$9,AD639)</f>
        <v>61634</v>
      </c>
      <c r="AD639" s="45">
        <f>_xll.qlCalendarAdvance(calendar,$AD$3,AB639,,,trigger)</f>
        <v>61638</v>
      </c>
      <c r="AE639" s="45">
        <f>_xll.qlInterestRateIndexMaturity($X$9,AD639,)</f>
        <v>61820</v>
      </c>
      <c r="AF639" s="49">
        <f>_xll.qlTenorBasisValue(TenorBasis6M,AD639,_xll.ohTrigger(trigger,$X$24))</f>
        <v>1.9440065414797725E-4</v>
      </c>
      <c r="AG639" s="102">
        <f>_xll.qlTenorBasisForwardRate(TenorBasis6M,AD639,_xll.ohTrigger(trigger,$X$24))</f>
        <v>1.3027217117666835E-2</v>
      </c>
      <c r="AH639" s="102">
        <f>_xll.qlIndexFixing(TenorBasisIndex6M,$AC639,TRUE,_xll.ohTrigger(trigger,X660))</f>
        <v>1.3079005083565796E-2</v>
      </c>
      <c r="AI639" s="49">
        <f>_xll.qlIndexFixing($X$9,$AC639,TRUE,trigger)</f>
        <v>1.3067962588992997E-2</v>
      </c>
      <c r="AJ639" s="52">
        <f t="shared" si="44"/>
        <v>0.11042494572798683</v>
      </c>
      <c r="BC639" s="45">
        <f>_xll.qlCalendarAdvance(calendar,BC638,"1D",,,trigger)</f>
        <v>43186</v>
      </c>
      <c r="BD639" s="49">
        <f>_xll.qlTenorBasisForwardRate($X$17,BC639,_xll.ohTrigger(trigger,$X$24))</f>
        <v>3.1320482698851803E-3</v>
      </c>
      <c r="BE639" s="49">
        <f>_xll.qlIndexFixing(TenorBasisIndex6M,_xll.qlInterestRateIndexFixingDate(TenorBasisIndex6M,BC639,trigger),TRUE,_xll.ohTrigger(trigger,$X$24))</f>
        <v>3.2350524559765989E-3</v>
      </c>
      <c r="BF639" s="49">
        <f>_xll.qlIndexFixing($X$9,_xll.qlInterestRateIndexFixingDate($X$9,BC639,trigger),TRUE,trigger)</f>
        <v>3.2890405122139132E-3</v>
      </c>
      <c r="BG639" s="94">
        <f t="shared" si="45"/>
        <v>0.53988056237314319</v>
      </c>
    </row>
    <row r="640" spans="27:59" x14ac:dyDescent="0.2">
      <c r="AA640" s="1">
        <f t="shared" si="46"/>
        <v>637</v>
      </c>
      <c r="AB640" s="44" t="str">
        <f t="shared" si="47"/>
        <v>637M</v>
      </c>
      <c r="AC640" s="45">
        <f>_xll.qlInterestRateIndexFixingDate($X$9,AD640)</f>
        <v>61667</v>
      </c>
      <c r="AD640" s="45">
        <f>_xll.qlCalendarAdvance(calendar,$AD$3,AB640,,,trigger)</f>
        <v>61669</v>
      </c>
      <c r="AE640" s="45">
        <f>_xll.qlInterestRateIndexMaturity($X$9,AD640,)</f>
        <v>61850</v>
      </c>
      <c r="AF640" s="49">
        <f>_xll.qlTenorBasisValue(TenorBasis6M,AD640,_xll.ohTrigger(trigger,$X$24))</f>
        <v>1.9437398701030242E-4</v>
      </c>
      <c r="AG640" s="102">
        <f>_xll.qlTenorBasisForwardRate(TenorBasis6M,AD640,_xll.ohTrigger(trigger,$X$24))</f>
        <v>1.3047189485886113E-2</v>
      </c>
      <c r="AH640" s="102">
        <f>_xll.qlIndexFixing(TenorBasisIndex6M,$AC640,TRUE,_xll.ohTrigger(trigger,X661))</f>
        <v>1.3098976328677629E-2</v>
      </c>
      <c r="AI640" s="49">
        <f>_xll.qlIndexFixing($X$9,$AC640,TRUE,trigger)</f>
        <v>1.3089043065045E-2</v>
      </c>
      <c r="AJ640" s="52">
        <f t="shared" si="44"/>
        <v>9.9332636326280449E-2</v>
      </c>
      <c r="BC640" s="45">
        <f>_xll.qlCalendarAdvance(calendar,BC639,"1D",,,trigger)</f>
        <v>43187</v>
      </c>
      <c r="BD640" s="49">
        <f>_xll.qlTenorBasisForwardRate($X$17,BC640,_xll.ohTrigger(trigger,$X$24))</f>
        <v>3.139208076922864E-3</v>
      </c>
      <c r="BE640" s="49">
        <f>_xll.qlIndexFixing(TenorBasisIndex6M,_xll.qlInterestRateIndexFixingDate(TenorBasisIndex6M,BC640,trigger),TRUE,_xll.ohTrigger(trigger,$X$24))</f>
        <v>3.242212668777097E-3</v>
      </c>
      <c r="BF640" s="49">
        <f>_xll.qlIndexFixing($X$9,_xll.qlInterestRateIndexFixingDate($X$9,BC640,trigger),TRUE,trigger)</f>
        <v>3.2964142311389306E-3</v>
      </c>
      <c r="BG640" s="94">
        <f t="shared" si="45"/>
        <v>0.54201562361833566</v>
      </c>
    </row>
    <row r="641" spans="27:59" x14ac:dyDescent="0.2">
      <c r="AA641" s="1">
        <f t="shared" si="46"/>
        <v>638</v>
      </c>
      <c r="AB641" s="44" t="str">
        <f t="shared" si="47"/>
        <v>638M</v>
      </c>
      <c r="AC641" s="45">
        <f>_xll.qlInterestRateIndexFixingDate($X$9,AD641)</f>
        <v>61696</v>
      </c>
      <c r="AD641" s="45">
        <f>_xll.qlCalendarAdvance(calendar,$AD$3,AB641,,,trigger)</f>
        <v>61700</v>
      </c>
      <c r="AE641" s="45">
        <f>_xll.qlInterestRateIndexMaturity($X$9,AD641,)</f>
        <v>61882</v>
      </c>
      <c r="AF641" s="49">
        <f>_xll.qlTenorBasisValue(TenorBasis6M,AD641,_xll.ohTrigger(trigger,$X$24))</f>
        <v>1.9434771335953164E-4</v>
      </c>
      <c r="AG641" s="102">
        <f>_xll.qlTenorBasisForwardRate(TenorBasis6M,AD641,_xll.ohTrigger(trigger,$X$24))</f>
        <v>1.3068024156524289E-2</v>
      </c>
      <c r="AH641" s="102">
        <f>_xll.qlIndexFixing(TenorBasisIndex6M,$AC641,TRUE,_xll.ohTrigger(trigger,X662))</f>
        <v>1.3119813642720106E-2</v>
      </c>
      <c r="AI641" s="49">
        <f>_xll.qlIndexFixing($X$9,$AC641,TRUE,trigger)</f>
        <v>1.3111010263235814E-2</v>
      </c>
      <c r="AJ641" s="52">
        <f t="shared" si="44"/>
        <v>8.8033794842911489E-2</v>
      </c>
      <c r="BC641" s="45">
        <f>_xll.qlCalendarAdvance(calendar,BC640,"1D",,,trigger)</f>
        <v>43188</v>
      </c>
      <c r="BD641" s="49">
        <f>_xll.qlTenorBasisForwardRate($X$17,BC641,_xll.ohTrigger(trigger,$X$24))</f>
        <v>3.1426836454557139E-3</v>
      </c>
      <c r="BE641" s="49">
        <f>_xll.qlIndexFixing(TenorBasisIndex6M,_xll.qlInterestRateIndexFixingDate(TenorBasisIndex6M,BC641,trigger),TRUE,_xll.ohTrigger(trigger,$X$24))</f>
        <v>3.2456875222371278E-3</v>
      </c>
      <c r="BF641" s="49">
        <f>_xll.qlIndexFixing($X$9,_xll.qlInterestRateIndexFixingDate($X$9,BC641,trigger),TRUE,trigger)</f>
        <v>3.3000652045770355E-3</v>
      </c>
      <c r="BG641" s="94">
        <f t="shared" si="45"/>
        <v>0.54377682339907651</v>
      </c>
    </row>
    <row r="642" spans="27:59" x14ac:dyDescent="0.2">
      <c r="AA642" s="1">
        <f t="shared" si="46"/>
        <v>639</v>
      </c>
      <c r="AB642" s="44" t="str">
        <f t="shared" si="47"/>
        <v>639M</v>
      </c>
      <c r="AC642" s="45">
        <f>_xll.qlInterestRateIndexFixingDate($X$9,AD642)</f>
        <v>61725</v>
      </c>
      <c r="AD642" s="45">
        <f>_xll.qlCalendarAdvance(calendar,$AD$3,AB642,,,trigger)</f>
        <v>61730</v>
      </c>
      <c r="AE642" s="45">
        <f>_xll.qlInterestRateIndexMaturity($X$9,AD642,)</f>
        <v>61911</v>
      </c>
      <c r="AF642" s="49">
        <f>_xll.qlTenorBasisValue(TenorBasis6M,AD642,_xll.ohTrigger(trigger,$X$24))</f>
        <v>1.9432265649988405E-4</v>
      </c>
      <c r="AG642" s="102">
        <f>_xll.qlTenorBasisForwardRate(TenorBasis6M,AD642,_xll.ohTrigger(trigger,$X$24))</f>
        <v>1.3086842554345819E-2</v>
      </c>
      <c r="AH642" s="102">
        <f>_xll.qlIndexFixing(TenorBasisIndex6M,$AC642,TRUE,_xll.ohTrigger(trigger,X663))</f>
        <v>1.3138630874346848E-2</v>
      </c>
      <c r="AI642" s="49">
        <f>_xll.qlIndexFixing($X$9,$AC642,TRUE,trigger)</f>
        <v>1.313087331706124E-2</v>
      </c>
      <c r="AJ642" s="52">
        <f t="shared" si="44"/>
        <v>7.757557285608882E-2</v>
      </c>
      <c r="BC642" s="45">
        <f>_xll.qlCalendarAdvance(calendar,BC641,"1D",,,trigger)</f>
        <v>43193</v>
      </c>
      <c r="BD642" s="49">
        <f>_xll.qlTenorBasisForwardRate($X$17,BC642,_xll.ohTrigger(trigger,$X$24))</f>
        <v>3.1785890755825223E-3</v>
      </c>
      <c r="BE642" s="49">
        <f>_xll.qlIndexFixing(TenorBasisIndex6M,_xll.qlInterestRateIndexFixingDate(TenorBasisIndex6M,BC642,trigger),TRUE,_xll.ohTrigger(trigger,$X$24))</f>
        <v>3.282205174893658E-3</v>
      </c>
      <c r="BF642" s="49">
        <f>_xll.qlIndexFixing($X$9,_xll.qlInterestRateIndexFixingDate($X$9,BC642,trigger),TRUE,trigger)</f>
        <v>3.3369583234909945E-3</v>
      </c>
      <c r="BG642" s="94">
        <f t="shared" si="45"/>
        <v>0.54753148597336521</v>
      </c>
    </row>
    <row r="643" spans="27:59" x14ac:dyDescent="0.2">
      <c r="AA643" s="1">
        <f t="shared" si="46"/>
        <v>640</v>
      </c>
      <c r="AB643" s="44" t="str">
        <f t="shared" si="47"/>
        <v>640M</v>
      </c>
      <c r="AC643" s="45">
        <f>_xll.qlInterestRateIndexFixingDate($X$9,AD643)</f>
        <v>61759</v>
      </c>
      <c r="AD643" s="45">
        <f>_xll.qlCalendarAdvance(calendar,$AD$3,AB643,,,trigger)</f>
        <v>61763</v>
      </c>
      <c r="AE643" s="45">
        <f>_xll.qlInterestRateIndexMaturity($X$9,AD643,)</f>
        <v>61945</v>
      </c>
      <c r="AF643" s="49">
        <f>_xll.qlTenorBasisValue(TenorBasis6M,AD643,_xll.ohTrigger(trigger,$X$24))</f>
        <v>1.9429550727574282E-4</v>
      </c>
      <c r="AG643" s="102">
        <f>_xll.qlTenorBasisForwardRate(TenorBasis6M,AD643,_xll.ohTrigger(trigger,$X$24))</f>
        <v>1.3108425663787945E-2</v>
      </c>
      <c r="AH643" s="102">
        <f>_xll.qlIndexFixing(TenorBasisIndex6M,$AC643,TRUE,_xll.ohTrigger(trigger,X664))</f>
        <v>1.3160216667162231E-2</v>
      </c>
      <c r="AI643" s="49">
        <f>_xll.qlIndexFixing($X$9,$AC643,TRUE,trigger)</f>
        <v>1.3153629969309157E-2</v>
      </c>
      <c r="AJ643" s="52">
        <f t="shared" si="44"/>
        <v>6.5866978530733367E-2</v>
      </c>
      <c r="BC643" s="45">
        <f>_xll.qlCalendarAdvance(calendar,BC642,"1D",,,trigger)</f>
        <v>43194</v>
      </c>
      <c r="BD643" s="49">
        <f>_xll.qlTenorBasisForwardRate($X$17,BC643,_xll.ohTrigger(trigger,$X$24))</f>
        <v>3.1857884262242826E-3</v>
      </c>
      <c r="BE643" s="49">
        <f>_xll.qlIndexFixing(TenorBasisIndex6M,_xll.qlInterestRateIndexFixingDate(TenorBasisIndex6M,BC643,trigger),TRUE,_xll.ohTrigger(trigger,$X$24))</f>
        <v>3.303912056658068E-3</v>
      </c>
      <c r="BF643" s="49">
        <f>_xll.qlIndexFixing($X$9,_xll.qlInterestRateIndexFixingDate($X$9,BC643,trigger),TRUE,trigger)</f>
        <v>3.3443412135996586E-3</v>
      </c>
      <c r="BG643" s="94">
        <f t="shared" si="45"/>
        <v>0.4042915694159061</v>
      </c>
    </row>
    <row r="644" spans="27:59" x14ac:dyDescent="0.2">
      <c r="AA644" s="1">
        <f t="shared" si="46"/>
        <v>641</v>
      </c>
      <c r="AB644" s="44" t="str">
        <f t="shared" si="47"/>
        <v>641M</v>
      </c>
      <c r="AC644" s="45">
        <f>_xll.qlInterestRateIndexFixingDate($X$9,AD644)</f>
        <v>61787</v>
      </c>
      <c r="AD644" s="45">
        <f>_xll.qlCalendarAdvance(calendar,$AD$3,AB644,,,trigger)</f>
        <v>61791</v>
      </c>
      <c r="AE644" s="45">
        <f>_xll.qlInterestRateIndexMaturity($X$9,AD644,)</f>
        <v>61975</v>
      </c>
      <c r="AF644" s="49">
        <f>_xll.qlTenorBasisValue(TenorBasis6M,AD644,_xll.ohTrigger(trigger,$X$24))</f>
        <v>1.9427280629202482E-4</v>
      </c>
      <c r="AG644" s="102">
        <f>_xll.qlTenorBasisForwardRate(TenorBasis6M,AD644,_xll.ohTrigger(trigger,$X$24))</f>
        <v>1.3127132119933618E-2</v>
      </c>
      <c r="AH644" s="102">
        <f>_xll.qlIndexFixing(TenorBasisIndex6M,$AC644,TRUE,_xll.ohTrigger(trigger,X665))</f>
        <v>1.3178927584126919E-2</v>
      </c>
      <c r="AI644" s="49">
        <f>_xll.qlIndexFixing($X$9,$AC644,TRUE,trigger)</f>
        <v>1.3173340577264984E-2</v>
      </c>
      <c r="AJ644" s="52">
        <f t="shared" ref="AJ644:AJ694" si="48">(AH644-AI644)*10000</f>
        <v>5.5870068619342378E-2</v>
      </c>
      <c r="BC644" s="45">
        <f>_xll.qlCalendarAdvance(calendar,BC643,"1D",,,trigger)</f>
        <v>43195</v>
      </c>
      <c r="BD644" s="49">
        <f>_xll.qlTenorBasisForwardRate($X$17,BC644,_xll.ohTrigger(trigger,$X$24))</f>
        <v>3.1929937922675531E-3</v>
      </c>
      <c r="BE644" s="49">
        <f>_xll.qlIndexFixing(TenorBasisIndex6M,_xll.qlInterestRateIndexFixingDate(TenorBasisIndex6M,BC644,trigger),TRUE,_xll.ohTrigger(trigger,$X$24))</f>
        <v>3.2978311157902808E-3</v>
      </c>
      <c r="BF644" s="49">
        <f>_xll.qlIndexFixing($X$9,_xll.qlInterestRateIndexFixingDate($X$9,BC644,trigger),TRUE,trigger)</f>
        <v>3.3517255320341948E-3</v>
      </c>
      <c r="BG644" s="94">
        <f t="shared" ref="BG644:BG693" si="49">(BF644-BE644)*10000</f>
        <v>0.53894416243913978</v>
      </c>
    </row>
    <row r="645" spans="27:59" x14ac:dyDescent="0.2">
      <c r="AA645" s="1">
        <f t="shared" si="46"/>
        <v>642</v>
      </c>
      <c r="AB645" s="44" t="str">
        <f t="shared" si="47"/>
        <v>642M</v>
      </c>
      <c r="AC645" s="45">
        <f>_xll.qlInterestRateIndexFixingDate($X$9,AD645)</f>
        <v>61816</v>
      </c>
      <c r="AD645" s="45">
        <f>_xll.qlCalendarAdvance(calendar,$AD$3,AB645,,,trigger)</f>
        <v>61820</v>
      </c>
      <c r="AE645" s="45">
        <f>_xll.qlInterestRateIndexMaturity($X$9,AD645,)</f>
        <v>62003</v>
      </c>
      <c r="AF645" s="49">
        <f>_xll.qlTenorBasisValue(TenorBasis6M,AD645,_xll.ohTrigger(trigger,$X$24))</f>
        <v>1.9424961393155462E-4</v>
      </c>
      <c r="AG645" s="102">
        <f>_xll.qlTenorBasisForwardRate(TenorBasis6M,AD645,_xll.ohTrigger(trigger,$X$24))</f>
        <v>1.3144599390244739E-2</v>
      </c>
      <c r="AH645" s="102">
        <f>_xll.qlIndexFixing(TenorBasisIndex6M,$AC645,TRUE,_xll.ohTrigger(trigger,X666))</f>
        <v>1.319639364244336E-2</v>
      </c>
      <c r="AI645" s="49">
        <f>_xll.qlIndexFixing($X$9,$AC645,TRUE,trigger)</f>
        <v>1.3191778231722646E-2</v>
      </c>
      <c r="AJ645" s="52">
        <f t="shared" si="48"/>
        <v>4.6154107207138639E-2</v>
      </c>
      <c r="BC645" s="45">
        <f>_xll.qlCalendarAdvance(calendar,BC644,"1D",,,trigger)</f>
        <v>43196</v>
      </c>
      <c r="BD645" s="49">
        <f>_xll.qlTenorBasisForwardRate($X$17,BC645,_xll.ohTrigger(trigger,$X$24))</f>
        <v>3.2076368991353554E-3</v>
      </c>
      <c r="BE645" s="49">
        <f>_xll.qlIndexFixing(TenorBasisIndex6M,_xll.qlInterestRateIndexFixingDate(TenorBasisIndex6M,BC645,trigger),TRUE,_xll.ohTrigger(trigger,$X$24))</f>
        <v>3.3142680388816401E-3</v>
      </c>
      <c r="BF645" s="49">
        <f>_xll.qlIndexFixing($X$9,_xll.qlInterestRateIndexFixingDate($X$9,BC645,trigger),TRUE,trigger)</f>
        <v>3.3665727103400754E-3</v>
      </c>
      <c r="BG645" s="94">
        <f t="shared" si="49"/>
        <v>0.5230467145843527</v>
      </c>
    </row>
    <row r="646" spans="27:59" x14ac:dyDescent="0.2">
      <c r="AA646" s="1">
        <f t="shared" ref="AA646:AA694" si="50">AA645+1</f>
        <v>643</v>
      </c>
      <c r="AB646" s="44" t="str">
        <f t="shared" ref="AB646:AB694" si="51">AA646&amp;"M"</f>
        <v>643M</v>
      </c>
      <c r="AC646" s="45">
        <f>_xll.qlInterestRateIndexFixingDate($X$9,AD646)</f>
        <v>61847</v>
      </c>
      <c r="AD646" s="45">
        <f>_xll.qlCalendarAdvance(calendar,$AD$3,AB646,,,trigger)</f>
        <v>61850</v>
      </c>
      <c r="AE646" s="45">
        <f>_xll.qlInterestRateIndexMaturity($X$9,AD646,)</f>
        <v>62036</v>
      </c>
      <c r="AF646" s="49">
        <f>_xll.qlTenorBasisValue(TenorBasis6M,AD646,_xll.ohTrigger(trigger,$X$24))</f>
        <v>1.9422595914734392E-4</v>
      </c>
      <c r="AG646" s="102">
        <f>_xll.qlTenorBasisForwardRate(TenorBasis6M,AD646,_xll.ohTrigger(trigger,$X$24))</f>
        <v>1.3164617319633393E-2</v>
      </c>
      <c r="AH646" s="102">
        <f>_xll.qlIndexFixing(TenorBasisIndex6M,$AC646,TRUE,_xll.ohTrigger(trigger,X667))</f>
        <v>1.3216417984068697E-2</v>
      </c>
      <c r="AI646" s="49">
        <f>_xll.qlIndexFixing($X$9,$AC646,TRUE,trigger)</f>
        <v>1.3212860855785588E-2</v>
      </c>
      <c r="AJ646" s="52">
        <f t="shared" si="48"/>
        <v>3.5571282831093481E-2</v>
      </c>
      <c r="BC646" s="45">
        <f>_xll.qlCalendarAdvance(calendar,BC645,"1D",,,trigger)</f>
        <v>43199</v>
      </c>
      <c r="BD646" s="49">
        <f>_xll.qlTenorBasisForwardRate($X$17,BC646,_xll.ohTrigger(trigger,$X$24))</f>
        <v>3.2218745027617086E-3</v>
      </c>
      <c r="BE646" s="49">
        <f>_xll.qlIndexFixing(TenorBasisIndex6M,_xll.qlInterestRateIndexFixingDate(TenorBasisIndex6M,BC646,trigger),TRUE,_xll.ohTrigger(trigger,$X$24))</f>
        <v>3.3291543408400749E-3</v>
      </c>
      <c r="BF646" s="49">
        <f>_xll.qlIndexFixing($X$9,_xll.qlInterestRateIndexFixingDate($X$9,BC646,trigger),TRUE,trigger)</f>
        <v>3.3812771655630748E-3</v>
      </c>
      <c r="BG646" s="94">
        <f t="shared" si="49"/>
        <v>0.52122824722999894</v>
      </c>
    </row>
    <row r="647" spans="27:59" x14ac:dyDescent="0.2">
      <c r="AA647" s="1">
        <f t="shared" si="50"/>
        <v>644</v>
      </c>
      <c r="AB647" s="44" t="str">
        <f t="shared" si="51"/>
        <v>644M</v>
      </c>
      <c r="AC647" s="45">
        <f>_xll.qlInterestRateIndexFixingDate($X$9,AD647)</f>
        <v>61878</v>
      </c>
      <c r="AD647" s="45">
        <f>_xll.qlCalendarAdvance(calendar,$AD$3,AB647,,,trigger)</f>
        <v>61882</v>
      </c>
      <c r="AE647" s="45">
        <f>_xll.qlInterestRateIndexMaturity($X$9,AD647,)</f>
        <v>62065</v>
      </c>
      <c r="AF647" s="49">
        <f>_xll.qlTenorBasisValue(TenorBasis6M,AD647,_xll.ohTrigger(trigger,$X$24))</f>
        <v>1.9420110007845035E-4</v>
      </c>
      <c r="AG647" s="102">
        <f>_xll.qlTenorBasisForwardRate(TenorBasis6M,AD647,_xll.ohTrigger(trigger,$X$24))</f>
        <v>1.3182350773212188E-2</v>
      </c>
      <c r="AH647" s="102">
        <f>_xll.qlIndexFixing(TenorBasisIndex6M,$AC647,TRUE,_xll.ohTrigger(trigger,X668))</f>
        <v>1.3234146471717926E-2</v>
      </c>
      <c r="AI647" s="49">
        <f>_xll.qlIndexFixing($X$9,$AC647,TRUE,trigger)</f>
        <v>1.3231602110385592E-2</v>
      </c>
      <c r="AJ647" s="52">
        <f t="shared" si="48"/>
        <v>2.5443613323340025E-2</v>
      </c>
      <c r="BC647" s="45">
        <f>_xll.qlCalendarAdvance(calendar,BC646,"1D",,,trigger)</f>
        <v>43200</v>
      </c>
      <c r="BD647" s="49">
        <f>_xll.qlTenorBasisForwardRate($X$17,BC647,_xll.ohTrigger(trigger,$X$24))</f>
        <v>3.2291092650333811E-3</v>
      </c>
      <c r="BE647" s="49">
        <f>_xll.qlIndexFixing(TenorBasisIndex6M,_xll.qlInterestRateIndexFixingDate(TenorBasisIndex6M,BC647,trigger),TRUE,_xll.ohTrigger(trigger,$X$24))</f>
        <v>3.3369997455467257E-3</v>
      </c>
      <c r="BF647" s="49">
        <f>_xll.qlIndexFixing($X$9,_xll.qlInterestRateIndexFixingDate($X$9,BC647,trigger),TRUE,trigger)</f>
        <v>3.388668683024123E-3</v>
      </c>
      <c r="BG647" s="94">
        <f t="shared" si="49"/>
        <v>0.51668937477397303</v>
      </c>
    </row>
    <row r="648" spans="27:59" x14ac:dyDescent="0.2">
      <c r="AA648" s="1">
        <f t="shared" si="50"/>
        <v>645</v>
      </c>
      <c r="AB648" s="44" t="str">
        <f t="shared" si="51"/>
        <v>645M</v>
      </c>
      <c r="AC648" s="45">
        <f>_xll.qlInterestRateIndexFixingDate($X$9,AD648)</f>
        <v>61907</v>
      </c>
      <c r="AD648" s="45">
        <f>_xll.qlCalendarAdvance(calendar,$AD$3,AB648,,,trigger)</f>
        <v>61911</v>
      </c>
      <c r="AE648" s="45">
        <f>_xll.qlInterestRateIndexMaturity($X$9,AD648,)</f>
        <v>62095</v>
      </c>
      <c r="AF648" s="49">
        <f>_xll.qlTenorBasisValue(TenorBasis6M,AD648,_xll.ohTrigger(trigger,$X$24))</f>
        <v>1.9417889911672973E-4</v>
      </c>
      <c r="AG648" s="102">
        <f>_xll.qlTenorBasisForwardRate(TenorBasis6M,AD648,_xll.ohTrigger(trigger,$X$24))</f>
        <v>1.3200185738632759E-2</v>
      </c>
      <c r="AH648" s="102">
        <f>_xll.qlIndexFixing(TenorBasisIndex6M,$AC648,TRUE,_xll.ohTrigger(trigger,X669))</f>
        <v>1.3251984012247453E-2</v>
      </c>
      <c r="AI648" s="49">
        <f>_xll.qlIndexFixing($X$9,$AC648,TRUE,trigger)</f>
        <v>1.3250404751309777E-2</v>
      </c>
      <c r="AJ648" s="52">
        <f t="shared" si="48"/>
        <v>1.5792609376757971E-2</v>
      </c>
      <c r="BC648" s="45">
        <f>_xll.qlCalendarAdvance(calendar,BC647,"1D",,,trigger)</f>
        <v>43201</v>
      </c>
      <c r="BD648" s="49">
        <f>_xll.qlTenorBasisForwardRate($X$17,BC648,_xll.ohTrigger(trigger,$X$24))</f>
        <v>3.236349770386256E-3</v>
      </c>
      <c r="BE648" s="49">
        <f>_xll.qlIndexFixing(TenorBasisIndex6M,_xll.qlInterestRateIndexFixingDate(TenorBasisIndex6M,BC648,trigger),TRUE,_xll.ohTrigger(trigger,$X$24))</f>
        <v>3.3448508988580287E-3</v>
      </c>
      <c r="BF648" s="49">
        <f>_xll.qlIndexFixing($X$9,_xll.qlInterestRateIndexFixingDate($X$9,BC648,trigger),TRUE,trigger)</f>
        <v>3.396061651769291E-3</v>
      </c>
      <c r="BG648" s="94">
        <f t="shared" si="49"/>
        <v>0.51210752911262303</v>
      </c>
    </row>
    <row r="649" spans="27:59" x14ac:dyDescent="0.2">
      <c r="AA649" s="1">
        <f t="shared" si="50"/>
        <v>646</v>
      </c>
      <c r="AB649" s="44" t="str">
        <f t="shared" si="51"/>
        <v>646M</v>
      </c>
      <c r="AC649" s="45">
        <f>_xll.qlInterestRateIndexFixingDate($X$9,AD649)</f>
        <v>61940</v>
      </c>
      <c r="AD649" s="45">
        <f>_xll.qlCalendarAdvance(calendar,$AD$3,AB649,,,trigger)</f>
        <v>61942</v>
      </c>
      <c r="AE649" s="45">
        <f>_xll.qlInterestRateIndexMaturity($X$9,AD649,)</f>
        <v>62127</v>
      </c>
      <c r="AF649" s="49">
        <f>_xll.qlTenorBasisValue(TenorBasis6M,AD649,_xll.ohTrigger(trigger,$X$24))</f>
        <v>1.9415550650370335E-4</v>
      </c>
      <c r="AG649" s="102">
        <f>_xll.qlTenorBasisForwardRate(TenorBasis6M,AD649,_xll.ohTrigger(trigger,$X$24))</f>
        <v>1.3218955460317983E-2</v>
      </c>
      <c r="AH649" s="102">
        <f>_xll.qlIndexFixing(TenorBasisIndex6M,$AC649,TRUE,_xll.ohTrigger(trigger,X670))</f>
        <v>1.3270756353684311E-2</v>
      </c>
      <c r="AI649" s="49">
        <f>_xll.qlIndexFixing($X$9,$AC649,TRUE,trigger)</f>
        <v>1.3270193461316351E-2</v>
      </c>
      <c r="AJ649" s="52">
        <f t="shared" si="48"/>
        <v>5.628923679598663E-3</v>
      </c>
      <c r="BC649" s="45">
        <f>_xll.qlCalendarAdvance(calendar,BC648,"1D",,,trigger)</f>
        <v>43202</v>
      </c>
      <c r="BD649" s="49">
        <f>_xll.qlTenorBasisForwardRate($X$17,BC649,_xll.ohTrigger(trigger,$X$24))</f>
        <v>3.2435959734284452E-3</v>
      </c>
      <c r="BE649" s="49">
        <f>_xll.qlIndexFixing(TenorBasisIndex6M,_xll.qlInterestRateIndexFixingDate(TenorBasisIndex6M,BC649,trigger),TRUE,_xll.ohTrigger(trigger,$X$24))</f>
        <v>3.3527077553864651E-3</v>
      </c>
      <c r="BF649" s="49">
        <f>_xll.qlIndexFixing($X$9,_xll.qlInterestRateIndexFixingDate($X$9,BC649,trigger),TRUE,trigger)</f>
        <v>3.4034560756250271E-3</v>
      </c>
      <c r="BG649" s="94">
        <f t="shared" si="49"/>
        <v>0.50748320238561995</v>
      </c>
    </row>
    <row r="650" spans="27:59" x14ac:dyDescent="0.2">
      <c r="AA650" s="1">
        <f t="shared" si="50"/>
        <v>647</v>
      </c>
      <c r="AB650" s="44" t="str">
        <f t="shared" si="51"/>
        <v>647M</v>
      </c>
      <c r="AC650" s="45">
        <f>_xll.qlInterestRateIndexFixingDate($X$9,AD650)</f>
        <v>61969</v>
      </c>
      <c r="AD650" s="45">
        <f>_xll.qlCalendarAdvance(calendar,$AD$3,AB650,,,trigger)</f>
        <v>61973</v>
      </c>
      <c r="AE650" s="45">
        <f>_xll.qlInterestRateIndexMaturity($X$9,AD650,)</f>
        <v>62155</v>
      </c>
      <c r="AF650" s="49">
        <f>_xll.qlTenorBasisValue(TenorBasis6M,AD650,_xll.ohTrigger(trigger,$X$24))</f>
        <v>1.9413245964700911E-4</v>
      </c>
      <c r="AG650" s="102">
        <f>_xll.qlTenorBasisForwardRate(TenorBasis6M,AD650,_xll.ohTrigger(trigger,$X$24))</f>
        <v>1.3235352136717308E-2</v>
      </c>
      <c r="AH650" s="102">
        <f>_xll.qlIndexFixing(TenorBasisIndex6M,$AC650,TRUE,_xll.ohTrigger(trigger,X671))</f>
        <v>1.3287147996081052E-2</v>
      </c>
      <c r="AI650" s="49">
        <f>_xll.qlIndexFixing($X$9,$AC650,TRUE,trigger)</f>
        <v>1.3287524501860572E-2</v>
      </c>
      <c r="AJ650" s="52">
        <f t="shared" si="48"/>
        <v>-3.7650577952054454E-3</v>
      </c>
      <c r="BC650" s="45">
        <f>_xll.qlCalendarAdvance(calendar,BC649,"1D",,,trigger)</f>
        <v>43203</v>
      </c>
      <c r="BD650" s="49">
        <f>_xll.qlTenorBasisForwardRate($X$17,BC650,_xll.ohTrigger(trigger,$X$24))</f>
        <v>3.2583181798543333E-3</v>
      </c>
      <c r="BE650" s="49">
        <f>_xll.qlIndexFixing(TenorBasisIndex6M,_xll.qlInterestRateIndexFixingDate(TenorBasisIndex6M,BC650,trigger),TRUE,_xll.ohTrigger(trigger,$X$24))</f>
        <v>3.3832499638637558E-3</v>
      </c>
      <c r="BF650" s="49">
        <f>_xll.qlIndexFixing($X$9,_xll.qlInterestRateIndexFixingDate($X$9,BC650,trigger),TRUE,trigger)</f>
        <v>3.4183247472152267E-3</v>
      </c>
      <c r="BG650" s="94">
        <f t="shared" si="49"/>
        <v>0.35074783351470884</v>
      </c>
    </row>
    <row r="651" spans="27:59" x14ac:dyDescent="0.2">
      <c r="AA651" s="1">
        <f t="shared" si="50"/>
        <v>648</v>
      </c>
      <c r="AB651" s="44" t="str">
        <f t="shared" si="51"/>
        <v>648M</v>
      </c>
      <c r="AC651" s="45">
        <f>_xll.qlInterestRateIndexFixingDate($X$9,AD651)</f>
        <v>62001</v>
      </c>
      <c r="AD651" s="45">
        <f>_xll.qlCalendarAdvance(calendar,$AD$3,AB651,,,trigger)</f>
        <v>62003</v>
      </c>
      <c r="AE651" s="45">
        <f>_xll.qlInterestRateIndexMaturity($X$9,AD651,)</f>
        <v>62185</v>
      </c>
      <c r="AF651" s="49">
        <f>_xll.qlTenorBasisValue(TenorBasis6M,AD651,_xll.ohTrigger(trigger,$X$24))</f>
        <v>1.9411048069009694E-4</v>
      </c>
      <c r="AG651" s="102">
        <f>_xll.qlTenorBasisForwardRate(TenorBasis6M,AD651,_xll.ohTrigger(trigger,$X$24))</f>
        <v>1.3252511624219433E-2</v>
      </c>
      <c r="AH651" s="102">
        <f>_xll.qlIndexFixing(TenorBasisIndex6M,$AC651,TRUE,_xll.ohTrigger(trigger,X672))</f>
        <v>1.3304308152014201E-2</v>
      </c>
      <c r="AI651" s="49">
        <f>_xll.qlIndexFixing($X$9,$AC651,TRUE,trigger)</f>
        <v>1.330562598761309E-2</v>
      </c>
      <c r="AJ651" s="52">
        <f t="shared" si="48"/>
        <v>-1.317835598889372E-2</v>
      </c>
      <c r="BC651" s="45">
        <f>_xll.qlCalendarAdvance(calendar,BC650,"1D",,,trigger)</f>
        <v>43206</v>
      </c>
      <c r="BD651" s="49">
        <f>_xll.qlTenorBasisForwardRate($X$17,BC651,_xll.ohTrigger(trigger,$X$24))</f>
        <v>3.272636854608932E-3</v>
      </c>
      <c r="BE651" s="49">
        <f>_xll.qlIndexFixing(TenorBasisIndex6M,_xll.qlInterestRateIndexFixingDate(TenorBasisIndex6M,BC651,trigger),TRUE,_xll.ohTrigger(trigger,$X$24))</f>
        <v>3.384191305832934E-3</v>
      </c>
      <c r="BF651" s="49">
        <f>_xll.qlIndexFixing($X$9,_xll.qlInterestRateIndexFixingDate($X$9,BC651,trigger),TRUE,trigger)</f>
        <v>3.4330483986891452E-3</v>
      </c>
      <c r="BG651" s="94">
        <f t="shared" si="49"/>
        <v>0.48857092856211243</v>
      </c>
    </row>
    <row r="652" spans="27:59" x14ac:dyDescent="0.2">
      <c r="AA652" s="1">
        <f t="shared" si="50"/>
        <v>649</v>
      </c>
      <c r="AB652" s="44" t="str">
        <f t="shared" si="51"/>
        <v>649M</v>
      </c>
      <c r="AC652" s="45">
        <f>_xll.qlInterestRateIndexFixingDate($X$9,AD652)</f>
        <v>62032</v>
      </c>
      <c r="AD652" s="45">
        <f>_xll.qlCalendarAdvance(calendar,$AD$3,AB652,,,trigger)</f>
        <v>62036</v>
      </c>
      <c r="AE652" s="45">
        <f>_xll.qlInterestRateIndexMaturity($X$9,AD652,)</f>
        <v>62218</v>
      </c>
      <c r="AF652" s="49">
        <f>_xll.qlTenorBasisValue(TenorBasis6M,AD652,_xll.ohTrigger(trigger,$X$24))</f>
        <v>1.9408666699956005E-4</v>
      </c>
      <c r="AG652" s="102">
        <f>_xll.qlTenorBasisForwardRate(TenorBasis6M,AD652,_xll.ohTrigger(trigger,$X$24))</f>
        <v>1.3271106106944866E-2</v>
      </c>
      <c r="AH652" s="102">
        <f>_xll.qlIndexFixing(TenorBasisIndex6M,$AC652,TRUE,_xll.ohTrigger(trigger,X673))</f>
        <v>1.3322903362712921E-2</v>
      </c>
      <c r="AI652" s="49">
        <f>_xll.qlIndexFixing($X$9,$AC652,TRUE,trigger)</f>
        <v>1.3325241251446076E-2</v>
      </c>
      <c r="AJ652" s="52">
        <f t="shared" si="48"/>
        <v>-2.3378887331546028E-2</v>
      </c>
      <c r="BC652" s="45">
        <f>_xll.qlCalendarAdvance(calendar,BC651,"1D",,,trigger)</f>
        <v>43207</v>
      </c>
      <c r="BD652" s="49">
        <f>_xll.qlTenorBasisForwardRate($X$17,BC652,_xll.ohTrigger(trigger,$X$24))</f>
        <v>3.2799108651726527E-3</v>
      </c>
      <c r="BE652" s="49">
        <f>_xll.qlIndexFixing(TenorBasisIndex6M,_xll.qlInterestRateIndexFixingDate(TenorBasisIndex6M,BC652,trigger),TRUE,_xll.ohTrigger(trigger,$X$24))</f>
        <v>3.3920759975573766E-3</v>
      </c>
      <c r="BF652" s="49">
        <f>_xll.qlIndexFixing($X$9,_xll.qlInterestRateIndexFixingDate($X$9,BC652,trigger),TRUE,trigger)</f>
        <v>3.4404501554987973E-3</v>
      </c>
      <c r="BG652" s="94">
        <f t="shared" si="49"/>
        <v>0.48374157941420692</v>
      </c>
    </row>
    <row r="653" spans="27:59" x14ac:dyDescent="0.2">
      <c r="AA653" s="1">
        <f t="shared" si="50"/>
        <v>650</v>
      </c>
      <c r="AB653" s="44" t="str">
        <f t="shared" si="51"/>
        <v>650M</v>
      </c>
      <c r="AC653" s="45">
        <f>_xll.qlInterestRateIndexFixingDate($X$9,AD653)</f>
        <v>62060</v>
      </c>
      <c r="AD653" s="45">
        <f>_xll.qlCalendarAdvance(calendar,$AD$3,AB653,,,trigger)</f>
        <v>62064</v>
      </c>
      <c r="AE653" s="45">
        <f>_xll.qlInterestRateIndexMaturity($X$9,AD653,)</f>
        <v>62246</v>
      </c>
      <c r="AF653" s="49">
        <f>_xll.qlTenorBasisValue(TenorBasis6M,AD653,_xll.ohTrigger(trigger,$X$24))</f>
        <v>1.940667555357842E-4</v>
      </c>
      <c r="AG653" s="102">
        <f>_xll.qlTenorBasisForwardRate(TenorBasis6M,AD653,_xll.ohTrigger(trigger,$X$24))</f>
        <v>1.3286652416577902E-2</v>
      </c>
      <c r="AH653" s="102">
        <f>_xll.qlIndexFixing(TenorBasisIndex6M,$AC653,TRUE,_xll.ohTrigger(trigger,X674))</f>
        <v>1.3338450284020184E-2</v>
      </c>
      <c r="AI653" s="49">
        <f>_xll.qlIndexFixing($X$9,$AC653,TRUE,trigger)</f>
        <v>1.334164101615715E-2</v>
      </c>
      <c r="AJ653" s="52">
        <f t="shared" si="48"/>
        <v>-3.1907321369657737E-2</v>
      </c>
      <c r="BC653" s="45">
        <f>_xll.qlCalendarAdvance(calendar,BC652,"1D",,,trigger)</f>
        <v>43208</v>
      </c>
      <c r="BD653" s="49">
        <f>_xll.qlTenorBasisForwardRate($X$17,BC653,_xll.ohTrigger(trigger,$X$24))</f>
        <v>3.2871903010464111E-3</v>
      </c>
      <c r="BE653" s="49">
        <f>_xll.qlIndexFixing(TenorBasisIndex6M,_xll.qlInterestRateIndexFixingDate(TenorBasisIndex6M,BC653,trigger),TRUE,_xll.ohTrigger(trigger,$X$24))</f>
        <v>3.399966120133653E-3</v>
      </c>
      <c r="BF653" s="49">
        <f>_xll.qlIndexFixing($X$9,_xll.qlInterestRateIndexFixingDate($X$9,BC653,trigger),TRUE,trigger)</f>
        <v>3.4478533903794482E-3</v>
      </c>
      <c r="BG653" s="94">
        <f t="shared" si="49"/>
        <v>0.47887270245795288</v>
      </c>
    </row>
    <row r="654" spans="27:59" x14ac:dyDescent="0.2">
      <c r="AA654" s="1">
        <f t="shared" si="50"/>
        <v>651</v>
      </c>
      <c r="AB654" s="44" t="str">
        <f t="shared" si="51"/>
        <v>651M</v>
      </c>
      <c r="AC654" s="45">
        <f>_xll.qlInterestRateIndexFixingDate($X$9,AD654)</f>
        <v>62092</v>
      </c>
      <c r="AD654" s="45">
        <f>_xll.qlCalendarAdvance(calendar,$AD$3,AB654,,,trigger)</f>
        <v>62095</v>
      </c>
      <c r="AE654" s="45">
        <f>_xll.qlInterestRateIndexMaturity($X$9,AD654,)</f>
        <v>62276</v>
      </c>
      <c r="AF654" s="49">
        <f>_xll.qlTenorBasisValue(TenorBasis6M,AD654,_xll.ohTrigger(trigger,$X$24))</f>
        <v>1.9404502107660653E-4</v>
      </c>
      <c r="AG654" s="102">
        <f>_xll.qlTenorBasisForwardRate(TenorBasis6M,AD654,_xll.ohTrigger(trigger,$X$24))</f>
        <v>1.3303104485634218E-2</v>
      </c>
      <c r="AH654" s="102">
        <f>_xll.qlIndexFixing(TenorBasisIndex6M,$AC654,TRUE,_xll.ohTrigger(trigger,X675))</f>
        <v>1.3354901101796355E-2</v>
      </c>
      <c r="AI654" s="49">
        <f>_xll.qlIndexFixing($X$9,$AC654,TRUE,trigger)</f>
        <v>1.3359007678952914E-2</v>
      </c>
      <c r="AJ654" s="52">
        <f t="shared" si="48"/>
        <v>-4.1065771565589049E-2</v>
      </c>
      <c r="BC654" s="45">
        <f>_xll.qlCalendarAdvance(calendar,BC653,"1D",,,trigger)</f>
        <v>43209</v>
      </c>
      <c r="BD654" s="49">
        <f>_xll.qlTenorBasisForwardRate($X$17,BC654,_xll.ohTrigger(trigger,$X$24))</f>
        <v>3.2944751168269624E-3</v>
      </c>
      <c r="BE654" s="49">
        <f>_xll.qlIndexFixing(TenorBasisIndex6M,_xll.qlInterestRateIndexFixingDate(TenorBasisIndex6M,BC654,trigger),TRUE,_xll.ohTrigger(trigger,$X$24))</f>
        <v>3.4078616281637609E-3</v>
      </c>
      <c r="BF654" s="49">
        <f>_xll.qlIndexFixing($X$9,_xll.qlInterestRateIndexFixingDate($X$9,BC654,trigger),TRUE,trigger)</f>
        <v>3.455258107158419E-3</v>
      </c>
      <c r="BG654" s="94">
        <f t="shared" si="49"/>
        <v>0.4739647899465807</v>
      </c>
    </row>
    <row r="655" spans="27:59" x14ac:dyDescent="0.2">
      <c r="AA655" s="1">
        <f t="shared" si="50"/>
        <v>652</v>
      </c>
      <c r="AB655" s="44" t="str">
        <f t="shared" si="51"/>
        <v>652M</v>
      </c>
      <c r="AC655" s="45">
        <f>_xll.qlInterestRateIndexFixingDate($X$9,AD655)</f>
        <v>62123</v>
      </c>
      <c r="AD655" s="45">
        <f>_xll.qlCalendarAdvance(calendar,$AD$3,AB655,,,trigger)</f>
        <v>62127</v>
      </c>
      <c r="AE655" s="45">
        <f>_xll.qlInterestRateIndexMaturity($X$9,AD655,)</f>
        <v>62309</v>
      </c>
      <c r="AF655" s="49">
        <f>_xll.qlTenorBasisValue(TenorBasis6M,AD655,_xll.ohTrigger(trigger,$X$24))</f>
        <v>1.9402292272497669E-4</v>
      </c>
      <c r="AG655" s="102">
        <f>_xll.qlTenorBasisForwardRate(TenorBasis6M,AD655,_xll.ohTrigger(trigger,$X$24))</f>
        <v>1.3320856782683079E-2</v>
      </c>
      <c r="AH655" s="102">
        <f>_xll.qlIndexFixing(TenorBasisIndex6M,$AC655,TRUE,_xll.ohTrigger(trigger,X676))</f>
        <v>1.3372656006255514E-2</v>
      </c>
      <c r="AI655" s="49">
        <f>_xll.qlIndexFixing($X$9,$AC655,TRUE,trigger)</f>
        <v>1.3377723170739125E-2</v>
      </c>
      <c r="AJ655" s="52">
        <f t="shared" si="48"/>
        <v>-5.0671644836117191E-2</v>
      </c>
      <c r="BC655" s="45">
        <f>_xll.qlCalendarAdvance(calendar,BC654,"1D",,,trigger)</f>
        <v>43210</v>
      </c>
      <c r="BD655" s="49">
        <f>_xll.qlTenorBasisForwardRate($X$17,BC655,_xll.ohTrigger(trigger,$X$24))</f>
        <v>3.3092700326020933E-3</v>
      </c>
      <c r="BE655" s="49">
        <f>_xll.qlIndexFixing(TenorBasisIndex6M,_xll.qlInterestRateIndexFixingDate(TenorBasisIndex6M,BC655,trigger),TRUE,_xll.ohTrigger(trigger,$X$24))</f>
        <v>3.424358413499232E-3</v>
      </c>
      <c r="BF655" s="49">
        <f>_xll.qlIndexFixing($X$9,_xll.qlInterestRateIndexFixingDate($X$9,BC655,trigger),TRUE,trigger)</f>
        <v>3.4701488237727052E-3</v>
      </c>
      <c r="BG655" s="94">
        <f t="shared" si="49"/>
        <v>0.45790410273473159</v>
      </c>
    </row>
    <row r="656" spans="27:59" x14ac:dyDescent="0.2">
      <c r="AA656" s="1">
        <f t="shared" si="50"/>
        <v>653</v>
      </c>
      <c r="AB656" s="44" t="str">
        <f t="shared" si="51"/>
        <v>653M</v>
      </c>
      <c r="AC656" s="45">
        <f>_xll.qlInterestRateIndexFixingDate($X$9,AD656)</f>
        <v>62151</v>
      </c>
      <c r="AD656" s="45">
        <f>_xll.qlCalendarAdvance(calendar,$AD$3,AB656,,,trigger)</f>
        <v>62155</v>
      </c>
      <c r="AE656" s="45">
        <f>_xll.qlInterestRateIndexMaturity($X$9,AD656,)</f>
        <v>62339</v>
      </c>
      <c r="AF656" s="49">
        <f>_xll.qlTenorBasisValue(TenorBasis6M,AD656,_xll.ohTrigger(trigger,$X$24))</f>
        <v>1.9400386366455837E-4</v>
      </c>
      <c r="AG656" s="102">
        <f>_xll.qlTenorBasisForwardRate(TenorBasis6M,AD656,_xll.ohTrigger(trigger,$X$24))</f>
        <v>1.3336725739957672E-2</v>
      </c>
      <c r="AH656" s="102">
        <f>_xll.qlIndexFixing(TenorBasisIndex6M,$AC656,TRUE,_xll.ohTrigger(trigger,X677))</f>
        <v>1.3388529410719876E-2</v>
      </c>
      <c r="AI656" s="49">
        <f>_xll.qlIndexFixing($X$9,$AC656,TRUE,trigger)</f>
        <v>1.3394440560803205E-2</v>
      </c>
      <c r="AJ656" s="52">
        <f t="shared" si="48"/>
        <v>-5.9111500833285147E-2</v>
      </c>
      <c r="BC656" s="45">
        <f>_xll.qlCalendarAdvance(calendar,BC655,"1D",,,trigger)</f>
        <v>43213</v>
      </c>
      <c r="BD656" s="49">
        <f>_xll.qlTenorBasisForwardRate($X$17,BC656,_xll.ohTrigger(trigger,$X$24))</f>
        <v>3.3236672709369324E-3</v>
      </c>
      <c r="BE656" s="49">
        <f>_xll.qlIndexFixing(TenorBasisIndex6M,_xll.qlInterestRateIndexFixingDate(TenorBasisIndex6M,BC656,trigger),TRUE,_xll.ohTrigger(trigger,$X$24))</f>
        <v>3.4394966067659272E-3</v>
      </c>
      <c r="BF656" s="49">
        <f>_xll.qlIndexFixing($X$9,_xll.qlInterestRateIndexFixingDate($X$9,BC656,trigger),TRUE,trigger)</f>
        <v>3.4848918697947483E-3</v>
      </c>
      <c r="BG656" s="94">
        <f t="shared" si="49"/>
        <v>0.45395263028821103</v>
      </c>
    </row>
    <row r="657" spans="27:59" x14ac:dyDescent="0.2">
      <c r="AA657" s="1">
        <f t="shared" si="50"/>
        <v>654</v>
      </c>
      <c r="AB657" s="44" t="str">
        <f t="shared" si="51"/>
        <v>654M</v>
      </c>
      <c r="AC657" s="45">
        <f>_xll.qlInterestRateIndexFixingDate($X$9,AD657)</f>
        <v>62179</v>
      </c>
      <c r="AD657" s="45">
        <f>_xll.qlCalendarAdvance(calendar,$AD$3,AB657,,,trigger)</f>
        <v>62185</v>
      </c>
      <c r="AE657" s="45">
        <f>_xll.qlInterestRateIndexMaturity($X$9,AD657,)</f>
        <v>62368</v>
      </c>
      <c r="AF657" s="49">
        <f>_xll.qlTenorBasisValue(TenorBasis6M,AD657,_xll.ohTrigger(trigger,$X$24))</f>
        <v>1.9398372607400827E-4</v>
      </c>
      <c r="AG657" s="102">
        <f>_xll.qlTenorBasisForwardRate(TenorBasis6M,AD657,_xll.ohTrigger(trigger,$X$24))</f>
        <v>1.3351900207937655E-2</v>
      </c>
      <c r="AH657" s="102">
        <f>_xll.qlIndexFixing(TenorBasisIndex6M,$AC657,TRUE,_xll.ohTrigger(trigger,X678))</f>
        <v>1.3403702584153144E-2</v>
      </c>
      <c r="AI657" s="49">
        <f>_xll.qlIndexFixing($X$9,$AC657,TRUE,trigger)</f>
        <v>1.3410459550718429E-2</v>
      </c>
      <c r="AJ657" s="52">
        <f t="shared" si="48"/>
        <v>-6.7569665652845307E-2</v>
      </c>
      <c r="BC657" s="45">
        <f>_xll.qlCalendarAdvance(calendar,BC656,"1D",,,trigger)</f>
        <v>43214</v>
      </c>
      <c r="BD657" s="49">
        <f>_xll.qlTenorBasisForwardRate($X$17,BC657,_xll.ohTrigger(trigger,$X$24))</f>
        <v>3.3309783051765816E-3</v>
      </c>
      <c r="BE657" s="49">
        <f>_xll.qlIndexFixing(TenorBasisIndex6M,_xll.qlInterestRateIndexFixingDate(TenorBasisIndex6M,BC657,trigger),TRUE,_xll.ohTrigger(trigger,$X$24))</f>
        <v>3.4474183610139117E-3</v>
      </c>
      <c r="BF657" s="49">
        <f>_xll.qlIndexFixing($X$9,_xll.qlInterestRateIndexFixingDate($X$9,BC657,trigger),TRUE,trigger)</f>
        <v>3.4923040534698916E-3</v>
      </c>
      <c r="BG657" s="94">
        <f t="shared" si="49"/>
        <v>0.44885692455979859</v>
      </c>
    </row>
    <row r="658" spans="27:59" x14ac:dyDescent="0.2">
      <c r="AA658" s="1">
        <f t="shared" si="50"/>
        <v>655</v>
      </c>
      <c r="AB658" s="44" t="str">
        <f t="shared" si="51"/>
        <v>655M</v>
      </c>
      <c r="AC658" s="45">
        <f>_xll.qlInterestRateIndexFixingDate($X$9,AD658)</f>
        <v>62212</v>
      </c>
      <c r="AD658" s="45">
        <f>_xll.qlCalendarAdvance(calendar,$AD$3,AB658,,,trigger)</f>
        <v>62215</v>
      </c>
      <c r="AE658" s="45">
        <f>_xll.qlInterestRateIndexMaturity($X$9,AD658,)</f>
        <v>62400</v>
      </c>
      <c r="AF658" s="49">
        <f>_xll.qlTenorBasisValue(TenorBasis6M,AD658,_xll.ohTrigger(trigger,$X$24))</f>
        <v>1.9396387701941557E-4</v>
      </c>
      <c r="AG658" s="102">
        <f>_xll.qlTenorBasisForwardRate(TenorBasis6M,AD658,_xll.ohTrigger(trigger,$X$24))</f>
        <v>1.3368334378719518E-2</v>
      </c>
      <c r="AH658" s="102">
        <f>_xll.qlIndexFixing(TenorBasisIndex6M,$AC658,TRUE,_xll.ohTrigger(trigger,X679))</f>
        <v>1.3420141243071282E-2</v>
      </c>
      <c r="AI658" s="49">
        <f>_xll.qlIndexFixing($X$9,$AC658,TRUE,trigger)</f>
        <v>1.3427773259805768E-2</v>
      </c>
      <c r="AJ658" s="52">
        <f t="shared" si="48"/>
        <v>-7.632016734485797E-2</v>
      </c>
      <c r="BC658" s="45">
        <f>_xll.qlCalendarAdvance(calendar,BC657,"1D",,,trigger)</f>
        <v>43215</v>
      </c>
      <c r="BD658" s="49">
        <f>_xll.qlTenorBasisForwardRate($X$17,BC658,_xll.ohTrigger(trigger,$X$24))</f>
        <v>3.3382944468821566E-3</v>
      </c>
      <c r="BE658" s="49">
        <f>_xll.qlIndexFixing(TenorBasisIndex6M,_xll.qlInterestRateIndexFixingDate(TenorBasisIndex6M,BC658,trigger),TRUE,_xll.ohTrigger(trigger,$X$24))</f>
        <v>3.4553452282875281E-3</v>
      </c>
      <c r="BF658" s="49">
        <f>_xll.qlIndexFixing($X$9,_xll.qlInterestRateIndexFixingDate($X$9,BC658,trigger),TRUE,trigger)</f>
        <v>3.49971774200597E-3</v>
      </c>
      <c r="BG658" s="94">
        <f t="shared" si="49"/>
        <v>0.44372513718441908</v>
      </c>
    </row>
    <row r="659" spans="27:59" x14ac:dyDescent="0.2">
      <c r="AA659" s="1">
        <f t="shared" si="50"/>
        <v>656</v>
      </c>
      <c r="AB659" s="44" t="str">
        <f t="shared" si="51"/>
        <v>656M</v>
      </c>
      <c r="AC659" s="45">
        <f>_xll.qlInterestRateIndexFixingDate($X$9,AD659)</f>
        <v>62242</v>
      </c>
      <c r="AD659" s="45">
        <f>_xll.qlCalendarAdvance(calendar,$AD$3,AB659,,,trigger)</f>
        <v>62246</v>
      </c>
      <c r="AE659" s="45">
        <f>_xll.qlInterestRateIndexMaturity($X$9,AD659,)</f>
        <v>62429</v>
      </c>
      <c r="AF659" s="49">
        <f>_xll.qlTenorBasisValue(TenorBasis6M,AD659,_xll.ohTrigger(trigger,$X$24))</f>
        <v>1.9394366511565168E-4</v>
      </c>
      <c r="AG659" s="102">
        <f>_xll.qlTenorBasisForwardRate(TenorBasis6M,AD659,_xll.ohTrigger(trigger,$X$24))</f>
        <v>1.3383032772871993E-2</v>
      </c>
      <c r="AH659" s="102">
        <f>_xll.qlIndexFixing(TenorBasisIndex6M,$AC659,TRUE,_xll.ohTrigger(trigger,X680))</f>
        <v>1.343483641501823E-2</v>
      </c>
      <c r="AI659" s="49">
        <f>_xll.qlIndexFixing($X$9,$AC659,TRUE,trigger)</f>
        <v>1.3443301493319505E-2</v>
      </c>
      <c r="AJ659" s="52">
        <f t="shared" si="48"/>
        <v>-8.4650783012743536E-2</v>
      </c>
      <c r="BC659" s="45">
        <f>_xll.qlCalendarAdvance(calendar,BC658,"1D",,,trigger)</f>
        <v>43216</v>
      </c>
      <c r="BD659" s="49">
        <f>_xll.qlTenorBasisForwardRate($X$17,BC659,_xll.ohTrigger(trigger,$X$24))</f>
        <v>3.345615650641677E-3</v>
      </c>
      <c r="BE659" s="49">
        <f>_xll.qlIndexFixing(TenorBasisIndex6M,_xll.qlInterestRateIndexFixingDate(TenorBasisIndex6M,BC659,trigger),TRUE,_xll.ohTrigger(trigger,$X$24))</f>
        <v>3.4779823135333929E-3</v>
      </c>
      <c r="BF659" s="49">
        <f>_xll.qlIndexFixing($X$9,_xll.qlInterestRateIndexFixingDate($X$9,BC659,trigger),TRUE,trigger)</f>
        <v>3.5071329392307418E-3</v>
      </c>
      <c r="BG659" s="94">
        <f t="shared" si="49"/>
        <v>0.29150625697348892</v>
      </c>
    </row>
    <row r="660" spans="27:59" x14ac:dyDescent="0.2">
      <c r="AA660" s="1">
        <f t="shared" si="50"/>
        <v>657</v>
      </c>
      <c r="AB660" s="44" t="str">
        <f t="shared" si="51"/>
        <v>657M</v>
      </c>
      <c r="AC660" s="45">
        <f>_xll.qlInterestRateIndexFixingDate($X$9,AD660)</f>
        <v>62274</v>
      </c>
      <c r="AD660" s="45">
        <f>_xll.qlCalendarAdvance(calendar,$AD$3,AB660,,,trigger)</f>
        <v>62276</v>
      </c>
      <c r="AE660" s="45">
        <f>_xll.qlInterestRateIndexMaturity($X$9,AD660,)</f>
        <v>62460</v>
      </c>
      <c r="AF660" s="49">
        <f>_xll.qlTenorBasisValue(TenorBasis6M,AD660,_xll.ohTrigger(trigger,$X$24))</f>
        <v>1.9392439021830338E-4</v>
      </c>
      <c r="AG660" s="102">
        <f>_xll.qlTenorBasisForwardRate(TenorBasis6M,AD660,_xll.ohTrigger(trigger,$X$24))</f>
        <v>1.3398466407322833E-2</v>
      </c>
      <c r="AH660" s="102">
        <f>_xll.qlIndexFixing(TenorBasisIndex6M,$AC660,TRUE,_xll.ohTrigger(trigger,X681))</f>
        <v>1.3450272597681744E-2</v>
      </c>
      <c r="AI660" s="49">
        <f>_xll.qlIndexFixing($X$9,$AC660,TRUE,trigger)</f>
        <v>1.3459571208600821E-2</v>
      </c>
      <c r="AJ660" s="52">
        <f t="shared" si="48"/>
        <v>-9.2986109190770772E-2</v>
      </c>
      <c r="BC660" s="45">
        <f>_xll.qlCalendarAdvance(calendar,BC659,"1D",,,trigger)</f>
        <v>43217</v>
      </c>
      <c r="BD660" s="49">
        <f>_xll.qlTenorBasisForwardRate($X$17,BC660,_xll.ohTrigger(trigger,$X$24))</f>
        <v>3.3604770568791652E-3</v>
      </c>
      <c r="BE660" s="49">
        <f>_xll.qlIndexFixing(TenorBasisIndex6M,_xll.qlInterestRateIndexFixingDate(TenorBasisIndex6M,BC660,trigger),TRUE,_xll.ohTrigger(trigger,$X$24))</f>
        <v>3.4797944655836003E-3</v>
      </c>
      <c r="BF660" s="49">
        <f>_xll.qlIndexFixing($X$9,_xll.qlInterestRateIndexFixingDate($X$9,BC660,trigger),TRUE,trigger)</f>
        <v>3.5220462386217318E-3</v>
      </c>
      <c r="BG660" s="94">
        <f t="shared" si="49"/>
        <v>0.42251773038131429</v>
      </c>
    </row>
    <row r="661" spans="27:59" x14ac:dyDescent="0.2">
      <c r="AA661" s="1">
        <f t="shared" si="50"/>
        <v>658</v>
      </c>
      <c r="AB661" s="44" t="str">
        <f t="shared" si="51"/>
        <v>658M</v>
      </c>
      <c r="AC661" s="45">
        <f>_xll.qlInterestRateIndexFixingDate($X$9,AD661)</f>
        <v>62305</v>
      </c>
      <c r="AD661" s="45">
        <f>_xll.qlCalendarAdvance(calendar,$AD$3,AB661,,,trigger)</f>
        <v>62309</v>
      </c>
      <c r="AE661" s="45">
        <f>_xll.qlInterestRateIndexMaturity($X$9,AD661,)</f>
        <v>62493</v>
      </c>
      <c r="AF661" s="49">
        <f>_xll.qlTenorBasisValue(TenorBasis6M,AD661,_xll.ohTrigger(trigger,$X$24))</f>
        <v>1.9390350683437977E-4</v>
      </c>
      <c r="AG661" s="102">
        <f>_xll.qlTenorBasisForwardRate(TenorBasis6M,AD661,_xll.ohTrigger(trigger,$X$24))</f>
        <v>1.3414617717389606E-2</v>
      </c>
      <c r="AH661" s="102">
        <f>_xll.qlIndexFixing(TenorBasisIndex6M,$AC661,TRUE,_xll.ohTrigger(trigger,X682))</f>
        <v>1.34664245768585E-2</v>
      </c>
      <c r="AI661" s="49">
        <f>_xll.qlIndexFixing($X$9,$AC661,TRUE,trigger)</f>
        <v>1.3476609451394854E-2</v>
      </c>
      <c r="AJ661" s="52">
        <f t="shared" si="48"/>
        <v>-0.10184874536354679</v>
      </c>
      <c r="BC661" s="45">
        <f>_xll.qlCalendarAdvance(calendar,BC660,"1D",,,trigger)</f>
        <v>43220</v>
      </c>
      <c r="BD661" s="49">
        <f>_xll.qlTenorBasisForwardRate($X$17,BC661,_xll.ohTrigger(trigger,$X$24))</f>
        <v>3.3787232047987688E-3</v>
      </c>
      <c r="BE661" s="49">
        <f>_xll.qlIndexFixing(TenorBasisIndex6M,_xll.qlInterestRateIndexFixingDate(TenorBasisIndex6M,BC661,trigger),TRUE,_xll.ohTrigger(trigger,$X$24))</f>
        <v>3.4993431887797096E-3</v>
      </c>
      <c r="BF661" s="49">
        <f>_xll.qlIndexFixing($X$9,_xll.qlInterestRateIndexFixingDate($X$9,BC661,trigger),TRUE,trigger)</f>
        <v>3.5405595066284119E-3</v>
      </c>
      <c r="BG661" s="94">
        <f t="shared" si="49"/>
        <v>0.41216317848702388</v>
      </c>
    </row>
    <row r="662" spans="27:59" x14ac:dyDescent="0.2">
      <c r="AA662" s="1">
        <f t="shared" si="50"/>
        <v>659</v>
      </c>
      <c r="AB662" s="44" t="str">
        <f t="shared" si="51"/>
        <v>659M</v>
      </c>
      <c r="AC662" s="45">
        <f>_xll.qlInterestRateIndexFixingDate($X$9,AD662)</f>
        <v>62334</v>
      </c>
      <c r="AD662" s="45">
        <f>_xll.qlCalendarAdvance(calendar,$AD$3,AB662,,,trigger)</f>
        <v>62338</v>
      </c>
      <c r="AE662" s="45">
        <f>_xll.qlInterestRateIndexMaturity($X$9,AD662,)</f>
        <v>62519</v>
      </c>
      <c r="AF662" s="49">
        <f>_xll.qlTenorBasisValue(TenorBasis6M,AD662,_xll.ohTrigger(trigger,$X$24))</f>
        <v>1.9388542666258922E-4</v>
      </c>
      <c r="AG662" s="102">
        <f>_xll.qlTenorBasisForwardRate(TenorBasis6M,AD662,_xll.ohTrigger(trigger,$X$24))</f>
        <v>1.3427114998924515E-2</v>
      </c>
      <c r="AH662" s="102">
        <f>_xll.qlIndexFixing(TenorBasisIndex6M,$AC662,TRUE,_xll.ohTrigger(trigger,X683))</f>
        <v>1.3478916622226987E-2</v>
      </c>
      <c r="AI662" s="49">
        <f>_xll.qlIndexFixing($X$9,$AC662,TRUE,trigger)</f>
        <v>1.3489827202992915E-2</v>
      </c>
      <c r="AJ662" s="52">
        <f t="shared" si="48"/>
        <v>-0.10910580765927796</v>
      </c>
      <c r="BC662" s="45">
        <f>_xll.qlCalendarAdvance(calendar,BC661,"1D",,,trigger)</f>
        <v>43222</v>
      </c>
      <c r="BD662" s="49">
        <f>_xll.qlTenorBasisForwardRate($X$17,BC662,_xll.ohTrigger(trigger,$X$24))</f>
        <v>3.3934234525539288E-3</v>
      </c>
      <c r="BE662" s="49">
        <f>_xll.qlIndexFixing(TenorBasisIndex6M,_xll.qlInterestRateIndexFixingDate(TenorBasisIndex6M,BC662,trigger),TRUE,_xll.ohTrigger(trigger,$X$24))</f>
        <v>3.5152583510260531E-3</v>
      </c>
      <c r="BF662" s="49">
        <f>_xll.qlIndexFixing($X$9,_xll.qlInterestRateIndexFixingDate($X$9,BC662,trigger),TRUE,trigger)</f>
        <v>3.5554084081467837E-3</v>
      </c>
      <c r="BG662" s="94">
        <f t="shared" si="49"/>
        <v>0.40150057120730537</v>
      </c>
    </row>
    <row r="663" spans="27:59" x14ac:dyDescent="0.2">
      <c r="AA663" s="1">
        <f t="shared" si="50"/>
        <v>660</v>
      </c>
      <c r="AB663" s="44" t="str">
        <f t="shared" si="51"/>
        <v>660M</v>
      </c>
      <c r="AC663" s="45">
        <f>_xll.qlInterestRateIndexFixingDate($X$9,AD663)</f>
        <v>62366</v>
      </c>
      <c r="AD663" s="45">
        <f>_xll.qlCalendarAdvance(calendar,$AD$3,AB663,,,trigger)</f>
        <v>62368</v>
      </c>
      <c r="AE663" s="45">
        <f>_xll.qlInterestRateIndexMaturity($X$9,AD663,)</f>
        <v>62550</v>
      </c>
      <c r="AF663" s="49">
        <f>_xll.qlTenorBasisValue(TenorBasis6M,AD663,_xll.ohTrigger(trigger,$X$24))</f>
        <v>1.9386698681977932E-4</v>
      </c>
      <c r="AG663" s="102">
        <f>_xll.qlTenorBasisForwardRate(TenorBasis6M,AD663,_xll.ohTrigger(trigger,$X$24))</f>
        <v>1.3441798729522371E-2</v>
      </c>
      <c r="AH663" s="102">
        <f>_xll.qlIndexFixing(TenorBasisIndex6M,$AC663,TRUE,_xll.ohTrigger(trigger,X684))</f>
        <v>1.3493602883442804E-2</v>
      </c>
      <c r="AI663" s="49">
        <f>_xll.qlIndexFixing($X$9,$AC663,TRUE,trigger)</f>
        <v>1.3505305993521198E-2</v>
      </c>
      <c r="AJ663" s="52">
        <f t="shared" si="48"/>
        <v>-0.11703110078394377</v>
      </c>
      <c r="BC663" s="45">
        <f>_xll.qlCalendarAdvance(calendar,BC662,"1D",,,trigger)</f>
        <v>43223</v>
      </c>
      <c r="BD663" s="49">
        <f>_xll.qlTenorBasisForwardRate($X$17,BC663,_xll.ohTrigger(trigger,$X$24))</f>
        <v>3.4083406331470783E-3</v>
      </c>
      <c r="BE663" s="49">
        <f>_xll.qlIndexFixing(TenorBasisIndex6M,_xll.qlInterestRateIndexFixingDate(TenorBasisIndex6M,BC663,trigger),TRUE,_xll.ohTrigger(trigger,$X$24))</f>
        <v>3.5317779344779688E-3</v>
      </c>
      <c r="BF663" s="49">
        <f>_xll.qlIndexFixing($X$9,_xll.qlInterestRateIndexFixingDate($X$9,BC663,trigger),TRUE,trigger)</f>
        <v>3.5703436695973477E-3</v>
      </c>
      <c r="BG663" s="94">
        <f t="shared" si="49"/>
        <v>0.38565735119378952</v>
      </c>
    </row>
    <row r="664" spans="27:59" x14ac:dyDescent="0.2">
      <c r="AA664" s="1">
        <f t="shared" si="50"/>
        <v>661</v>
      </c>
      <c r="AB664" s="44" t="str">
        <f t="shared" si="51"/>
        <v>661M</v>
      </c>
      <c r="AC664" s="45">
        <f>_xll.qlInterestRateIndexFixingDate($X$9,AD664)</f>
        <v>62396</v>
      </c>
      <c r="AD664" s="45">
        <f>_xll.qlCalendarAdvance(calendar,$AD$3,AB664,,,trigger)</f>
        <v>62400</v>
      </c>
      <c r="AE664" s="45">
        <f>_xll.qlInterestRateIndexMaturity($X$9,AD664,)</f>
        <v>62582</v>
      </c>
      <c r="AF664" s="49">
        <f>_xll.qlTenorBasisValue(TenorBasis6M,AD664,_xll.ohTrigger(trigger,$X$24))</f>
        <v>1.9384760909475795E-4</v>
      </c>
      <c r="AG664" s="102">
        <f>_xll.qlTenorBasisForwardRate(TenorBasis6M,AD664,_xll.ohTrigger(trigger,$X$24))</f>
        <v>1.3456676365818487E-2</v>
      </c>
      <c r="AH664" s="102">
        <f>_xll.qlIndexFixing(TenorBasisIndex6M,$AC664,TRUE,_xll.ohTrigger(trigger,X685))</f>
        <v>1.3508481143693435E-2</v>
      </c>
      <c r="AI664" s="49">
        <f>_xll.qlIndexFixing($X$9,$AC664,TRUE,trigger)</f>
        <v>1.3521000789812809E-2</v>
      </c>
      <c r="AJ664" s="52">
        <f t="shared" si="48"/>
        <v>-0.12519646119374048</v>
      </c>
      <c r="BC664" s="45">
        <f>_xll.qlCalendarAdvance(calendar,BC663,"1D",,,trigger)</f>
        <v>43224</v>
      </c>
      <c r="BD664" s="49">
        <f>_xll.qlTenorBasisForwardRate($X$17,BC664,_xll.ohTrigger(trigger,$X$24))</f>
        <v>3.4119238486840153E-3</v>
      </c>
      <c r="BE664" s="49">
        <f>_xll.qlIndexFixing(TenorBasisIndex6M,_xll.qlInterestRateIndexFixingDate(TenorBasisIndex6M,BC664,trigger),TRUE,_xll.ohTrigger(trigger,$X$24))</f>
        <v>3.5354705576454855E-3</v>
      </c>
      <c r="BF664" s="49">
        <f>_xll.qlIndexFixing($X$9,_xll.qlInterestRateIndexFixingDate($X$9,BC664,trigger),TRUE,trigger)</f>
        <v>3.5740182905154112E-3</v>
      </c>
      <c r="BG664" s="94">
        <f t="shared" si="49"/>
        <v>0.38547732869925655</v>
      </c>
    </row>
    <row r="665" spans="27:59" x14ac:dyDescent="0.2">
      <c r="AA665" s="1">
        <f t="shared" si="50"/>
        <v>662</v>
      </c>
      <c r="AB665" s="44" t="str">
        <f t="shared" si="51"/>
        <v>662M</v>
      </c>
      <c r="AC665" s="45">
        <f>_xll.qlInterestRateIndexFixingDate($X$9,AD665)</f>
        <v>62425</v>
      </c>
      <c r="AD665" s="45">
        <f>_xll.qlCalendarAdvance(calendar,$AD$3,AB665,,,trigger)</f>
        <v>62429</v>
      </c>
      <c r="AE665" s="45">
        <f>_xll.qlInterestRateIndexMaturity($X$9,AD665,)</f>
        <v>62611</v>
      </c>
      <c r="AF665" s="49">
        <f>_xll.qlTenorBasisValue(TenorBasis6M,AD665,_xll.ohTrigger(trigger,$X$24))</f>
        <v>1.9383030416621918E-4</v>
      </c>
      <c r="AG665" s="102">
        <f>_xll.qlTenorBasisForwardRate(TenorBasis6M,AD665,_xll.ohTrigger(trigger,$X$24))</f>
        <v>1.3469920037434122E-2</v>
      </c>
      <c r="AH665" s="102">
        <f>_xll.qlIndexFixing(TenorBasisIndex6M,$AC665,TRUE,_xll.ohTrigger(trigger,X686))</f>
        <v>1.3521725374550073E-2</v>
      </c>
      <c r="AI665" s="49">
        <f>_xll.qlIndexFixing($X$9,$AC665,TRUE,trigger)</f>
        <v>1.3534971938854872E-2</v>
      </c>
      <c r="AJ665" s="52">
        <f t="shared" si="48"/>
        <v>-0.13246564304798814</v>
      </c>
      <c r="BC665" s="45">
        <f>_xll.qlCalendarAdvance(calendar,BC664,"1D",,,trigger)</f>
        <v>43227</v>
      </c>
      <c r="BD665" s="49">
        <f>_xll.qlTenorBasisForwardRate($X$17,BC665,_xll.ohTrigger(trigger,$X$24))</f>
        <v>3.4302556393913616E-3</v>
      </c>
      <c r="BE665" s="49">
        <f>_xll.qlIndexFixing(TenorBasisIndex6M,_xll.qlInterestRateIndexFixingDate(TenorBasisIndex6M,BC665,trigger),TRUE,_xll.ohTrigger(trigger,$X$24))</f>
        <v>3.555127921611047E-3</v>
      </c>
      <c r="BF665" s="49">
        <f>_xll.qlIndexFixing($X$9,_xll.qlInterestRateIndexFixingDate($X$9,BC665,trigger),TRUE,trigger)</f>
        <v>3.5925576580478468E-3</v>
      </c>
      <c r="BG665" s="94">
        <f t="shared" si="49"/>
        <v>0.37429736436799843</v>
      </c>
    </row>
    <row r="666" spans="27:59" x14ac:dyDescent="0.2">
      <c r="AA666" s="1">
        <f t="shared" si="50"/>
        <v>663</v>
      </c>
      <c r="AB666" s="44" t="str">
        <f t="shared" si="51"/>
        <v>663M</v>
      </c>
      <c r="AC666" s="45">
        <f>_xll.qlInterestRateIndexFixingDate($X$9,AD666)</f>
        <v>62457</v>
      </c>
      <c r="AD666" s="45">
        <f>_xll.qlCalendarAdvance(calendar,$AD$3,AB666,,,trigger)</f>
        <v>62460</v>
      </c>
      <c r="AE666" s="45">
        <f>_xll.qlInterestRateIndexMaturity($X$9,AD666,)</f>
        <v>62641</v>
      </c>
      <c r="AF666" s="49">
        <f>_xll.qlTenorBasisValue(TenorBasis6M,AD666,_xll.ohTrigger(trigger,$X$24))</f>
        <v>1.9381207120329662E-4</v>
      </c>
      <c r="AG666" s="102">
        <f>_xll.qlTenorBasisForwardRate(TenorBasis6M,AD666,_xll.ohTrigger(trigger,$X$24))</f>
        <v>1.3483355501693856E-2</v>
      </c>
      <c r="AH666" s="102">
        <f>_xll.qlIndexFixing(TenorBasisIndex6M,$AC666,TRUE,_xll.ohTrigger(trigger,X687))</f>
        <v>1.3535159483261516E-2</v>
      </c>
      <c r="AI666" s="49">
        <f>_xll.qlIndexFixing($X$9,$AC666,TRUE,trigger)</f>
        <v>1.3549156861350825E-2</v>
      </c>
      <c r="AJ666" s="52">
        <f t="shared" si="48"/>
        <v>-0.13997378089309828</v>
      </c>
      <c r="BC666" s="45">
        <f>_xll.qlCalendarAdvance(calendar,BC665,"1D",,,trigger)</f>
        <v>43228</v>
      </c>
      <c r="BD666" s="49">
        <f>_xll.qlTenorBasisForwardRate($X$17,BC666,_xll.ohTrigger(trigger,$X$24))</f>
        <v>3.437635698354439E-3</v>
      </c>
      <c r="BE666" s="49">
        <f>_xll.qlIndexFixing(TenorBasisIndex6M,_xll.qlInterestRateIndexFixingDate(TenorBasisIndex6M,BC666,trigger),TRUE,_xll.ohTrigger(trigger,$X$24))</f>
        <v>3.5631154740526894E-3</v>
      </c>
      <c r="BF666" s="49">
        <f>_xll.qlIndexFixing($X$9,_xll.qlInterestRateIndexFixingDate($X$9,BC666,trigger),TRUE,trigger)</f>
        <v>3.5999921663911463E-3</v>
      </c>
      <c r="BG666" s="94">
        <f t="shared" si="49"/>
        <v>0.36876692338456885</v>
      </c>
    </row>
    <row r="667" spans="27:59" x14ac:dyDescent="0.2">
      <c r="AA667" s="1">
        <f t="shared" si="50"/>
        <v>664</v>
      </c>
      <c r="AB667" s="44" t="str">
        <f t="shared" si="51"/>
        <v>664M</v>
      </c>
      <c r="AC667" s="45">
        <f>_xll.qlInterestRateIndexFixingDate($X$9,AD667)</f>
        <v>62487</v>
      </c>
      <c r="AD667" s="45">
        <f>_xll.qlCalendarAdvance(calendar,$AD$3,AB667,,,trigger)</f>
        <v>62491</v>
      </c>
      <c r="AE667" s="45">
        <f>_xll.qlInterestRateIndexMaturity($X$9,AD667,)</f>
        <v>62673</v>
      </c>
      <c r="AF667" s="49">
        <f>_xll.qlTenorBasisValue(TenorBasis6M,AD667,_xll.ohTrigger(trigger,$X$24))</f>
        <v>1.9379410856537461E-4</v>
      </c>
      <c r="AG667" s="102">
        <f>_xll.qlTenorBasisForwardRate(TenorBasis6M,AD667,_xll.ohTrigger(trigger,$X$24))</f>
        <v>1.3497471202741973E-2</v>
      </c>
      <c r="AH667" s="102">
        <f>_xll.qlIndexFixing(TenorBasisIndex6M,$AC667,TRUE,_xll.ohTrigger(trigger,X688))</f>
        <v>1.3549277715649698E-2</v>
      </c>
      <c r="AI667" s="49">
        <f>_xll.qlIndexFixing($X$9,$AC667,TRUE,trigger)</f>
        <v>1.3564036716719775E-2</v>
      </c>
      <c r="AJ667" s="52">
        <f t="shared" si="48"/>
        <v>-0.1475900107007766</v>
      </c>
      <c r="BC667" s="45">
        <f>_xll.qlCalendarAdvance(calendar,BC666,"1D",,,trigger)</f>
        <v>43229</v>
      </c>
      <c r="BD667" s="49">
        <f>_xll.qlTenorBasisForwardRate($X$17,BC667,_xll.ohTrigger(trigger,$X$24))</f>
        <v>3.4450201924345726E-3</v>
      </c>
      <c r="BE667" s="49">
        <f>_xll.qlIndexFixing(TenorBasisIndex6M,_xll.qlInterestRateIndexFixingDate(TenorBasisIndex6M,BC667,trigger),TRUE,_xll.ohTrigger(trigger,$X$24))</f>
        <v>3.571107467189969E-3</v>
      </c>
      <c r="BF667" s="49">
        <f>_xll.qlIndexFixing($X$9,_xll.qlInterestRateIndexFixingDate($X$9,BC667,trigger),TRUE,trigger)</f>
        <v>3.6074282364065412E-3</v>
      </c>
      <c r="BG667" s="94">
        <f t="shared" si="49"/>
        <v>0.36320769216572224</v>
      </c>
    </row>
    <row r="668" spans="27:59" x14ac:dyDescent="0.2">
      <c r="AA668" s="1">
        <f t="shared" si="50"/>
        <v>665</v>
      </c>
      <c r="AB668" s="44" t="str">
        <f t="shared" si="51"/>
        <v>665M</v>
      </c>
      <c r="AC668" s="45">
        <f>_xll.qlInterestRateIndexFixingDate($X$9,AD668)</f>
        <v>62515</v>
      </c>
      <c r="AD668" s="45">
        <f>_xll.qlCalendarAdvance(calendar,$AD$3,AB668,,,trigger)</f>
        <v>62519</v>
      </c>
      <c r="AE668" s="45">
        <f>_xll.qlInterestRateIndexMaturity($X$9,AD668,)</f>
        <v>62703</v>
      </c>
      <c r="AF668" s="49">
        <f>_xll.qlTenorBasisValue(TenorBasis6M,AD668,_xll.ohTrigger(trigger,$X$24))</f>
        <v>1.9377811330204773E-4</v>
      </c>
      <c r="AG668" s="102">
        <f>_xll.qlTenorBasisForwardRate(TenorBasis6M,AD668,_xll.ohTrigger(trigger,$X$24))</f>
        <v>1.3510498795558393E-2</v>
      </c>
      <c r="AH668" s="102">
        <f>_xll.qlIndexFixing(TenorBasisIndex6M,$AC668,TRUE,_xll.ohTrigger(trigger,X689))</f>
        <v>1.3562309731678476E-2</v>
      </c>
      <c r="AI668" s="49">
        <f>_xll.qlIndexFixing($X$9,$AC668,TRUE,trigger)</f>
        <v>1.3577757390730838E-2</v>
      </c>
      <c r="AJ668" s="52">
        <f t="shared" si="48"/>
        <v>-0.15447659052361326</v>
      </c>
      <c r="BC668" s="45">
        <f>_xll.qlCalendarAdvance(calendar,BC667,"1D",,,trigger)</f>
        <v>43230</v>
      </c>
      <c r="BD668" s="49">
        <f>_xll.qlTenorBasisForwardRate($X$17,BC668,_xll.ohTrigger(trigger,$X$24))</f>
        <v>3.4599920987308311E-3</v>
      </c>
      <c r="BE668" s="49">
        <f>_xll.qlIndexFixing(TenorBasisIndex6M,_xll.qlInterestRateIndexFixingDate(TenorBasisIndex6M,BC668,trigger),TRUE,_xll.ohTrigger(trigger,$X$24))</f>
        <v>3.5876362996615837E-3</v>
      </c>
      <c r="BF668" s="49">
        <f>_xll.qlIndexFixing($X$9,_xll.qlInterestRateIndexFixingDate($X$9,BC668,trigger),TRUE,trigger)</f>
        <v>3.6223871018148746E-3</v>
      </c>
      <c r="BG668" s="94">
        <f t="shared" si="49"/>
        <v>0.34750802153290899</v>
      </c>
    </row>
    <row r="669" spans="27:59" x14ac:dyDescent="0.2">
      <c r="AA669" s="1">
        <f t="shared" si="50"/>
        <v>666</v>
      </c>
      <c r="AB669" s="44" t="str">
        <f t="shared" si="51"/>
        <v>666M</v>
      </c>
      <c r="AC669" s="45">
        <f>_xll.qlInterestRateIndexFixingDate($X$9,AD669)</f>
        <v>62548</v>
      </c>
      <c r="AD669" s="45">
        <f>_xll.qlCalendarAdvance(calendar,$AD$3,AB669,,,trigger)</f>
        <v>62550</v>
      </c>
      <c r="AE669" s="45">
        <f>_xll.qlInterestRateIndexMaturity($X$9,AD669,)</f>
        <v>62733</v>
      </c>
      <c r="AF669" s="49">
        <f>_xll.qlTenorBasisValue(TenorBasis6M,AD669,_xll.ohTrigger(trigger,$X$24))</f>
        <v>1.9376065425989817E-4</v>
      </c>
      <c r="AG669" s="102">
        <f>_xll.qlTenorBasisForwardRate(TenorBasis6M,AD669,_xll.ohTrigger(trigger,$X$24))</f>
        <v>1.3523183160888264E-2</v>
      </c>
      <c r="AH669" s="102">
        <f>_xll.qlIndexFixing(TenorBasisIndex6M,$AC669,TRUE,_xll.ohTrigger(trigger,X690))</f>
        <v>1.3574992719859126E-2</v>
      </c>
      <c r="AI669" s="49">
        <f>_xll.qlIndexFixing($X$9,$AC669,TRUE,trigger)</f>
        <v>1.3591150190206149E-2</v>
      </c>
      <c r="AJ669" s="52">
        <f t="shared" si="48"/>
        <v>-0.16157470347022765</v>
      </c>
      <c r="BC669" s="45">
        <f>_xll.qlCalendarAdvance(calendar,BC668,"1D",,,trigger)</f>
        <v>43231</v>
      </c>
      <c r="BD669" s="49">
        <f>_xll.qlTenorBasisForwardRate($X$17,BC669,_xll.ohTrigger(trigger,$X$24))</f>
        <v>3.4635950005095892E-3</v>
      </c>
      <c r="BE669" s="49">
        <f>_xll.qlIndexFixing(TenorBasisIndex6M,_xll.qlInterestRateIndexFixingDate(TenorBasisIndex6M,BC669,trigger),TRUE,_xll.ohTrigger(trigger,$X$24))</f>
        <v>3.5913712827291759E-3</v>
      </c>
      <c r="BF669" s="49">
        <f>_xll.qlIndexFixing($X$9,_xll.qlInterestRateIndexFixingDate($X$9,BC669,trigger),TRUE,trigger)</f>
        <v>3.6260662783533255E-3</v>
      </c>
      <c r="BG669" s="94">
        <f t="shared" si="49"/>
        <v>0.34694995624149577</v>
      </c>
    </row>
    <row r="670" spans="27:59" x14ac:dyDescent="0.2">
      <c r="AA670" s="1">
        <f t="shared" si="50"/>
        <v>667</v>
      </c>
      <c r="AB670" s="44" t="str">
        <f t="shared" si="51"/>
        <v>667M</v>
      </c>
      <c r="AC670" s="45">
        <f>_xll.qlInterestRateIndexFixingDate($X$9,AD670)</f>
        <v>62577</v>
      </c>
      <c r="AD670" s="45">
        <f>_xll.qlCalendarAdvance(calendar,$AD$3,AB670,,,trigger)</f>
        <v>62582</v>
      </c>
      <c r="AE670" s="45">
        <f>_xll.qlInterestRateIndexMaturity($X$9,AD670,)</f>
        <v>62766</v>
      </c>
      <c r="AF670" s="49">
        <f>_xll.qlTenorBasisValue(TenorBasis6M,AD670,_xll.ohTrigger(trigger,$X$24))</f>
        <v>1.937429036307151E-4</v>
      </c>
      <c r="AG670" s="102">
        <f>_xll.qlTenorBasisForwardRate(TenorBasis6M,AD670,_xll.ohTrigger(trigger,$X$24))</f>
        <v>1.3536937285051296E-2</v>
      </c>
      <c r="AH670" s="102">
        <f>_xll.qlIndexFixing(TenorBasisIndex6M,$AC670,TRUE,_xll.ohTrigger(trigger,X691))</f>
        <v>1.3588749383045022E-2</v>
      </c>
      <c r="AI670" s="49">
        <f>_xll.qlIndexFixing($X$9,$AC670,TRUE,trigger)</f>
        <v>1.3605648889686054E-2</v>
      </c>
      <c r="AJ670" s="52">
        <f t="shared" si="48"/>
        <v>-0.16899506641031986</v>
      </c>
      <c r="BC670" s="45">
        <f>_xll.qlCalendarAdvance(calendar,BC669,"1D",,,trigger)</f>
        <v>43234</v>
      </c>
      <c r="BD670" s="49">
        <f>_xll.qlTenorBasisForwardRate($X$17,BC670,_xll.ohTrigger(trigger,$X$24))</f>
        <v>3.4820076082195278E-3</v>
      </c>
      <c r="BE670" s="49">
        <f>_xll.qlIndexFixing(TenorBasisIndex6M,_xll.qlInterestRateIndexFixingDate(TenorBasisIndex6M,BC670,trigger),TRUE,_xll.ohTrigger(trigger,$X$24))</f>
        <v>3.626427433337472E-3</v>
      </c>
      <c r="BF670" s="49">
        <f>_xll.qlIndexFixing($X$9,_xll.qlInterestRateIndexFixingDate($X$9,BC670,trigger),TRUE,trigger)</f>
        <v>3.644632144833571E-3</v>
      </c>
      <c r="BG670" s="94">
        <f t="shared" si="49"/>
        <v>0.1820471149609898</v>
      </c>
    </row>
    <row r="671" spans="27:59" x14ac:dyDescent="0.2">
      <c r="AA671" s="1">
        <f t="shared" si="50"/>
        <v>668</v>
      </c>
      <c r="AB671" s="44" t="str">
        <f t="shared" si="51"/>
        <v>668M</v>
      </c>
      <c r="AC671" s="45">
        <f>_xll.qlInterestRateIndexFixingDate($X$9,AD671)</f>
        <v>62607</v>
      </c>
      <c r="AD671" s="45">
        <f>_xll.qlCalendarAdvance(calendar,$AD$3,AB671,,,trigger)</f>
        <v>62611</v>
      </c>
      <c r="AE671" s="45">
        <f>_xll.qlInterestRateIndexMaturity($X$9,AD671,)</f>
        <v>62794</v>
      </c>
      <c r="AF671" s="49">
        <f>_xll.qlTenorBasisValue(TenorBasis6M,AD671,_xll.ohTrigger(trigger,$X$24))</f>
        <v>1.9372705199674129E-4</v>
      </c>
      <c r="AG671" s="102">
        <f>_xll.qlTenorBasisForwardRate(TenorBasis6M,AD671,_xll.ohTrigger(trigger,$X$24))</f>
        <v>1.3548294644185829E-2</v>
      </c>
      <c r="AH671" s="102">
        <f>_xll.qlIndexFixing(TenorBasisIndex6M,$AC671,TRUE,_xll.ohTrigger(trigger,X692))</f>
        <v>1.360010531172392E-2</v>
      </c>
      <c r="AI671" s="49">
        <f>_xll.qlIndexFixing($X$9,$AC671,TRUE,trigger)</f>
        <v>1.3617641931912703E-2</v>
      </c>
      <c r="AJ671" s="52">
        <f t="shared" si="48"/>
        <v>-0.17536620188782562</v>
      </c>
      <c r="BC671" s="45">
        <f>_xll.qlCalendarAdvance(calendar,BC670,"1D",,,trigger)</f>
        <v>43235</v>
      </c>
      <c r="BD671" s="49">
        <f>_xll.qlTenorBasisForwardRate($X$17,BC671,_xll.ohTrigger(trigger,$X$24))</f>
        <v>3.4894177641579516E-3</v>
      </c>
      <c r="BE671" s="49">
        <f>_xll.qlIndexFixing(TenorBasisIndex6M,_xll.qlInterestRateIndexFixingDate(TenorBasisIndex6M,BC671,trigger),TRUE,_xll.ohTrigger(trigger,$X$24))</f>
        <v>3.619150150495487E-3</v>
      </c>
      <c r="BF671" s="49">
        <f>_xll.qlIndexFixing($X$9,_xll.qlInterestRateIndexFixingDate($X$9,BC671,trigger),TRUE,trigger)</f>
        <v>3.6520776648436659E-3</v>
      </c>
      <c r="BG671" s="94">
        <f t="shared" si="49"/>
        <v>0.32927514348178932</v>
      </c>
    </row>
    <row r="672" spans="27:59" x14ac:dyDescent="0.2">
      <c r="AA672" s="1">
        <f t="shared" si="50"/>
        <v>669</v>
      </c>
      <c r="AB672" s="44" t="str">
        <f t="shared" si="51"/>
        <v>669M</v>
      </c>
      <c r="AC672" s="45">
        <f>_xll.qlInterestRateIndexFixingDate($X$9,AD672)</f>
        <v>62639</v>
      </c>
      <c r="AD672" s="45">
        <f>_xll.qlCalendarAdvance(calendar,$AD$3,AB672,,,trigger)</f>
        <v>62641</v>
      </c>
      <c r="AE672" s="45">
        <f>_xll.qlInterestRateIndexMaturity($X$9,AD672,)</f>
        <v>62827</v>
      </c>
      <c r="AF672" s="49">
        <f>_xll.qlTenorBasisValue(TenorBasis6M,AD672,_xll.ohTrigger(trigger,$X$24))</f>
        <v>1.9371088538866171E-4</v>
      </c>
      <c r="AG672" s="102">
        <f>_xll.qlTenorBasisForwardRate(TenorBasis6M,AD672,_xll.ohTrigger(trigger,$X$24))</f>
        <v>1.3561620007032737E-2</v>
      </c>
      <c r="AH672" s="102">
        <f>_xll.qlIndexFixing(TenorBasisIndex6M,$AC672,TRUE,_xll.ohTrigger(trigger,X693))</f>
        <v>1.3613437082788947E-2</v>
      </c>
      <c r="AI672" s="49">
        <f>_xll.qlIndexFixing($X$9,$AC672,TRUE,trigger)</f>
        <v>1.3631665776339261E-2</v>
      </c>
      <c r="AJ672" s="52">
        <f t="shared" si="48"/>
        <v>-0.18228693550314742</v>
      </c>
      <c r="BC672" s="45">
        <f>_xll.qlCalendarAdvance(calendar,BC671,"1D",,,trigger)</f>
        <v>43236</v>
      </c>
      <c r="BD672" s="49">
        <f>_xll.qlTenorBasisForwardRate($X$17,BC672,_xll.ohTrigger(trigger,$X$24))</f>
        <v>3.4968320389177467E-3</v>
      </c>
      <c r="BE672" s="49">
        <f>_xll.qlIndexFixing(TenorBasisIndex6M,_xll.qlInterestRateIndexFixingDate(TenorBasisIndex6M,BC672,trigger),TRUE,_xll.ohTrigger(trigger,$X$24))</f>
        <v>3.6271719634007257E-3</v>
      </c>
      <c r="BF672" s="49">
        <f>_xll.qlIndexFixing($X$9,_xll.qlInterestRateIndexFixingDate($X$9,BC672,trigger),TRUE,trigger)</f>
        <v>3.659524773181491E-3</v>
      </c>
      <c r="BG672" s="94">
        <f t="shared" si="49"/>
        <v>0.32352809780765263</v>
      </c>
    </row>
    <row r="673" spans="27:59" x14ac:dyDescent="0.2">
      <c r="AA673" s="1">
        <f t="shared" si="50"/>
        <v>670</v>
      </c>
      <c r="AB673" s="44" t="str">
        <f t="shared" si="51"/>
        <v>670M</v>
      </c>
      <c r="AC673" s="45">
        <f>_xll.qlInterestRateIndexFixingDate($X$9,AD673)</f>
        <v>62669</v>
      </c>
      <c r="AD673" s="45">
        <f>_xll.qlCalendarAdvance(calendar,$AD$3,AB673,,,trigger)</f>
        <v>62673</v>
      </c>
      <c r="AE673" s="45">
        <f>_xll.qlInterestRateIndexMaturity($X$9,AD673,)</f>
        <v>62857</v>
      </c>
      <c r="AF673" s="49">
        <f>_xll.qlTenorBasisValue(TenorBasis6M,AD673,_xll.ohTrigger(trigger,$X$24))</f>
        <v>1.9369389692002433E-4</v>
      </c>
      <c r="AG673" s="102">
        <f>_xll.qlTenorBasisForwardRate(TenorBasis6M,AD673,_xll.ohTrigger(trigger,$X$24))</f>
        <v>1.3573230830531559E-2</v>
      </c>
      <c r="AH673" s="102">
        <f>_xll.qlIndexFixing(TenorBasisIndex6M,$AC673,TRUE,_xll.ohTrigger(trigger,X694))</f>
        <v>1.3625044556976136E-2</v>
      </c>
      <c r="AI673" s="49">
        <f>_xll.qlIndexFixing($X$9,$AC673,TRUE,trigger)</f>
        <v>1.3643937798450485E-2</v>
      </c>
      <c r="AJ673" s="52">
        <f t="shared" si="48"/>
        <v>-0.18893241474348191</v>
      </c>
      <c r="BC673" s="45">
        <f>_xll.qlCalendarAdvance(calendar,BC672,"1D",,,trigger)</f>
        <v>43237</v>
      </c>
      <c r="BD673" s="49">
        <f>_xll.qlTenorBasisForwardRate($X$17,BC673,_xll.ohTrigger(trigger,$X$24))</f>
        <v>3.5118529922665534E-3</v>
      </c>
      <c r="BE673" s="49">
        <f>_xll.qlIndexFixing(TenorBasisIndex6M,_xll.qlInterestRateIndexFixingDate(TenorBasisIndex6M,BC673,trigger),TRUE,_xll.ohTrigger(trigger,$X$24))</f>
        <v>3.6437043660358039E-3</v>
      </c>
      <c r="BF673" s="49">
        <f>_xll.qlIndexFixing($X$9,_xll.qlInterestRateIndexFixingDate($X$9,BC673,trigger),TRUE,trigger)</f>
        <v>3.6745077361897563E-3</v>
      </c>
      <c r="BG673" s="94">
        <f t="shared" si="49"/>
        <v>0.30803370153952447</v>
      </c>
    </row>
    <row r="674" spans="27:59" x14ac:dyDescent="0.2">
      <c r="AA674" s="1">
        <f t="shared" si="50"/>
        <v>671</v>
      </c>
      <c r="AB674" s="44" t="str">
        <f t="shared" si="51"/>
        <v>671M</v>
      </c>
      <c r="AC674" s="45">
        <f>_xll.qlInterestRateIndexFixingDate($X$9,AD674)</f>
        <v>62701</v>
      </c>
      <c r="AD674" s="45">
        <f>_xll.qlCalendarAdvance(calendar,$AD$3,AB674,,,trigger)</f>
        <v>62703</v>
      </c>
      <c r="AE674" s="45">
        <f>_xll.qlInterestRateIndexMaturity($X$9,AD674,)</f>
        <v>62885</v>
      </c>
      <c r="AF674" s="49">
        <f>_xll.qlTenorBasisValue(TenorBasis6M,AD674,_xll.ohTrigger(trigger,$X$24))</f>
        <v>1.9367820666759937E-4</v>
      </c>
      <c r="AG674" s="102">
        <f>_xll.qlTenorBasisForwardRate(TenorBasis6M,AD674,_xll.ohTrigger(trigger,$X$24))</f>
        <v>1.3583823060830617E-2</v>
      </c>
      <c r="AH674" s="102">
        <f>_xll.qlIndexFixing(TenorBasisIndex6M,$AC674,TRUE,_xll.ohTrigger(trigger,X695))</f>
        <v>1.3635633389988954E-2</v>
      </c>
      <c r="AI674" s="49">
        <f>_xll.qlIndexFixing($X$9,$AC674,TRUE,trigger)</f>
        <v>1.3655135313925352E-2</v>
      </c>
      <c r="AJ674" s="52">
        <f t="shared" si="48"/>
        <v>-0.19501923936397769</v>
      </c>
      <c r="BC674" s="45">
        <f>_xll.qlCalendarAdvance(calendar,BC673,"1D",,,trigger)</f>
        <v>43238</v>
      </c>
      <c r="BD674" s="49">
        <f>_xll.qlTenorBasisForwardRate($X$17,BC674,_xll.ohTrigger(trigger,$X$24))</f>
        <v>3.5154751013316467E-3</v>
      </c>
      <c r="BE674" s="49">
        <f>_xll.qlIndexFixing(TenorBasisIndex6M,_xll.qlInterestRateIndexFixingDate(TenorBasisIndex6M,BC674,trigger),TRUE,_xll.ohTrigger(trigger,$X$24))</f>
        <v>3.6474812302304195E-3</v>
      </c>
      <c r="BF674" s="49">
        <f>_xll.qlIndexFixing($X$9,_xll.qlInterestRateIndexFixingDate($X$9,BC674,trigger),TRUE,trigger)</f>
        <v>3.6781915011819674E-3</v>
      </c>
      <c r="BG674" s="94">
        <f t="shared" si="49"/>
        <v>0.30710270951547858</v>
      </c>
    </row>
    <row r="675" spans="27:59" x14ac:dyDescent="0.2">
      <c r="AA675" s="1">
        <f t="shared" si="50"/>
        <v>672</v>
      </c>
      <c r="AB675" s="44" t="str">
        <f t="shared" si="51"/>
        <v>672M</v>
      </c>
      <c r="AC675" s="45">
        <f>_xll.qlInterestRateIndexFixingDate($X$9,AD675)</f>
        <v>62731</v>
      </c>
      <c r="AD675" s="45">
        <f>_xll.qlCalendarAdvance(calendar,$AD$3,AB675,,,trigger)</f>
        <v>62733</v>
      </c>
      <c r="AE675" s="45">
        <f>_xll.qlInterestRateIndexMaturity($X$9,AD675,)</f>
        <v>62918</v>
      </c>
      <c r="AF675" s="49">
        <f>_xll.qlTenorBasisValue(TenorBasis6M,AD675,_xll.ohTrigger(trigger,$X$24))</f>
        <v>1.9366274190353293E-4</v>
      </c>
      <c r="AG675" s="102">
        <f>_xll.qlTenorBasisForwardRate(TenorBasis6M,AD675,_xll.ohTrigger(trigger,$X$24))</f>
        <v>1.359637229243223E-2</v>
      </c>
      <c r="AH675" s="102">
        <f>_xll.qlIndexFixing(TenorBasisIndex6M,$AC675,TRUE,_xll.ohTrigger(trigger,X696))</f>
        <v>1.3648189022697054E-2</v>
      </c>
      <c r="AI675" s="49">
        <f>_xll.qlIndexFixing($X$9,$AC675,TRUE,trigger)</f>
        <v>1.366834072478613E-2</v>
      </c>
      <c r="AJ675" s="52">
        <f t="shared" si="48"/>
        <v>-0.20151702089075615</v>
      </c>
      <c r="BC675" s="45">
        <f>_xll.qlCalendarAdvance(calendar,BC674,"1D",,,trigger)</f>
        <v>43241</v>
      </c>
      <c r="BD675" s="49">
        <f>_xll.qlTenorBasisForwardRate($X$17,BC675,_xll.ohTrigger(trigger,$X$24))</f>
        <v>3.5339636133090583E-3</v>
      </c>
      <c r="BE675" s="49">
        <f>_xll.qlIndexFixing(TenorBasisIndex6M,_xll.qlInterestRateIndexFixingDate(TenorBasisIndex6M,BC675,trigger),TRUE,_xll.ohTrigger(trigger,$X$24))</f>
        <v>3.6673413123465503E-3</v>
      </c>
      <c r="BF675" s="49">
        <f>_xll.qlIndexFixing($X$9,_xll.qlInterestRateIndexFixingDate($X$9,BC675,trigger),TRUE,trigger)</f>
        <v>3.696784273060397E-3</v>
      </c>
      <c r="BG675" s="94">
        <f t="shared" si="49"/>
        <v>0.29442960713846766</v>
      </c>
    </row>
    <row r="676" spans="27:59" x14ac:dyDescent="0.2">
      <c r="AA676" s="1">
        <f t="shared" si="50"/>
        <v>673</v>
      </c>
      <c r="AB676" s="44" t="str">
        <f t="shared" si="51"/>
        <v>673M</v>
      </c>
      <c r="AC676" s="45">
        <f>_xll.qlInterestRateIndexFixingDate($X$9,AD676)</f>
        <v>62760</v>
      </c>
      <c r="AD676" s="45">
        <f>_xll.qlCalendarAdvance(calendar,$AD$3,AB676,,,trigger)</f>
        <v>62764</v>
      </c>
      <c r="AE676" s="45">
        <f>_xll.qlInterestRateIndexMaturity($X$9,AD676,)</f>
        <v>62946</v>
      </c>
      <c r="AF676" s="49">
        <f>_xll.qlTenorBasisValue(TenorBasis6M,AD676,_xll.ohTrigger(trigger,$X$24))</f>
        <v>1.9364699513332509E-4</v>
      </c>
      <c r="AG676" s="102">
        <f>_xll.qlTenorBasisForwardRate(TenorBasis6M,AD676,_xll.ohTrigger(trigger,$X$24))</f>
        <v>1.3606417298196071E-2</v>
      </c>
      <c r="AH676" s="102">
        <f>_xll.qlIndexFixing(TenorBasisIndex6M,$AC676,TRUE,_xll.ohTrigger(trigger,X697))</f>
        <v>1.3658228666876283E-2</v>
      </c>
      <c r="AI676" s="49">
        <f>_xll.qlIndexFixing($X$9,$AC676,TRUE,trigger)</f>
        <v>1.3678972514982778E-2</v>
      </c>
      <c r="AJ676" s="52">
        <f t="shared" si="48"/>
        <v>-0.20743848106494905</v>
      </c>
      <c r="BC676" s="45">
        <f>_xll.qlCalendarAdvance(calendar,BC675,"1D",,,trigger)</f>
        <v>43242</v>
      </c>
      <c r="BD676" s="49">
        <f>_xll.qlTenorBasisForwardRate($X$17,BC676,_xll.ohTrigger(trigger,$X$24))</f>
        <v>3.5414016519388553E-3</v>
      </c>
      <c r="BE676" s="49">
        <f>_xll.qlIndexFixing(TenorBasisIndex6M,_xll.qlInterestRateIndexFixingDate(TenorBasisIndex6M,BC676,trigger),TRUE,_xll.ohTrigger(trigger,$X$24))</f>
        <v>3.6753869226580087E-3</v>
      </c>
      <c r="BF676" s="49">
        <f>_xll.qlIndexFixing($X$9,_xll.qlInterestRateIndexFixingDate($X$9,BC676,trigger),TRUE,trigger)</f>
        <v>3.7042409913319407E-3</v>
      </c>
      <c r="BG676" s="94">
        <f t="shared" si="49"/>
        <v>0.28854068673932026</v>
      </c>
    </row>
    <row r="677" spans="27:59" x14ac:dyDescent="0.2">
      <c r="AA677" s="1">
        <f t="shared" si="50"/>
        <v>674</v>
      </c>
      <c r="AB677" s="44" t="str">
        <f t="shared" si="51"/>
        <v>674M</v>
      </c>
      <c r="AC677" s="45">
        <f>_xll.qlInterestRateIndexFixingDate($X$9,AD677)</f>
        <v>62792</v>
      </c>
      <c r="AD677" s="45">
        <f>_xll.qlCalendarAdvance(calendar,$AD$3,AB677,,,trigger)</f>
        <v>62794</v>
      </c>
      <c r="AE677" s="45">
        <f>_xll.qlInterestRateIndexMaturity($X$9,AD677,)</f>
        <v>62977</v>
      </c>
      <c r="AF677" s="49">
        <f>_xll.qlTenorBasisValue(TenorBasis6M,AD677,_xll.ohTrigger(trigger,$X$24))</f>
        <v>1.9363197903179575E-4</v>
      </c>
      <c r="AG677" s="102">
        <f>_xll.qlTenorBasisForwardRate(TenorBasis6M,AD677,_xll.ohTrigger(trigger,$X$24))</f>
        <v>1.3617589777141273E-2</v>
      </c>
      <c r="AH677" s="102">
        <f>_xll.qlIndexFixing(TenorBasisIndex6M,$AC677,TRUE,_xll.ohTrigger(trigger,X698))</f>
        <v>1.3669403612518687E-2</v>
      </c>
      <c r="AI677" s="49">
        <f>_xll.qlIndexFixing($X$9,$AC677,TRUE,trigger)</f>
        <v>1.3690748444689732E-2</v>
      </c>
      <c r="AJ677" s="52">
        <f t="shared" si="48"/>
        <v>-0.21344832171045144</v>
      </c>
      <c r="BC677" s="45">
        <f>_xll.qlCalendarAdvance(calendar,BC676,"1D",,,trigger)</f>
        <v>43243</v>
      </c>
      <c r="BD677" s="49">
        <f>_xll.qlTenorBasisForwardRate($X$17,BC677,_xll.ohTrigger(trigger,$X$24))</f>
        <v>3.5488434930217873E-3</v>
      </c>
      <c r="BE677" s="49">
        <f>_xll.qlIndexFixing(TenorBasisIndex6M,_xll.qlInterestRateIndexFixingDate(TenorBasisIndex6M,BC677,trigger),TRUE,_xll.ohTrigger(trigger,$X$24))</f>
        <v>3.6990701154140577E-3</v>
      </c>
      <c r="BF677" s="49">
        <f>_xll.qlIndexFixing($X$9,_xll.qlInterestRateIndexFixingDate($X$9,BC677,trigger),TRUE,trigger)</f>
        <v>3.7116993245890208E-3</v>
      </c>
      <c r="BG677" s="94">
        <f t="shared" si="49"/>
        <v>0.12629209174963052</v>
      </c>
    </row>
    <row r="678" spans="27:59" x14ac:dyDescent="0.2">
      <c r="AA678" s="1">
        <f t="shared" si="50"/>
        <v>675</v>
      </c>
      <c r="AB678" s="44" t="str">
        <f t="shared" si="51"/>
        <v>675M</v>
      </c>
      <c r="AC678" s="45">
        <f>_xll.qlInterestRateIndexFixingDate($X$9,AD678)</f>
        <v>62822</v>
      </c>
      <c r="AD678" s="45">
        <f>_xll.qlCalendarAdvance(calendar,$AD$3,AB678,,,trigger)</f>
        <v>62827</v>
      </c>
      <c r="AE678" s="45">
        <f>_xll.qlInterestRateIndexMaturity($X$9,AD678,)</f>
        <v>63009</v>
      </c>
      <c r="AF678" s="49">
        <f>_xll.qlTenorBasisValue(TenorBasis6M,AD678,_xll.ohTrigger(trigger,$X$24))</f>
        <v>1.9361571057744994E-4</v>
      </c>
      <c r="AG678" s="102">
        <f>_xll.qlTenorBasisForwardRate(TenorBasis6M,AD678,_xll.ohTrigger(trigger,$X$24))</f>
        <v>1.3628695651507228E-2</v>
      </c>
      <c r="AH678" s="102">
        <f>_xll.qlIndexFixing(TenorBasisIndex6M,$AC678,TRUE,_xll.ohTrigger(trigger,X699))</f>
        <v>1.3680508066322487E-2</v>
      </c>
      <c r="AI678" s="49">
        <f>_xll.qlIndexFixing($X$9,$AC678,TRUE,trigger)</f>
        <v>1.370247700304327E-2</v>
      </c>
      <c r="AJ678" s="52">
        <f t="shared" si="48"/>
        <v>-0.21968936720783219</v>
      </c>
      <c r="BC678" s="45">
        <f>_xll.qlCalendarAdvance(calendar,BC677,"1D",,,trigger)</f>
        <v>43244</v>
      </c>
      <c r="BD678" s="49">
        <f>_xll.qlTenorBasisForwardRate($X$17,BC678,_xll.ohTrigger(trigger,$X$24))</f>
        <v>3.5639079842273505E-3</v>
      </c>
      <c r="BE678" s="49">
        <f>_xll.qlIndexFixing(TenorBasisIndex6M,_xll.qlInterestRateIndexFixingDate(TenorBasisIndex6M,BC678,trigger),TRUE,_xll.ohTrigger(trigger,$X$24))</f>
        <v>3.6999668043642547E-3</v>
      </c>
      <c r="BF678" s="49">
        <f>_xll.qlIndexFixing($X$9,_xll.qlInterestRateIndexFixingDate($X$9,BC678,trigger),TRUE,trigger)</f>
        <v>3.7267068650048336E-3</v>
      </c>
      <c r="BG678" s="94">
        <f t="shared" si="49"/>
        <v>0.26740060640578855</v>
      </c>
    </row>
    <row r="679" spans="27:59" x14ac:dyDescent="0.2">
      <c r="AA679" s="1">
        <f t="shared" si="50"/>
        <v>676</v>
      </c>
      <c r="AB679" s="44" t="str">
        <f t="shared" si="51"/>
        <v>676M</v>
      </c>
      <c r="AC679" s="45">
        <f>_xll.qlInterestRateIndexFixingDate($X$9,AD679)</f>
        <v>62852</v>
      </c>
      <c r="AD679" s="45">
        <f>_xll.qlCalendarAdvance(calendar,$AD$3,AB679,,,trigger)</f>
        <v>62856</v>
      </c>
      <c r="AE679" s="45">
        <f>_xll.qlInterestRateIndexMaturity($X$9,AD679,)</f>
        <v>63038</v>
      </c>
      <c r="AF679" s="49">
        <f>_xll.qlTenorBasisValue(TenorBasis6M,AD679,_xll.ohTrigger(trigger,$X$24))</f>
        <v>1.9360162649252168E-4</v>
      </c>
      <c r="AG679" s="102">
        <f>_xll.qlTenorBasisForwardRate(TenorBasis6M,AD679,_xll.ohTrigger(trigger,$X$24))</f>
        <v>1.3638589865782804E-2</v>
      </c>
      <c r="AH679" s="102">
        <f>_xll.qlIndexFixing(TenorBasisIndex6M,$AC679,TRUE,_xll.ohTrigger(trigger,X700))</f>
        <v>1.3690402752770255E-2</v>
      </c>
      <c r="AI679" s="49">
        <f>_xll.qlIndexFixing($X$9,$AC679,TRUE,trigger)</f>
        <v>1.3712915969520437E-2</v>
      </c>
      <c r="AJ679" s="52">
        <f t="shared" si="48"/>
        <v>-0.22513216750182086</v>
      </c>
      <c r="BC679" s="45">
        <f>_xll.qlCalendarAdvance(calendar,BC678,"1D",,,trigger)</f>
        <v>43245</v>
      </c>
      <c r="BD679" s="49">
        <f>_xll.qlTenorBasisForwardRate($X$17,BC679,_xll.ohTrigger(trigger,$X$24))</f>
        <v>3.567548736598823E-3</v>
      </c>
      <c r="BE679" s="49">
        <f>_xll.qlIndexFixing(TenorBasisIndex6M,_xll.qlInterestRateIndexFixingDate(TenorBasisIndex6M,BC679,trigger),TRUE,_xll.ohTrigger(trigger,$X$24))</f>
        <v>3.7037849858825964E-3</v>
      </c>
      <c r="BF679" s="49">
        <f>_xll.qlIndexFixing($X$9,_xll.qlInterestRateIndexFixingDate($X$9,BC679,trigger),TRUE,trigger)</f>
        <v>3.7303952581956026E-3</v>
      </c>
      <c r="BG679" s="94">
        <f t="shared" si="49"/>
        <v>0.26610272313006172</v>
      </c>
    </row>
    <row r="680" spans="27:59" x14ac:dyDescent="0.2">
      <c r="AA680" s="1">
        <f t="shared" si="50"/>
        <v>677</v>
      </c>
      <c r="AB680" s="44" t="str">
        <f t="shared" si="51"/>
        <v>677M</v>
      </c>
      <c r="AC680" s="45">
        <f>_xll.qlInterestRateIndexFixingDate($X$9,AD680)</f>
        <v>62883</v>
      </c>
      <c r="AD680" s="45">
        <f>_xll.qlCalendarAdvance(calendar,$AD$3,AB680,,,trigger)</f>
        <v>62885</v>
      </c>
      <c r="AE680" s="45">
        <f>_xll.qlInterestRateIndexMaturity($X$9,AD680,)</f>
        <v>63069</v>
      </c>
      <c r="AF680" s="49">
        <f>_xll.qlTenorBasisValue(TenorBasis6M,AD680,_xll.ohTrigger(trigger,$X$24))</f>
        <v>1.9358773828060099E-4</v>
      </c>
      <c r="AG680" s="102">
        <f>_xll.qlTenorBasisForwardRate(TenorBasis6M,AD680,_xll.ohTrigger(trigger,$X$24))</f>
        <v>1.3649093850549673E-2</v>
      </c>
      <c r="AH680" s="102">
        <f>_xll.qlIndexFixing(TenorBasisIndex6M,$AC680,TRUE,_xll.ohTrigger(trigger,X701))</f>
        <v>1.3700911142384409E-2</v>
      </c>
      <c r="AI680" s="49">
        <f>_xll.qlIndexFixing($X$9,$AC680,TRUE,trigger)</f>
        <v>1.3723975676582597E-2</v>
      </c>
      <c r="AJ680" s="52">
        <f t="shared" si="48"/>
        <v>-0.23064534198187145</v>
      </c>
      <c r="BC680" s="45">
        <f>_xll.qlCalendarAdvance(calendar,BC679,"1D",,,trigger)</f>
        <v>43248</v>
      </c>
      <c r="BD680" s="49">
        <f>_xll.qlTenorBasisForwardRate($X$17,BC680,_xll.ohTrigger(trigger,$X$24))</f>
        <v>3.5861081531585667E-3</v>
      </c>
      <c r="BE680" s="49">
        <f>_xll.qlIndexFixing(TenorBasisIndex6M,_xll.qlInterestRateIndexFixingDate(TenorBasisIndex6M,BC680,trigger),TRUE,_xll.ohTrigger(trigger,$X$24))</f>
        <v>3.7237389713959284E-3</v>
      </c>
      <c r="BF680" s="49">
        <f>_xll.qlIndexFixing($X$9,_xll.qlInterestRateIndexFixingDate($X$9,BC680,trigger),TRUE,trigger)</f>
        <v>3.7490153489517161E-3</v>
      </c>
      <c r="BG680" s="94">
        <f t="shared" si="49"/>
        <v>0.25276377555787705</v>
      </c>
    </row>
    <row r="681" spans="27:59" x14ac:dyDescent="0.2">
      <c r="AA681" s="1">
        <f t="shared" si="50"/>
        <v>678</v>
      </c>
      <c r="AB681" s="44" t="str">
        <f t="shared" si="51"/>
        <v>678M</v>
      </c>
      <c r="AC681" s="45">
        <f>_xll.qlInterestRateIndexFixingDate($X$9,AD681)</f>
        <v>62914</v>
      </c>
      <c r="AD681" s="45">
        <f>_xll.qlCalendarAdvance(calendar,$AD$3,AB681,,,trigger)</f>
        <v>62918</v>
      </c>
      <c r="AE681" s="45">
        <f>_xll.qlInterestRateIndexMaturity($X$9,AD681,)</f>
        <v>63101</v>
      </c>
      <c r="AF681" s="49">
        <f>_xll.qlTenorBasisValue(TenorBasis6M,AD681,_xll.ohTrigger(trigger,$X$24))</f>
        <v>1.9357216928993893E-4</v>
      </c>
      <c r="AG681" s="102">
        <f>_xll.qlTenorBasisForwardRate(TenorBasis6M,AD681,_xll.ohTrigger(trigger,$X$24))</f>
        <v>1.3659394411423631E-2</v>
      </c>
      <c r="AH681" s="102">
        <f>_xll.qlIndexFixing(TenorBasisIndex6M,$AC681,TRUE,_xll.ohTrigger(trigger,X702))</f>
        <v>1.3711210258711247E-2</v>
      </c>
      <c r="AI681" s="49">
        <f>_xll.qlIndexFixing($X$9,$AC681,TRUE,trigger)</f>
        <v>1.3734855062852982E-2</v>
      </c>
      <c r="AJ681" s="52">
        <f t="shared" si="48"/>
        <v>-0.23644804141735587</v>
      </c>
      <c r="BC681" s="45">
        <f>_xll.qlCalendarAdvance(calendar,BC680,"1D",,,trigger)</f>
        <v>43249</v>
      </c>
      <c r="BD681" s="49">
        <f>_xll.qlTenorBasisForwardRate($X$17,BC681,_xll.ohTrigger(trigger,$X$24))</f>
        <v>3.5935718596905152E-3</v>
      </c>
      <c r="BE681" s="49">
        <f>_xll.qlIndexFixing(TenorBasisIndex6M,_xll.qlInterestRateIndexFixingDate(TenorBasisIndex6M,BC681,trigger),TRUE,_xll.ohTrigger(trigger,$X$24))</f>
        <v>3.7318102887538783E-3</v>
      </c>
      <c r="BF681" s="49">
        <f>_xll.qlIndexFixing($X$9,_xll.qlInterestRateIndexFixingDate($X$9,BC681,trigger),TRUE,trigger)</f>
        <v>3.7564834521006483E-3</v>
      </c>
      <c r="BG681" s="94">
        <f t="shared" si="49"/>
        <v>0.24673163346769933</v>
      </c>
    </row>
    <row r="682" spans="27:59" x14ac:dyDescent="0.2">
      <c r="AA682" s="1">
        <f t="shared" si="50"/>
        <v>679</v>
      </c>
      <c r="AB682" s="44" t="str">
        <f t="shared" si="51"/>
        <v>679M</v>
      </c>
      <c r="AC682" s="45">
        <f>_xll.qlInterestRateIndexFixingDate($X$9,AD682)</f>
        <v>62942</v>
      </c>
      <c r="AD682" s="45">
        <f>_xll.qlCalendarAdvance(calendar,$AD$3,AB682,,,trigger)</f>
        <v>62946</v>
      </c>
      <c r="AE682" s="45">
        <f>_xll.qlInterestRateIndexMaturity($X$9,AD682,)</f>
        <v>63130</v>
      </c>
      <c r="AF682" s="49">
        <f>_xll.qlTenorBasisValue(TenorBasis6M,AD682,_xll.ohTrigger(trigger,$X$24))</f>
        <v>1.9355915249038045E-4</v>
      </c>
      <c r="AG682" s="102">
        <f>_xll.qlTenorBasisForwardRate(TenorBasis6M,AD682,_xll.ohTrigger(trigger,$X$24))</f>
        <v>1.3668669502706333E-2</v>
      </c>
      <c r="AH682" s="102">
        <f>_xll.qlIndexFixing(TenorBasisIndex6M,$AC682,TRUE,_xll.ohTrigger(trigger,X703))</f>
        <v>1.3720487761219109E-2</v>
      </c>
      <c r="AI682" s="49">
        <f>_xll.qlIndexFixing($X$9,$AC682,TRUE,trigger)</f>
        <v>1.374462988413121E-2</v>
      </c>
      <c r="AJ682" s="52">
        <f t="shared" si="48"/>
        <v>-0.24142122912101938</v>
      </c>
      <c r="BC682" s="45">
        <f>_xll.qlCalendarAdvance(calendar,BC681,"1D",,,trigger)</f>
        <v>43250</v>
      </c>
      <c r="BD682" s="49">
        <f>_xll.qlTenorBasisForwardRate($X$17,BC682,_xll.ohTrigger(trigger,$X$24))</f>
        <v>3.60103905223655E-3</v>
      </c>
      <c r="BE682" s="49">
        <f>_xll.qlIndexFixing(TenorBasisIndex6M,_xll.qlInterestRateIndexFixingDate(TenorBasisIndex6M,BC682,trigger),TRUE,_xll.ohTrigger(trigger,$X$24))</f>
        <v>3.7398850977214382E-3</v>
      </c>
      <c r="BF682" s="49">
        <f>_xll.qlIndexFixing($X$9,_xll.qlInterestRateIndexFixingDate($X$9,BC682,trigger),TRUE,trigger)</f>
        <v>3.7639531968955303E-3</v>
      </c>
      <c r="BG682" s="94">
        <f t="shared" si="49"/>
        <v>0.24068099174092034</v>
      </c>
    </row>
    <row r="683" spans="27:59" x14ac:dyDescent="0.2">
      <c r="AA683" s="1">
        <f t="shared" si="50"/>
        <v>680</v>
      </c>
      <c r="AB683" s="44" t="str">
        <f t="shared" si="51"/>
        <v>680M</v>
      </c>
      <c r="AC683" s="45">
        <f>_xll.qlInterestRateIndexFixingDate($X$9,AD683)</f>
        <v>62975</v>
      </c>
      <c r="AD683" s="45">
        <f>_xll.qlCalendarAdvance(calendar,$AD$3,AB683,,,trigger)</f>
        <v>62977</v>
      </c>
      <c r="AE683" s="45">
        <f>_xll.qlInterestRateIndexMaturity($X$9,AD683,)</f>
        <v>63160</v>
      </c>
      <c r="AF683" s="49">
        <f>_xll.qlTenorBasisValue(TenorBasis6M,AD683,_xll.ohTrigger(trigger,$X$24))</f>
        <v>1.9354494496829708E-4</v>
      </c>
      <c r="AG683" s="102">
        <f>_xll.qlTenorBasisForwardRate(TenorBasis6M,AD683,_xll.ohTrigger(trigger,$X$24))</f>
        <v>1.3677824652597275E-2</v>
      </c>
      <c r="AH683" s="102">
        <f>_xll.qlIndexFixing(TenorBasisIndex6M,$AC683,TRUE,_xll.ohTrigger(trigger,X704))</f>
        <v>1.372964141898182E-2</v>
      </c>
      <c r="AI683" s="49">
        <f>_xll.qlIndexFixing($X$9,$AC683,TRUE,trigger)</f>
        <v>1.3754301084027504E-2</v>
      </c>
      <c r="AJ683" s="52">
        <f t="shared" si="48"/>
        <v>-0.24659665045683246</v>
      </c>
      <c r="BC683" s="45">
        <f>_xll.qlCalendarAdvance(calendar,BC682,"1D",,,trigger)</f>
        <v>43251</v>
      </c>
      <c r="BD683" s="49">
        <f>_xll.qlTenorBasisForwardRate($X$17,BC683,_xll.ohTrigger(trigger,$X$24))</f>
        <v>3.6046939169893E-3</v>
      </c>
      <c r="BE683" s="49">
        <f>_xll.qlIndexFixing(TenorBasisIndex6M,_xll.qlInterestRateIndexFixingDate(TenorBasisIndex6M,BC683,trigger),TRUE,_xll.ohTrigger(trigger,$X$24))</f>
        <v>3.7437345339292227E-3</v>
      </c>
      <c r="BF683" s="49">
        <f>_xll.qlIndexFixing($X$9,_xll.qlInterestRateIndexFixingDate($X$9,BC683,trigger),TRUE,trigger)</f>
        <v>3.7676450587701728E-3</v>
      </c>
      <c r="BG683" s="94">
        <f t="shared" si="49"/>
        <v>0.23910524840950031</v>
      </c>
    </row>
    <row r="684" spans="27:59" x14ac:dyDescent="0.2">
      <c r="AA684" s="1">
        <f t="shared" si="50"/>
        <v>681</v>
      </c>
      <c r="AB684" s="44" t="str">
        <f t="shared" si="51"/>
        <v>681M</v>
      </c>
      <c r="AC684" s="45">
        <f>_xll.qlInterestRateIndexFixingDate($X$9,AD684)</f>
        <v>63005</v>
      </c>
      <c r="AD684" s="45">
        <f>_xll.qlCalendarAdvance(calendar,$AD$3,AB684,,,trigger)</f>
        <v>63009</v>
      </c>
      <c r="AE684" s="45">
        <f>_xll.qlInterestRateIndexMaturity($X$9,AD684,)</f>
        <v>63193</v>
      </c>
      <c r="AF684" s="49">
        <f>_xll.qlTenorBasisValue(TenorBasis6M,AD684,_xll.ohTrigger(trigger,$X$24))</f>
        <v>1.9353050069095256E-4</v>
      </c>
      <c r="AG684" s="102">
        <f>_xll.qlTenorBasisForwardRate(TenorBasis6M,AD684,_xll.ohTrigger(trigger,$X$24))</f>
        <v>1.3687830045648162E-2</v>
      </c>
      <c r="AH684" s="102">
        <f>_xll.qlIndexFixing(TenorBasisIndex6M,$AC684,TRUE,_xll.ohTrigger(trigger,X705))</f>
        <v>1.3739649274751504E-2</v>
      </c>
      <c r="AI684" s="49">
        <f>_xll.qlIndexFixing($X$9,$AC684,TRUE,trigger)</f>
        <v>1.3764846826495328E-2</v>
      </c>
      <c r="AJ684" s="52">
        <f t="shared" si="48"/>
        <v>-0.2519755174382361</v>
      </c>
      <c r="BC684" s="45">
        <f>_xll.qlCalendarAdvance(calendar,BC683,"1D",,,trigger)</f>
        <v>43252</v>
      </c>
      <c r="BD684" s="49">
        <f>_xll.qlTenorBasisForwardRate($X$17,BC684,_xll.ohTrigger(trigger,$X$24))</f>
        <v>3.6198004882321954E-3</v>
      </c>
      <c r="BE684" s="49">
        <f>_xll.qlIndexFixing(TenorBasisIndex6M,_xll.qlInterestRateIndexFixingDate(TenorBasisIndex6M,BC684,trigger),TRUE,_xll.ohTrigger(trigger,$X$24))</f>
        <v>3.7761562419283039E-3</v>
      </c>
      <c r="BF684" s="49">
        <f>_xll.qlIndexFixing($X$9,_xll.qlInterestRateIndexFixingDate($X$9,BC684,trigger),TRUE,trigger)</f>
        <v>3.7826788487358375E-3</v>
      </c>
      <c r="BG684" s="94">
        <f t="shared" si="49"/>
        <v>6.5226068075335986E-2</v>
      </c>
    </row>
    <row r="685" spans="27:59" x14ac:dyDescent="0.2">
      <c r="AA685" s="1">
        <f t="shared" si="50"/>
        <v>682</v>
      </c>
      <c r="AB685" s="44" t="str">
        <f t="shared" si="51"/>
        <v>682M</v>
      </c>
      <c r="AC685" s="45">
        <f>_xll.qlInterestRateIndexFixingDate($X$9,AD685)</f>
        <v>63034</v>
      </c>
      <c r="AD685" s="45">
        <f>_xll.qlCalendarAdvance(calendar,$AD$3,AB685,,,trigger)</f>
        <v>63038</v>
      </c>
      <c r="AE685" s="45">
        <f>_xll.qlInterestRateIndexMaturity($X$9,AD685,)</f>
        <v>63222</v>
      </c>
      <c r="AF685" s="49">
        <f>_xll.qlTenorBasisValue(TenorBasis6M,AD685,_xll.ohTrigger(trigger,$X$24))</f>
        <v>1.9351760214393252E-4</v>
      </c>
      <c r="AG685" s="102">
        <f>_xll.qlTenorBasisForwardRate(TenorBasis6M,AD685,_xll.ohTrigger(trigger,$X$24))</f>
        <v>1.3696288992149678E-2</v>
      </c>
      <c r="AH685" s="102">
        <f>_xll.qlIndexFixing(TenorBasisIndex6M,$AC685,TRUE,_xll.ohTrigger(trigger,X706))</f>
        <v>1.3748108658544093E-2</v>
      </c>
      <c r="AI685" s="49">
        <f>_xll.qlIndexFixing($X$9,$AC685,TRUE,trigger)</f>
        <v>1.3773772414222068E-2</v>
      </c>
      <c r="AJ685" s="52">
        <f t="shared" si="48"/>
        <v>-0.25663755677975475</v>
      </c>
      <c r="BC685" s="45">
        <f>_xll.qlCalendarAdvance(calendar,BC684,"1D",,,trigger)</f>
        <v>43255</v>
      </c>
      <c r="BD685" s="49">
        <f>_xll.qlTenorBasisForwardRate($X$17,BC685,_xll.ohTrigger(trigger,$X$24))</f>
        <v>3.634606743631631E-3</v>
      </c>
      <c r="BE685" s="49">
        <f>_xll.qlIndexFixing(TenorBasisIndex6M,_xll.qlInterestRateIndexFixingDate(TenorBasisIndex6M,BC685,trigger),TRUE,_xll.ohTrigger(trigger,$X$24))</f>
        <v>3.7760911229364805E-3</v>
      </c>
      <c r="BF685" s="49">
        <f>_xll.qlIndexFixing($X$9,_xll.qlInterestRateIndexFixingDate($X$9,BC685,trigger),TRUE,trigger)</f>
        <v>3.797543214300965E-3</v>
      </c>
      <c r="BG685" s="94">
        <f t="shared" si="49"/>
        <v>0.21452091364484482</v>
      </c>
    </row>
    <row r="686" spans="27:59" x14ac:dyDescent="0.2">
      <c r="AA686" s="1">
        <f t="shared" si="50"/>
        <v>683</v>
      </c>
      <c r="AB686" s="44" t="str">
        <f t="shared" si="51"/>
        <v>683M</v>
      </c>
      <c r="AC686" s="45">
        <f>_xll.qlInterestRateIndexFixingDate($X$9,AD686)</f>
        <v>63067</v>
      </c>
      <c r="AD686" s="45">
        <f>_xll.qlCalendarAdvance(calendar,$AD$3,AB686,,,trigger)</f>
        <v>63069</v>
      </c>
      <c r="AE686" s="45">
        <f>_xll.qlInterestRateIndexMaturity($X$9,AD686,)</f>
        <v>63250</v>
      </c>
      <c r="AF686" s="49">
        <f>_xll.qlTenorBasisValue(TenorBasis6M,AD686,_xll.ohTrigger(trigger,$X$24))</f>
        <v>1.9350401254560434E-4</v>
      </c>
      <c r="AG686" s="102">
        <f>_xll.qlTenorBasisForwardRate(TenorBasis6M,AD686,_xll.ohTrigger(trigger,$X$24))</f>
        <v>1.3703891901257722E-2</v>
      </c>
      <c r="AH686" s="102">
        <f>_xll.qlIndexFixing(TenorBasisIndex6M,$AC686,TRUE,_xll.ohTrigger(trigger,X707))</f>
        <v>1.3755706098380635E-2</v>
      </c>
      <c r="AI686" s="49">
        <f>_xll.qlIndexFixing($X$9,$AC686,TRUE,trigger)</f>
        <v>1.3781829086872996E-2</v>
      </c>
      <c r="AJ686" s="52">
        <f t="shared" si="48"/>
        <v>-0.26122988492360832</v>
      </c>
      <c r="BC686" s="45">
        <f>_xll.qlCalendarAdvance(calendar,BC685,"1D",,,trigger)</f>
        <v>43256</v>
      </c>
      <c r="BD686" s="49">
        <f>_xll.qlTenorBasisForwardRate($X$17,BC686,_xll.ohTrigger(trigger,$X$24))</f>
        <v>3.6420931748967086E-3</v>
      </c>
      <c r="BE686" s="49">
        <f>_xll.qlIndexFixing(TenorBasisIndex6M,_xll.qlInterestRateIndexFixingDate(TenorBasisIndex6M,BC686,trigger),TRUE,_xll.ohTrigger(trigger,$X$24))</f>
        <v>3.784188508783347E-3</v>
      </c>
      <c r="BF686" s="49">
        <f>_xll.qlIndexFixing($X$9,_xll.qlInterestRateIndexFixingDate($X$9,BC686,trigger),TRUE,trigger)</f>
        <v>3.805021898190842E-3</v>
      </c>
      <c r="BG686" s="94">
        <f t="shared" si="49"/>
        <v>0.20833389407495015</v>
      </c>
    </row>
    <row r="687" spans="27:59" x14ac:dyDescent="0.2">
      <c r="AA687" s="1">
        <f t="shared" si="50"/>
        <v>684</v>
      </c>
      <c r="AB687" s="44" t="str">
        <f t="shared" si="51"/>
        <v>684M</v>
      </c>
      <c r="AC687" s="45">
        <f>_xll.qlInterestRateIndexFixingDate($X$9,AD687)</f>
        <v>63096</v>
      </c>
      <c r="AD687" s="45">
        <f>_xll.qlCalendarAdvance(calendar,$AD$3,AB687,,,trigger)</f>
        <v>63100</v>
      </c>
      <c r="AE687" s="45">
        <f>_xll.qlInterestRateIndexMaturity($X$9,AD687,)</f>
        <v>63282</v>
      </c>
      <c r="AF687" s="49">
        <f>_xll.qlTenorBasisValue(TenorBasis6M,AD687,_xll.ohTrigger(trigger,$X$24))</f>
        <v>1.9349062511524965E-4</v>
      </c>
      <c r="AG687" s="102">
        <f>_xll.qlTenorBasisForwardRate(TenorBasis6M,AD687,_xll.ohTrigger(trigger,$X$24))</f>
        <v>1.3712826216143399E-2</v>
      </c>
      <c r="AH687" s="102">
        <f>_xll.qlIndexFixing(TenorBasisIndex6M,$AC687,TRUE,_xll.ohTrigger(trigger,X708))</f>
        <v>1.3764642841599286E-2</v>
      </c>
      <c r="AI687" s="49">
        <f>_xll.qlIndexFixing($X$9,$AC687,TRUE,trigger)</f>
        <v>1.3791245275160787E-2</v>
      </c>
      <c r="AJ687" s="52">
        <f t="shared" si="48"/>
        <v>-0.26602433561501504</v>
      </c>
      <c r="BC687" s="45">
        <f>_xll.qlCalendarAdvance(calendar,BC686,"1D",,,trigger)</f>
        <v>43257</v>
      </c>
      <c r="BD687" s="49">
        <f>_xll.qlTenorBasisForwardRate($X$17,BC687,_xll.ohTrigger(trigger,$X$24))</f>
        <v>3.6495828050612921E-3</v>
      </c>
      <c r="BE687" s="49">
        <f>_xll.qlIndexFixing(TenorBasisIndex6M,_xll.qlInterestRateIndexFixingDate(TenorBasisIndex6M,BC687,trigger),TRUE,_xll.ohTrigger(trigger,$X$24))</f>
        <v>3.7922890991261169E-3</v>
      </c>
      <c r="BF687" s="49">
        <f>_xll.qlIndexFixing($X$9,_xll.qlInterestRateIndexFixingDate($X$9,BC687,trigger),TRUE,trigger)</f>
        <v>3.8125022477432996E-3</v>
      </c>
      <c r="BG687" s="94">
        <f t="shared" si="49"/>
        <v>0.20213148617182625</v>
      </c>
    </row>
    <row r="688" spans="27:59" x14ac:dyDescent="0.2">
      <c r="AA688" s="1">
        <f t="shared" si="50"/>
        <v>685</v>
      </c>
      <c r="AB688" s="44" t="str">
        <f t="shared" si="51"/>
        <v>685M</v>
      </c>
      <c r="AC688" s="45">
        <f>_xll.qlInterestRateIndexFixingDate($X$9,AD688)</f>
        <v>63128</v>
      </c>
      <c r="AD688" s="45">
        <f>_xll.qlCalendarAdvance(calendar,$AD$3,AB688,,,trigger)</f>
        <v>63130</v>
      </c>
      <c r="AE688" s="45">
        <f>_xll.qlInterestRateIndexMaturity($X$9,AD688,)</f>
        <v>63311</v>
      </c>
      <c r="AF688" s="49">
        <f>_xll.qlTenorBasisValue(TenorBasis6M,AD688,_xll.ohTrigger(trigger,$X$24))</f>
        <v>1.9347785922651714E-4</v>
      </c>
      <c r="AG688" s="102">
        <f>_xll.qlTenorBasisForwardRate(TenorBasis6M,AD688,_xll.ohTrigger(trigger,$X$24))</f>
        <v>1.3720453146416621E-2</v>
      </c>
      <c r="AH688" s="102">
        <f>_xll.qlIndexFixing(TenorBasisIndex6M,$AC688,TRUE,_xll.ohTrigger(trigger,X709))</f>
        <v>1.3772268223829407E-2</v>
      </c>
      <c r="AI688" s="49">
        <f>_xll.qlIndexFixing($X$9,$AC688,TRUE,trigger)</f>
        <v>1.379930489813651E-2</v>
      </c>
      <c r="AJ688" s="52">
        <f t="shared" si="48"/>
        <v>-0.27036674307102593</v>
      </c>
      <c r="BC688" s="45">
        <f>_xll.qlCalendarAdvance(calendar,BC687,"1D",,,trigger)</f>
        <v>43258</v>
      </c>
      <c r="BD688" s="49">
        <f>_xll.qlTenorBasisForwardRate($X$17,BC688,_xll.ohTrigger(trigger,$X$24))</f>
        <v>3.6570755886509375E-3</v>
      </c>
      <c r="BE688" s="49">
        <f>_xll.qlIndexFixing(TenorBasisIndex6M,_xll.qlInterestRateIndexFixingDate(TenorBasisIndex6M,BC688,trigger),TRUE,_xll.ohTrigger(trigger,$X$24))</f>
        <v>3.8003928484903467E-3</v>
      </c>
      <c r="BF688" s="49">
        <f>_xll.qlIndexFixing($X$9,_xll.qlInterestRateIndexFixingDate($X$9,BC688,trigger),TRUE,trigger)</f>
        <v>3.8199842667887163E-3</v>
      </c>
      <c r="BG688" s="94">
        <f t="shared" si="49"/>
        <v>0.19591418298369692</v>
      </c>
    </row>
    <row r="689" spans="27:59" x14ac:dyDescent="0.2">
      <c r="AA689" s="1">
        <f t="shared" si="50"/>
        <v>686</v>
      </c>
      <c r="AB689" s="44" t="str">
        <f t="shared" si="51"/>
        <v>686M</v>
      </c>
      <c r="AC689" s="45">
        <f>_xll.qlInterestRateIndexFixingDate($X$9,AD689)</f>
        <v>63158</v>
      </c>
      <c r="AD689" s="45">
        <f>_xll.qlCalendarAdvance(calendar,$AD$3,AB689,,,trigger)</f>
        <v>63160</v>
      </c>
      <c r="AE689" s="45">
        <f>_xll.qlInterestRateIndexMaturity($X$9,AD689,)</f>
        <v>63342</v>
      </c>
      <c r="AF689" s="49">
        <f>_xll.qlTenorBasisValue(TenorBasis6M,AD689,_xll.ohTrigger(trigger,$X$24))</f>
        <v>1.9346527723015445E-4</v>
      </c>
      <c r="AG689" s="102">
        <f>_xll.qlTenorBasisForwardRate(TenorBasis6M,AD689,_xll.ohTrigger(trigger,$X$24))</f>
        <v>1.3728613250695116E-2</v>
      </c>
      <c r="AH689" s="102">
        <f>_xll.qlIndexFixing(TenorBasisIndex6M,$AC689,TRUE,_xll.ohTrigger(trigger,X710))</f>
        <v>1.3780430731283671E-2</v>
      </c>
      <c r="AI689" s="49">
        <f>_xll.qlIndexFixing($X$9,$AC689,TRUE,trigger)</f>
        <v>1.3807904560789145E-2</v>
      </c>
      <c r="AJ689" s="52">
        <f t="shared" si="48"/>
        <v>-0.27473829505474806</v>
      </c>
      <c r="BC689" s="45">
        <f>_xll.qlCalendarAdvance(calendar,BC688,"1D",,,trigger)</f>
        <v>43259</v>
      </c>
      <c r="BD689" s="49">
        <f>_xll.qlTenorBasisForwardRate($X$17,BC689,_xll.ohTrigger(trigger,$X$24))</f>
        <v>3.6722149346110279E-3</v>
      </c>
      <c r="BE689" s="49">
        <f>_xll.qlIndexFixing(TenorBasisIndex6M,_xll.qlInterestRateIndexFixingDate(TenorBasisIndex6M,BC689,trigger),TRUE,_xll.ohTrigger(trigger,$X$24))</f>
        <v>3.8169122462514936E-3</v>
      </c>
      <c r="BF689" s="49">
        <f>_xll.qlIndexFixing($X$9,_xll.qlInterestRateIndexFixingDate($X$9,BC689,trigger),TRUE,trigger)</f>
        <v>3.8350435722933501E-3</v>
      </c>
      <c r="BG689" s="94">
        <f t="shared" si="49"/>
        <v>0.18131326041856496</v>
      </c>
    </row>
    <row r="690" spans="27:59" x14ac:dyDescent="0.2">
      <c r="AA690" s="1">
        <f t="shared" si="50"/>
        <v>687</v>
      </c>
      <c r="AB690" s="44" t="str">
        <f t="shared" si="51"/>
        <v>687M</v>
      </c>
      <c r="AC690" s="45">
        <f>_xll.qlInterestRateIndexFixingDate($X$9,AD690)</f>
        <v>63187</v>
      </c>
      <c r="AD690" s="45">
        <f>_xll.qlCalendarAdvance(calendar,$AD$3,AB690,,,trigger)</f>
        <v>63191</v>
      </c>
      <c r="AE690" s="45">
        <f>_xll.qlInterestRateIndexMaturity($X$9,AD690,)</f>
        <v>63373</v>
      </c>
      <c r="AF690" s="49">
        <f>_xll.qlTenorBasisValue(TenorBasis6M,AD690,_xll.ohTrigger(trigger,$X$24))</f>
        <v>1.9345246624052678E-4</v>
      </c>
      <c r="AG690" s="102">
        <f>_xll.qlTenorBasisForwardRate(TenorBasis6M,AD690,_xll.ohTrigger(trigger,$X$24))</f>
        <v>1.3736388180648155E-2</v>
      </c>
      <c r="AH690" s="102">
        <f>_xll.qlIndexFixing(TenorBasisIndex6M,$AC690,TRUE,_xll.ohTrigger(trigger,X711))</f>
        <v>1.378820609313079E-2</v>
      </c>
      <c r="AI690" s="49">
        <f>_xll.qlIndexFixing($X$9,$AC690,TRUE,trigger)</f>
        <v>1.3816109410046736E-2</v>
      </c>
      <c r="AJ690" s="52">
        <f t="shared" si="48"/>
        <v>-0.27903316915945875</v>
      </c>
      <c r="BC690" s="45">
        <f>_xll.qlCalendarAdvance(calendar,BC689,"1D",,,trigger)</f>
        <v>43262</v>
      </c>
      <c r="BD690" s="49">
        <f>_xll.qlTenorBasisForwardRate($X$17,BC690,_xll.ohTrigger(trigger,$X$24))</f>
        <v>3.6870773477472377E-3</v>
      </c>
      <c r="BE690" s="49">
        <f>_xll.qlIndexFixing(TenorBasisIndex6M,_xll.qlInterestRateIndexFixingDate(TenorBasisIndex6M,BC690,trigger),TRUE,_xll.ohTrigger(trigger,$X$24))</f>
        <v>3.832838526628868E-3</v>
      </c>
      <c r="BF690" s="49">
        <f>_xll.qlIndexFixing($X$9,_xll.qlInterestRateIndexFixingDate($X$9,BC690,trigger),TRUE,trigger)</f>
        <v>3.8499291144961909E-3</v>
      </c>
      <c r="BG690" s="94">
        <f t="shared" si="49"/>
        <v>0.17090587867322951</v>
      </c>
    </row>
    <row r="691" spans="27:59" x14ac:dyDescent="0.2">
      <c r="AA691" s="1">
        <f t="shared" si="50"/>
        <v>688</v>
      </c>
      <c r="AB691" s="44" t="str">
        <f t="shared" si="51"/>
        <v>688M</v>
      </c>
      <c r="AC691" s="45">
        <f>_xll.qlInterestRateIndexFixingDate($X$9,AD691)</f>
        <v>63220</v>
      </c>
      <c r="AD691" s="45">
        <f>_xll.qlCalendarAdvance(calendar,$AD$3,AB691,,,trigger)</f>
        <v>63222</v>
      </c>
      <c r="AE691" s="45">
        <f>_xll.qlInterestRateIndexMaturity($X$9,AD691,)</f>
        <v>63403</v>
      </c>
      <c r="AF691" s="49">
        <f>_xll.qlTenorBasisValue(TenorBasis6M,AD691,_xll.ohTrigger(trigger,$X$24))</f>
        <v>1.9343984596054017E-4</v>
      </c>
      <c r="AG691" s="102">
        <f>_xll.qlTenorBasisForwardRate(TenorBasis6M,AD691,_xll.ohTrigger(trigger,$X$24))</f>
        <v>1.3743526249486758E-2</v>
      </c>
      <c r="AH691" s="102">
        <f>_xll.qlIndexFixing(TenorBasisIndex6M,$AC691,TRUE,_xll.ohTrigger(trigger,X712))</f>
        <v>1.3795342605301901E-2</v>
      </c>
      <c r="AI691" s="49">
        <f>_xll.qlIndexFixing($X$9,$AC691,TRUE,trigger)</f>
        <v>1.382365383919395E-2</v>
      </c>
      <c r="AJ691" s="52">
        <f t="shared" si="48"/>
        <v>-0.28311233892049437</v>
      </c>
      <c r="BC691" s="45">
        <f>_xll.qlCalendarAdvance(calendar,BC690,"1D",,,trigger)</f>
        <v>43263</v>
      </c>
      <c r="BD691" s="49">
        <f>_xll.qlTenorBasisForwardRate($X$17,BC691,_xll.ohTrigger(trigger,$X$24))</f>
        <v>3.6945852163110275E-3</v>
      </c>
      <c r="BE691" s="49">
        <f>_xll.qlIndexFixing(TenorBasisIndex6M,_xll.qlInterestRateIndexFixingDate(TenorBasisIndex6M,BC691,trigger),TRUE,_xll.ohTrigger(trigger,$X$24))</f>
        <v>3.8409573889365625E-3</v>
      </c>
      <c r="BF691" s="49">
        <f>_xll.qlIndexFixing($X$9,_xll.qlInterestRateIndexFixingDate($X$9,BC691,trigger),TRUE,trigger)</f>
        <v>3.8574195384555314E-3</v>
      </c>
      <c r="BG691" s="94">
        <f t="shared" si="49"/>
        <v>0.16462149518968894</v>
      </c>
    </row>
    <row r="692" spans="27:59" x14ac:dyDescent="0.2">
      <c r="AA692" s="1">
        <f t="shared" si="50"/>
        <v>689</v>
      </c>
      <c r="AB692" s="44" t="str">
        <f t="shared" si="51"/>
        <v>689M</v>
      </c>
      <c r="AC692" s="45">
        <f>_xll.qlInterestRateIndexFixingDate($X$9,AD692)</f>
        <v>63248</v>
      </c>
      <c r="AD692" s="45">
        <f>_xll.qlCalendarAdvance(calendar,$AD$3,AB692,,,trigger)</f>
        <v>63250</v>
      </c>
      <c r="AE692" s="45">
        <f>_xll.qlInterestRateIndexMaturity($X$9,AD692,)</f>
        <v>63436</v>
      </c>
      <c r="AF692" s="49">
        <f>_xll.qlTenorBasisValue(TenorBasis6M,AD692,_xll.ohTrigger(trigger,$X$24))</f>
        <v>1.9342860858047922E-4</v>
      </c>
      <c r="AG692" s="102">
        <f>_xll.qlTenorBasisForwardRate(TenorBasis6M,AD692,_xll.ohTrigger(trigger,$X$24))</f>
        <v>1.3751959371600925E-2</v>
      </c>
      <c r="AH692" s="102">
        <f>_xll.qlIndexFixing(TenorBasisIndex6M,$AC692,TRUE,_xll.ohTrigger(trigger,X713))</f>
        <v>1.3803786019064863E-2</v>
      </c>
      <c r="AI692" s="49">
        <f>_xll.qlIndexFixing($X$9,$AC692,TRUE,trigger)</f>
        <v>1.3832496711948633E-2</v>
      </c>
      <c r="AJ692" s="52">
        <f t="shared" si="48"/>
        <v>-0.28710692883770694</v>
      </c>
      <c r="BC692" s="45">
        <f>_xll.qlCalendarAdvance(calendar,BC691,"1D",,,trigger)</f>
        <v>43264</v>
      </c>
      <c r="BD692" s="49">
        <f>_xll.qlTenorBasisForwardRate($X$17,BC692,_xll.ohTrigger(trigger,$X$24))</f>
        <v>3.7020959654256967E-3</v>
      </c>
      <c r="BE692" s="49">
        <f>_xll.qlIndexFixing(TenorBasisIndex6M,_xll.qlInterestRateIndexFixingDate(TenorBasisIndex6M,BC692,trigger),TRUE,_xll.ohTrigger(trigger,$X$24))</f>
        <v>3.8490791373880402E-3</v>
      </c>
      <c r="BF692" s="49">
        <f>_xll.qlIndexFixing($X$9,_xll.qlInterestRateIndexFixingDate($X$9,BC692,trigger),TRUE,trigger)</f>
        <v>3.8649116548883549E-3</v>
      </c>
      <c r="BG692" s="94">
        <f t="shared" si="49"/>
        <v>0.15832517500314647</v>
      </c>
    </row>
    <row r="693" spans="27:59" x14ac:dyDescent="0.2">
      <c r="AA693" s="1">
        <f t="shared" si="50"/>
        <v>690</v>
      </c>
      <c r="AB693" s="44" t="str">
        <f t="shared" si="51"/>
        <v>690M</v>
      </c>
      <c r="AC693" s="45">
        <f>_xll.qlInterestRateIndexFixingDate($X$9,AD693)</f>
        <v>63278</v>
      </c>
      <c r="AD693" s="45">
        <f>_xll.qlCalendarAdvance(calendar,$AD$3,AB693,,,trigger)</f>
        <v>63282</v>
      </c>
      <c r="AE693" s="45">
        <f>_xll.qlInterestRateIndexMaturity($X$9,AD693,)</f>
        <v>63465</v>
      </c>
      <c r="AF693" s="49">
        <f>_xll.qlTenorBasisValue(TenorBasis6M,AD693,_xll.ohTrigger(trigger,$X$24))</f>
        <v>1.9341595094958438E-4</v>
      </c>
      <c r="AG693" s="102">
        <f>_xll.qlTenorBasisForwardRate(TenorBasis6M,AD693,_xll.ohTrigger(trigger,$X$24))</f>
        <v>1.3758078226023837E-2</v>
      </c>
      <c r="AH693" s="102">
        <f>_xll.qlIndexFixing(TenorBasisIndex6M,$AC693,TRUE,_xll.ohTrigger(trigger,X714))</f>
        <v>1.3809899350961245E-2</v>
      </c>
      <c r="AI693" s="49">
        <f>_xll.qlIndexFixing($X$9,$AC693,TRUE,trigger)</f>
        <v>1.3838988884359724E-2</v>
      </c>
      <c r="AJ693" s="52">
        <f t="shared" si="48"/>
        <v>-0.29089533398479406</v>
      </c>
      <c r="BC693" s="45">
        <f>_xll.qlCalendarAdvance(calendar,BC692,"1D",,,trigger)</f>
        <v>43265</v>
      </c>
      <c r="BD693" s="49">
        <f>_xll.qlTenorBasisForwardRate($X$17,BC693,_xll.ohTrigger(trigger,$X$24))</f>
        <v>3.7096095496093762E-3</v>
      </c>
      <c r="BE693" s="49">
        <f>_xll.qlIndexFixing(TenorBasisIndex6M,_xll.qlInterestRateIndexFixingDate(TenorBasisIndex6M,BC693,trigger),TRUE,_xll.ohTrigger(trigger,$X$24))</f>
        <v>3.873766806877078E-3</v>
      </c>
      <c r="BF693" s="49">
        <f>_xll.qlIndexFixing($X$9,_xll.qlInterestRateIndexFixingDate($X$9,BC693,trigger),TRUE,trigger)</f>
        <v>3.872405467625478E-3</v>
      </c>
      <c r="BG693" s="94">
        <f t="shared" si="49"/>
        <v>-1.3613392515999731E-2</v>
      </c>
    </row>
    <row r="694" spans="27:59" x14ac:dyDescent="0.2">
      <c r="AA694" s="1">
        <f t="shared" si="50"/>
        <v>691</v>
      </c>
      <c r="AB694" s="46" t="str">
        <f t="shared" si="51"/>
        <v>691M</v>
      </c>
      <c r="AC694" s="47">
        <f>_xll.qlInterestRateIndexFixingDate($X$9,AD694)</f>
        <v>63306</v>
      </c>
      <c r="AD694" s="47">
        <f>_xll.qlCalendarAdvance(calendar,$AD$3,AB694,,,trigger)</f>
        <v>63311</v>
      </c>
      <c r="AE694" s="47">
        <f>_xll.qlInterestRateIndexMaturity($X$9,AD694,)</f>
        <v>63495</v>
      </c>
      <c r="AF694" s="50">
        <f>_xll.qlTenorBasisValue(TenorBasis6M,AD694,_xll.ohTrigger(trigger,$X$24))</f>
        <v>1.9340464809974547E-4</v>
      </c>
      <c r="AG694" s="103">
        <f>_xll.qlTenorBasisForwardRate(TenorBasis6M,AD694,_xll.ohTrigger(trigger,$X$24))</f>
        <v>1.3764763575185133E-2</v>
      </c>
      <c r="AH694" s="102">
        <f>_xll.qlIndexFixing(TenorBasisIndex6M,$AC694,TRUE,_xll.ohTrigger(trigger,X715))</f>
        <v>1.3816587064892518E-2</v>
      </c>
      <c r="AI694" s="50">
        <f>_xll.qlIndexFixing($X$9,$AC694,TRUE,trigger)</f>
        <v>1.3846033451002854E-2</v>
      </c>
      <c r="AJ694" s="53">
        <f t="shared" si="48"/>
        <v>-0.29446386110335354</v>
      </c>
    </row>
  </sheetData>
  <dataValidations disablePrompts="1" count="5">
    <dataValidation type="list" allowBlank="1" showInputMessage="1" showErrorMessage="1" sqref="D27:D65">
      <formula1>"Annual,Semiannual,EveryFourthMonth,Quarterly,Bimonthly,Monthly,Biweekly,Weekly,Daily,Once,NoFrequency"</formula1>
    </dataValidation>
    <dataValidation type="list" allowBlank="1" showInputMessage="1" showErrorMessage="1" sqref="X5">
      <formula1>"AllDepos,DeposBeforeFirstFuturesStartDate,DeposBeforeFirstFuturesStartDatePlusOne,DeposBeforeFirstFuturesExpiryDate"</formula1>
    </dataValidation>
    <dataValidation type="list" allowBlank="1" showInputMessage="1" showErrorMessage="1" sqref="E3:E65">
      <formula1>"Following,Modified Following,Preceding,Modified Preceding,Unadjusted,Half-Month Modified Following"</formula1>
    </dataValidation>
    <dataValidation type="list" allowBlank="1" showInputMessage="1" showErrorMessage="1" sqref="F3:F6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X12 Y13:Y16 X23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General Settings</vt:lpstr>
      <vt:lpstr>Eur3M</vt:lpstr>
      <vt:lpstr>Eur6M</vt:lpstr>
      <vt:lpstr>BaseCurve</vt:lpstr>
      <vt:lpstr>calendar</vt:lpstr>
      <vt:lpstr>currency</vt:lpstr>
      <vt:lpstr>EvaluationDate</vt:lpstr>
      <vt:lpstr>familyname</vt:lpstr>
      <vt:lpstr>Eur3M!MinDistance</vt:lpstr>
      <vt:lpstr>MinDistance</vt:lpstr>
      <vt:lpstr>objectoverwrite</vt:lpstr>
      <vt:lpstr>permanent</vt:lpstr>
      <vt:lpstr>Eur3M!Priority</vt:lpstr>
      <vt:lpstr>Priority</vt:lpstr>
      <vt:lpstr>Eur6M!RateHelpers</vt:lpstr>
      <vt:lpstr>SettlementDate</vt:lpstr>
      <vt:lpstr>TenorBasis6M</vt:lpstr>
      <vt:lpstr>TenorBasisIndex6M</vt:lpstr>
      <vt:lpstr>trigger</vt:lpstr>
      <vt:lpstr>Eur6M!Weigths</vt:lpstr>
    </vt:vector>
  </TitlesOfParts>
  <Company>Banca IMI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Mazzocchi, Paolo (IT - Milano)</cp:lastModifiedBy>
  <dcterms:created xsi:type="dcterms:W3CDTF">2015-07-27T15:44:24Z</dcterms:created>
  <dcterms:modified xsi:type="dcterms:W3CDTF">2015-11-17T00:05:30Z</dcterms:modified>
</cp:coreProperties>
</file>