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E5" i="54" l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4" i="54"/>
  <c r="E3" i="54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1" i="45" l="1"/>
  <c r="I17" i="29" l="1"/>
  <c r="E1" i="54"/>
  <c r="E1" i="53"/>
  <c r="E3" i="53" l="1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I5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L9" i="45"/>
  <c r="L8" i="45"/>
  <c r="L6" i="45"/>
  <c r="L5" i="45"/>
  <c r="L7" i="45"/>
  <c r="L4" i="45"/>
  <c r="D13" i="51" l="1"/>
  <c r="A14" i="51"/>
  <c r="C14" i="51" s="1"/>
  <c r="C6" i="39"/>
  <c r="C7" i="39"/>
  <c r="C5" i="39"/>
  <c r="U4" i="45"/>
  <c r="U6" i="45"/>
  <c r="U8" i="45"/>
  <c r="U5" i="45"/>
  <c r="U9" i="45"/>
  <c r="U7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7" i="33"/>
  <c r="D17" i="33"/>
  <c r="D4" i="33"/>
  <c r="D22" i="33"/>
  <c r="D18" i="33"/>
  <c r="D5" i="33"/>
  <c r="D34" i="33"/>
  <c r="D25" i="33"/>
  <c r="D35" i="33"/>
  <c r="D24" i="29"/>
  <c r="D32" i="33"/>
  <c r="B1" i="29"/>
  <c r="D38" i="33"/>
  <c r="D13" i="33"/>
  <c r="D6" i="33"/>
  <c r="D26" i="33"/>
  <c r="D9" i="33"/>
  <c r="D14" i="33"/>
  <c r="D39" i="33"/>
  <c r="D23" i="33"/>
  <c r="D30" i="33"/>
  <c r="D21" i="33"/>
  <c r="D19" i="33"/>
  <c r="D28" i="33"/>
  <c r="D12" i="33"/>
  <c r="D11" i="33"/>
  <c r="D40" i="33"/>
  <c r="D16" i="33"/>
  <c r="D33" i="33"/>
  <c r="D10" i="33"/>
  <c r="D24" i="33"/>
  <c r="D15" i="33"/>
  <c r="D3" i="33"/>
  <c r="D29" i="33"/>
  <c r="D37" i="33"/>
  <c r="D8" i="33"/>
  <c r="D20" i="33"/>
  <c r="D36" i="33"/>
  <c r="D7" i="33"/>
  <c r="D31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24" i="54"/>
  <c r="K33" i="54"/>
  <c r="P5" i="45"/>
  <c r="K31" i="53"/>
  <c r="K18" i="53"/>
  <c r="K28" i="54"/>
  <c r="K35" i="53"/>
  <c r="K31" i="54"/>
  <c r="K7" i="53"/>
  <c r="K6" i="53"/>
  <c r="K14" i="54"/>
  <c r="K13" i="53"/>
  <c r="K25" i="54"/>
  <c r="K10" i="54"/>
  <c r="M5" i="45"/>
  <c r="K26" i="54"/>
  <c r="K23" i="53"/>
  <c r="K18" i="54"/>
  <c r="K22" i="54"/>
  <c r="K9" i="53"/>
  <c r="K8" i="54"/>
  <c r="K24" i="53"/>
  <c r="P4" i="45"/>
  <c r="K19" i="53"/>
  <c r="K17" i="54"/>
  <c r="K7" i="54"/>
  <c r="K10" i="53"/>
  <c r="K21" i="54"/>
  <c r="K30" i="54"/>
  <c r="K13" i="54"/>
  <c r="K12" i="54"/>
  <c r="P7" i="45"/>
  <c r="K33" i="53"/>
  <c r="K11" i="54"/>
  <c r="K4" i="53"/>
  <c r="K8" i="53"/>
  <c r="K29" i="53"/>
  <c r="K21" i="53"/>
  <c r="K35" i="54"/>
  <c r="K36" i="53"/>
  <c r="T9" i="45"/>
  <c r="T4" i="45"/>
  <c r="K27" i="54"/>
  <c r="K5" i="53"/>
  <c r="T6" i="45"/>
  <c r="K20" i="54"/>
  <c r="K29" i="54"/>
  <c r="K36" i="54"/>
  <c r="D9" i="29"/>
  <c r="E19" i="39"/>
  <c r="D7" i="52"/>
  <c r="E28" i="52"/>
  <c r="K26" i="53"/>
  <c r="D7" i="43"/>
  <c r="E21" i="52"/>
  <c r="E18" i="39"/>
  <c r="E16" i="48"/>
  <c r="M7" i="45"/>
  <c r="K3" i="53"/>
  <c r="K28" i="53"/>
  <c r="K4" i="54"/>
  <c r="K12" i="53"/>
  <c r="K5" i="54"/>
  <c r="K20" i="53"/>
  <c r="K14" i="53"/>
  <c r="E24" i="39"/>
  <c r="K11" i="53"/>
  <c r="K6" i="54"/>
  <c r="K22" i="53"/>
  <c r="E24" i="52"/>
  <c r="D6" i="39"/>
  <c r="E23" i="39"/>
  <c r="E16" i="39"/>
  <c r="K17" i="53"/>
  <c r="K9" i="54"/>
  <c r="L3" i="45"/>
  <c r="T8" i="45"/>
  <c r="K16" i="54"/>
  <c r="K32" i="53"/>
  <c r="K23" i="54"/>
  <c r="K25" i="53"/>
  <c r="K16" i="53"/>
  <c r="E21" i="43"/>
  <c r="E29" i="52"/>
  <c r="E15" i="39"/>
  <c r="E19" i="48"/>
  <c r="E18" i="52"/>
  <c r="D6" i="48"/>
  <c r="K19" i="54"/>
  <c r="T5" i="45"/>
  <c r="K34" i="53"/>
  <c r="K27" i="53"/>
  <c r="K34" i="54"/>
  <c r="K32" i="54"/>
  <c r="K15" i="53"/>
  <c r="E17" i="48"/>
  <c r="E20" i="52"/>
  <c r="D5" i="43"/>
  <c r="E23" i="52"/>
  <c r="K15" i="54"/>
  <c r="K3" i="54"/>
  <c r="P9" i="45"/>
  <c r="K30" i="53"/>
  <c r="E18" i="43"/>
  <c r="E30" i="52"/>
  <c r="E20" i="43"/>
  <c r="D5" i="39"/>
  <c r="E25" i="52"/>
  <c r="E17" i="39"/>
  <c r="E16" i="43"/>
  <c r="D5" i="52"/>
  <c r="E17" i="52"/>
  <c r="E22" i="39"/>
  <c r="E27" i="52"/>
  <c r="E22" i="52"/>
  <c r="E26" i="52"/>
  <c r="E15" i="52"/>
  <c r="E19" i="43"/>
  <c r="D5" i="48"/>
  <c r="D7" i="39"/>
  <c r="E17" i="43"/>
  <c r="D6" i="43"/>
  <c r="E16" i="52"/>
  <c r="E18" i="48"/>
  <c r="D6" i="52"/>
  <c r="E20" i="39"/>
  <c r="E15" i="43"/>
  <c r="E15" i="48"/>
  <c r="C7" i="42"/>
  <c r="E19" i="52"/>
  <c r="D7" i="48"/>
  <c r="E21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E21" i="51"/>
  <c r="U3" i="45"/>
  <c r="E24" i="51"/>
  <c r="K5" i="52"/>
  <c r="E7" i="52"/>
  <c r="E6" i="52"/>
  <c r="P6" i="45"/>
  <c r="K7" i="52"/>
  <c r="E27" i="51"/>
  <c r="G5" i="48"/>
  <c r="K6" i="52"/>
  <c r="K5" i="43"/>
  <c r="E22" i="51"/>
  <c r="E26" i="51"/>
  <c r="E5" i="52"/>
  <c r="M8" i="45"/>
  <c r="E23" i="51"/>
  <c r="E25" i="51"/>
  <c r="E5" i="43"/>
  <c r="C21" i="40" l="1"/>
  <c r="D21" i="40" s="1"/>
  <c r="F24" i="51"/>
  <c r="L3" i="54"/>
  <c r="T7" i="45"/>
  <c r="L14" i="54"/>
  <c r="J29" i="52"/>
  <c r="L7" i="53"/>
  <c r="L12" i="54"/>
  <c r="L13" i="53"/>
  <c r="L10" i="54"/>
  <c r="G7" i="48"/>
  <c r="M6" i="45"/>
  <c r="L32" i="53"/>
  <c r="L17" i="53"/>
  <c r="L3" i="53"/>
  <c r="J17" i="52"/>
  <c r="L5" i="52"/>
  <c r="L30" i="53"/>
  <c r="F22" i="51"/>
  <c r="L11" i="54"/>
  <c r="L8" i="53"/>
  <c r="J19" i="52"/>
  <c r="L4" i="53"/>
  <c r="L15" i="54"/>
  <c r="L6" i="53"/>
  <c r="H5" i="52"/>
  <c r="L33" i="54"/>
  <c r="M4" i="45"/>
  <c r="F26" i="51"/>
  <c r="L18" i="53"/>
  <c r="L14" i="53"/>
  <c r="L11" i="53"/>
  <c r="L20" i="54"/>
  <c r="L32" i="54"/>
  <c r="J27" i="52"/>
  <c r="L7" i="52"/>
  <c r="J28" i="52"/>
  <c r="L20" i="53"/>
  <c r="L5" i="53"/>
  <c r="J24" i="52"/>
  <c r="J26" i="52"/>
  <c r="L33" i="53"/>
  <c r="L22" i="54"/>
  <c r="L29" i="53"/>
  <c r="L17" i="54"/>
  <c r="E4" i="52"/>
  <c r="K4" i="43"/>
  <c r="AF4" i="52"/>
  <c r="L28" i="53"/>
  <c r="J23" i="52"/>
  <c r="F23" i="51"/>
  <c r="G23" i="51" s="1"/>
  <c r="L5" i="54"/>
  <c r="L13" i="54"/>
  <c r="L35" i="54"/>
  <c r="J25" i="52"/>
  <c r="F27" i="51"/>
  <c r="L21" i="53"/>
  <c r="L22" i="53"/>
  <c r="L25" i="53"/>
  <c r="L18" i="54"/>
  <c r="L23" i="53"/>
  <c r="L19" i="54"/>
  <c r="L9" i="54"/>
  <c r="L12" i="53"/>
  <c r="L30" i="54"/>
  <c r="L24" i="54"/>
  <c r="L31" i="53"/>
  <c r="L16" i="53"/>
  <c r="L26" i="54"/>
  <c r="L19" i="53"/>
  <c r="L26" i="53"/>
  <c r="L29" i="54"/>
  <c r="L27" i="54"/>
  <c r="L4" i="54"/>
  <c r="F21" i="51"/>
  <c r="L23" i="54"/>
  <c r="L36" i="54"/>
  <c r="L9" i="53"/>
  <c r="K4" i="52"/>
  <c r="H6" i="52"/>
  <c r="J18" i="52"/>
  <c r="L34" i="54"/>
  <c r="M9" i="45"/>
  <c r="J22" i="52"/>
  <c r="E5" i="48"/>
  <c r="L6" i="54"/>
  <c r="K7" i="43"/>
  <c r="L7" i="54"/>
  <c r="L10" i="53"/>
  <c r="G6" i="48"/>
  <c r="J21" i="52"/>
  <c r="J15" i="52"/>
  <c r="L16" i="54"/>
  <c r="L25" i="54"/>
  <c r="AG3" i="52"/>
  <c r="F25" i="51"/>
  <c r="L35" i="53"/>
  <c r="L15" i="53"/>
  <c r="E6" i="48"/>
  <c r="L24" i="53"/>
  <c r="L34" i="53"/>
  <c r="L27" i="53"/>
  <c r="J16" i="52"/>
  <c r="K6" i="43"/>
  <c r="L8" i="54"/>
  <c r="L5" i="43"/>
  <c r="J20" i="52"/>
  <c r="H7" i="52"/>
  <c r="J30" i="52"/>
  <c r="L31" i="54"/>
  <c r="L28" i="54"/>
  <c r="H5" i="43"/>
  <c r="L21" i="54"/>
  <c r="L36" i="53"/>
  <c r="L6" i="52"/>
  <c r="P8" i="45"/>
  <c r="O7" i="52" l="1"/>
  <c r="M7" i="52"/>
  <c r="N7" i="52"/>
  <c r="O5" i="52"/>
  <c r="N5" i="52"/>
  <c r="M5" i="52"/>
  <c r="M5" i="43"/>
  <c r="N6" i="52"/>
  <c r="M6" i="52"/>
  <c r="O6" i="52"/>
  <c r="D7" i="42"/>
  <c r="G26" i="51"/>
  <c r="F15" i="48"/>
  <c r="G21" i="51"/>
  <c r="F16" i="48"/>
  <c r="AG3" i="43"/>
  <c r="J15" i="39"/>
  <c r="L4" i="52"/>
  <c r="M3" i="45"/>
  <c r="AG3" i="39"/>
  <c r="AF4" i="43"/>
  <c r="E7" i="39"/>
  <c r="G4" i="48"/>
  <c r="E7" i="48"/>
  <c r="G25" i="51"/>
  <c r="J18" i="43"/>
  <c r="AF5" i="52"/>
  <c r="J20" i="43"/>
  <c r="J15" i="43"/>
  <c r="H6" i="48"/>
  <c r="J16" i="39"/>
  <c r="G27" i="51"/>
  <c r="P3" i="45"/>
  <c r="T3" i="45"/>
  <c r="F19" i="48"/>
  <c r="E7" i="43"/>
  <c r="H5" i="48"/>
  <c r="E4" i="43"/>
  <c r="E6" i="39"/>
  <c r="K5" i="39"/>
  <c r="G24" i="51"/>
  <c r="AC3" i="48"/>
  <c r="J17" i="39"/>
  <c r="K7" i="39"/>
  <c r="AG4" i="52"/>
  <c r="J22" i="39"/>
  <c r="E4" i="39"/>
  <c r="G22" i="51"/>
  <c r="J21" i="43"/>
  <c r="J20" i="39"/>
  <c r="AF4" i="39"/>
  <c r="J21" i="39"/>
  <c r="H4" i="52"/>
  <c r="J24" i="39"/>
  <c r="J23" i="39"/>
  <c r="J16" i="43"/>
  <c r="AB4" i="48"/>
  <c r="F18" i="48"/>
  <c r="J19" i="43"/>
  <c r="E4" i="48"/>
  <c r="K6" i="39"/>
  <c r="F17" i="48"/>
  <c r="J18" i="39"/>
  <c r="E6" i="43"/>
  <c r="K4" i="39"/>
  <c r="E5" i="39"/>
  <c r="J17" i="43"/>
  <c r="J19" i="39"/>
  <c r="N4" i="52" l="1"/>
  <c r="O4" i="52"/>
  <c r="M4" i="52"/>
  <c r="J6" i="48"/>
  <c r="K6" i="48"/>
  <c r="I6" i="48"/>
  <c r="J5" i="48"/>
  <c r="I5" i="48"/>
  <c r="K5" i="48"/>
  <c r="H5" i="39"/>
  <c r="H4" i="39"/>
  <c r="H6" i="39"/>
  <c r="L5" i="39"/>
  <c r="H6" i="43"/>
  <c r="L6" i="43"/>
  <c r="AG4" i="39"/>
  <c r="L4" i="39"/>
  <c r="L7" i="43"/>
  <c r="H7" i="43"/>
  <c r="L7" i="39"/>
  <c r="AG4" i="43"/>
  <c r="H7" i="39"/>
  <c r="H7" i="48"/>
  <c r="AC4" i="48"/>
  <c r="AF6" i="52"/>
  <c r="AG5" i="52"/>
  <c r="L6" i="39"/>
  <c r="L4" i="43"/>
  <c r="H4" i="43"/>
  <c r="H4" i="48"/>
  <c r="AB5" i="48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6" i="52"/>
  <c r="AF7" i="52"/>
  <c r="AF8" i="52"/>
  <c r="AG8" i="52"/>
  <c r="AF9" i="52"/>
  <c r="O6" i="43" l="1"/>
  <c r="N6" i="43"/>
  <c r="O7" i="43"/>
  <c r="N7" i="43"/>
  <c r="N5" i="43"/>
  <c r="O5" i="43"/>
  <c r="N41" i="33"/>
  <c r="AG7" i="52"/>
  <c r="E27" i="33"/>
  <c r="E6" i="33"/>
  <c r="E18" i="33"/>
  <c r="E20" i="33"/>
  <c r="E21" i="33"/>
  <c r="AF5" i="43"/>
  <c r="E16" i="33"/>
  <c r="E33" i="33"/>
  <c r="E17" i="33"/>
  <c r="E25" i="33"/>
  <c r="AF5" i="39"/>
  <c r="AC5" i="48"/>
  <c r="E29" i="33"/>
  <c r="E34" i="33"/>
  <c r="E3" i="33"/>
  <c r="E38" i="33"/>
  <c r="E37" i="33"/>
  <c r="E22" i="33"/>
  <c r="E30" i="33"/>
  <c r="E31" i="33"/>
  <c r="E19" i="33"/>
  <c r="E39" i="33"/>
  <c r="E4" i="33"/>
  <c r="E40" i="33"/>
  <c r="E7" i="33"/>
  <c r="E35" i="33"/>
  <c r="AG9" i="52"/>
  <c r="E5" i="33"/>
  <c r="E24" i="33"/>
  <c r="AB6" i="48"/>
  <c r="AF10" i="52"/>
  <c r="E15" i="33"/>
  <c r="E32" i="33"/>
  <c r="E26" i="33"/>
  <c r="E23" i="33"/>
  <c r="E28" i="33"/>
  <c r="E36" i="33"/>
  <c r="R3" i="42" l="1"/>
  <c r="R3" i="51"/>
  <c r="R3" i="40"/>
  <c r="E15" i="40"/>
  <c r="E8" i="40"/>
  <c r="E6" i="42"/>
  <c r="E16" i="51"/>
  <c r="E5" i="42"/>
  <c r="F3" i="42"/>
  <c r="R4" i="42"/>
  <c r="E10" i="40"/>
  <c r="E6" i="40"/>
  <c r="AG10" i="52"/>
  <c r="E14" i="40"/>
  <c r="AG5" i="39"/>
  <c r="E19" i="51"/>
  <c r="E16" i="40"/>
  <c r="AF6" i="43"/>
  <c r="F3" i="40"/>
  <c r="AC6" i="48"/>
  <c r="E13" i="40"/>
  <c r="E7" i="42"/>
  <c r="E18" i="40"/>
  <c r="E11" i="40"/>
  <c r="AG5" i="43"/>
  <c r="E19" i="40"/>
  <c r="E9" i="40"/>
  <c r="E18" i="51"/>
  <c r="E17" i="51"/>
  <c r="E11" i="51"/>
  <c r="E6" i="51"/>
  <c r="E5" i="51"/>
  <c r="E15" i="51"/>
  <c r="E10" i="51"/>
  <c r="E20" i="40"/>
  <c r="E7" i="51"/>
  <c r="E13" i="51"/>
  <c r="R4" i="40"/>
  <c r="E9" i="51"/>
  <c r="AF11" i="52"/>
  <c r="E12" i="40"/>
  <c r="C8" i="42"/>
  <c r="E4" i="42"/>
  <c r="R4" i="51"/>
  <c r="E17" i="40"/>
  <c r="E4" i="40"/>
  <c r="E21" i="40"/>
  <c r="E8" i="51"/>
  <c r="E5" i="40"/>
  <c r="E7" i="40"/>
  <c r="E14" i="51"/>
  <c r="E20" i="51"/>
  <c r="AF6" i="39"/>
  <c r="F3" i="51"/>
  <c r="E4" i="51"/>
  <c r="E12" i="51"/>
  <c r="AB7" i="48"/>
  <c r="D8" i="42" l="1"/>
  <c r="F4" i="48" l="1" a="1"/>
  <c r="F9" i="40"/>
  <c r="F17" i="40"/>
  <c r="F13" i="40"/>
  <c r="F10" i="40"/>
  <c r="E8" i="42"/>
  <c r="F12" i="51"/>
  <c r="F15" i="51"/>
  <c r="G10" i="40"/>
  <c r="F7" i="51"/>
  <c r="F20" i="51"/>
  <c r="F8" i="51"/>
  <c r="AF7" i="43"/>
  <c r="F18" i="40"/>
  <c r="R5" i="51"/>
  <c r="G7" i="51"/>
  <c r="AG6" i="39"/>
  <c r="F21" i="40"/>
  <c r="R5" i="40"/>
  <c r="AF7" i="39"/>
  <c r="F5" i="51"/>
  <c r="G5" i="51" s="1"/>
  <c r="R5" i="42"/>
  <c r="AF12" i="52"/>
  <c r="G3" i="42"/>
  <c r="AC7" i="48"/>
  <c r="F6" i="42"/>
  <c r="F17" i="51"/>
  <c r="AG7" i="43"/>
  <c r="AB8" i="48"/>
  <c r="F6" i="40"/>
  <c r="G6" i="40" s="1"/>
  <c r="G13" i="40"/>
  <c r="F8" i="42"/>
  <c r="AC8" i="48"/>
  <c r="F16" i="40"/>
  <c r="F19" i="51"/>
  <c r="F15" i="40"/>
  <c r="F4" i="40"/>
  <c r="F13" i="51"/>
  <c r="G13" i="51" s="1"/>
  <c r="F14" i="40"/>
  <c r="F20" i="40"/>
  <c r="G21" i="40"/>
  <c r="G8" i="42"/>
  <c r="R6" i="42"/>
  <c r="G15" i="51"/>
  <c r="G3" i="51"/>
  <c r="F7" i="42"/>
  <c r="G7" i="42" s="1"/>
  <c r="AG12" i="52"/>
  <c r="F14" i="51"/>
  <c r="G14" i="51" s="1"/>
  <c r="F16" i="51"/>
  <c r="G16" i="51" s="1"/>
  <c r="AG11" i="52"/>
  <c r="G19" i="51"/>
  <c r="G4" i="40"/>
  <c r="G12" i="51"/>
  <c r="F6" i="51"/>
  <c r="G6" i="51" s="1"/>
  <c r="F4" i="51"/>
  <c r="G4" i="51" s="1"/>
  <c r="F7" i="40"/>
  <c r="G7" i="40" s="1"/>
  <c r="F4" i="42"/>
  <c r="F11" i="40"/>
  <c r="G11" i="40" s="1"/>
  <c r="G17" i="51"/>
  <c r="F10" i="51"/>
  <c r="G10" i="51" s="1"/>
  <c r="AF13" i="52"/>
  <c r="G17" i="40"/>
  <c r="F12" i="40"/>
  <c r="G12" i="40" s="1"/>
  <c r="AG6" i="43"/>
  <c r="G18" i="40"/>
  <c r="G3" i="40"/>
  <c r="AG7" i="39"/>
  <c r="F11" i="51"/>
  <c r="G11" i="51" s="1"/>
  <c r="F18" i="51"/>
  <c r="G18" i="51" s="1"/>
  <c r="F8" i="40"/>
  <c r="F5" i="40"/>
  <c r="F5" i="42"/>
  <c r="F19" i="40"/>
  <c r="G19" i="40" s="1"/>
  <c r="R7" i="42"/>
  <c r="AF8" i="43"/>
  <c r="F9" i="51"/>
  <c r="G9" i="51" s="1"/>
  <c r="AF8" i="39"/>
  <c r="G20" i="51"/>
  <c r="R6" i="40"/>
  <c r="G8" i="51"/>
  <c r="R8" i="42"/>
  <c r="G8" i="40"/>
  <c r="AG8" i="39"/>
  <c r="AF9" i="39"/>
  <c r="G16" i="40"/>
  <c r="G15" i="40"/>
  <c r="R7" i="40"/>
  <c r="R8" i="40" s="1"/>
  <c r="R9" i="40"/>
  <c r="R10" i="40" s="1"/>
  <c r="R11" i="40"/>
  <c r="R12" i="40" s="1"/>
  <c r="R13" i="40" s="1"/>
  <c r="R9" i="42"/>
  <c r="R10" i="42"/>
  <c r="R11" i="42" s="1"/>
  <c r="R12" i="42" s="1"/>
  <c r="R13" i="42" s="1"/>
  <c r="R14" i="42" s="1"/>
  <c r="R15" i="42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/>
  <c r="R31" i="42"/>
  <c r="R32" i="42"/>
  <c r="R33" i="42"/>
  <c r="R34" i="42"/>
  <c r="R35" i="42"/>
  <c r="R36" i="42"/>
  <c r="R37" i="42"/>
  <c r="R38" i="42"/>
  <c r="R39" i="42"/>
  <c r="R40" i="42"/>
  <c r="R41" i="42"/>
  <c r="R42" i="42"/>
  <c r="R43" i="42"/>
  <c r="R44" i="42"/>
  <c r="R45" i="42"/>
  <c r="R46" i="42"/>
  <c r="R47" i="42"/>
  <c r="R48" i="42"/>
  <c r="R49" i="42"/>
  <c r="R50" i="42"/>
  <c r="R51" i="42"/>
  <c r="R52" i="42"/>
  <c r="R53" i="42"/>
  <c r="R54" i="42"/>
  <c r="R55" i="42"/>
  <c r="R56" i="42"/>
  <c r="R57" i="42"/>
  <c r="R58" i="42"/>
  <c r="R59" i="42"/>
  <c r="R60" i="42"/>
  <c r="R61" i="42"/>
  <c r="R62" i="42"/>
  <c r="R63" i="42"/>
  <c r="R64" i="42"/>
  <c r="R65" i="42"/>
  <c r="R66" i="42"/>
  <c r="R67" i="42"/>
  <c r="R68" i="42"/>
  <c r="R69" i="42"/>
  <c r="R70" i="42"/>
  <c r="R71" i="42"/>
  <c r="R72" i="42"/>
  <c r="R73" i="42"/>
  <c r="R74" i="42"/>
  <c r="R75" i="42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R116" i="42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262" i="42"/>
  <c r="R263" i="42"/>
  <c r="R264" i="42"/>
  <c r="R265" i="42"/>
  <c r="R266" i="42"/>
  <c r="R267" i="42"/>
  <c r="R268" i="42"/>
  <c r="R269" i="42"/>
  <c r="R270" i="42"/>
  <c r="R271" i="42"/>
  <c r="R272" i="42"/>
  <c r="R273" i="42"/>
  <c r="R274" i="42"/>
  <c r="R275" i="42"/>
  <c r="R276" i="42"/>
  <c r="AF14" i="52"/>
  <c r="AG13" i="52"/>
  <c r="AF9" i="43"/>
  <c r="AG8" i="43"/>
  <c r="AF10" i="39"/>
  <c r="AG9" i="39"/>
  <c r="AG14" i="52"/>
  <c r="AF15" i="52"/>
  <c r="AF10" i="43"/>
  <c r="AG9" i="43"/>
  <c r="AF11" i="39"/>
  <c r="AG10" i="39"/>
  <c r="AF16" i="52"/>
  <c r="AG10" i="43"/>
  <c r="AF11" i="43"/>
  <c r="AG11" i="39"/>
  <c r="AF12" i="39"/>
  <c r="AF17" i="52"/>
  <c r="AG16" i="52"/>
  <c r="AF12" i="43"/>
  <c r="AG11" i="43"/>
  <c r="AG12" i="39"/>
  <c r="AF13" i="39"/>
  <c r="AG17" i="52"/>
  <c r="AF18" i="52"/>
  <c r="AG12" i="43"/>
  <c r="AF13" i="43"/>
  <c r="AG13" i="39"/>
  <c r="AF14" i="39"/>
  <c r="AG18" i="52"/>
  <c r="AF19" i="52"/>
  <c r="AF14" i="43"/>
  <c r="AG13" i="43"/>
  <c r="AG14" i="39"/>
  <c r="AF15" i="39"/>
  <c r="AF20" i="52"/>
  <c r="AG19" i="52"/>
  <c r="AG14" i="43"/>
  <c r="AF15" i="43"/>
  <c r="AG15" i="39"/>
  <c r="AF16" i="39"/>
  <c r="AF21" i="52"/>
  <c r="AG20" i="52"/>
  <c r="AG15" i="43"/>
  <c r="AF16" i="43"/>
  <c r="AF17" i="39"/>
  <c r="AG16" i="39"/>
  <c r="AG21" i="52"/>
  <c r="AF22" i="52"/>
  <c r="AF17" i="43"/>
  <c r="AG16" i="43"/>
  <c r="AF18" i="39"/>
  <c r="AG17" i="39"/>
  <c r="AF23" i="52"/>
  <c r="AG22" i="52"/>
  <c r="AF18" i="43"/>
  <c r="AG17" i="43"/>
  <c r="AG18" i="39"/>
  <c r="AF19" i="39"/>
  <c r="AG23" i="52"/>
  <c r="AF24" i="52"/>
  <c r="AF19" i="43"/>
  <c r="AG18" i="43"/>
  <c r="AF20" i="39"/>
  <c r="AG19" i="39"/>
  <c r="AF25" i="52"/>
  <c r="AG24" i="52"/>
  <c r="AG19" i="43"/>
  <c r="AF20" i="43"/>
  <c r="AG20" i="39"/>
  <c r="AF21" i="39"/>
  <c r="AG25" i="52"/>
  <c r="AF26" i="52"/>
  <c r="AF21" i="43"/>
  <c r="AG20" i="43"/>
  <c r="AF22" i="39"/>
  <c r="AG21" i="39"/>
  <c r="AG26" i="52"/>
  <c r="AF27" i="52"/>
  <c r="AF22" i="43"/>
  <c r="AG21" i="43"/>
  <c r="AG22" i="39"/>
  <c r="AF23" i="39"/>
  <c r="AF28" i="52"/>
  <c r="AG27" i="52"/>
  <c r="AG22" i="43"/>
  <c r="AF23" i="43"/>
  <c r="AG23" i="39"/>
  <c r="AF24" i="39"/>
  <c r="AF29" i="52"/>
  <c r="AG28" i="52"/>
  <c r="AF24" i="43"/>
  <c r="AG23" i="43"/>
  <c r="AF25" i="39"/>
  <c r="AG24" i="39"/>
  <c r="AF30" i="52"/>
  <c r="AG29" i="52"/>
  <c r="AF25" i="43"/>
  <c r="AG24" i="43"/>
  <c r="AF26" i="39"/>
  <c r="AG25" i="39"/>
  <c r="AF31" i="52"/>
  <c r="AG30" i="52"/>
  <c r="AF26" i="43"/>
  <c r="AG25" i="43"/>
  <c r="AG26" i="39"/>
  <c r="AF27" i="39"/>
  <c r="AF32" i="52"/>
  <c r="AG31" i="52"/>
  <c r="AG26" i="43"/>
  <c r="AF27" i="43"/>
  <c r="AF28" i="39"/>
  <c r="AG27" i="39"/>
  <c r="AF33" i="52"/>
  <c r="AG32" i="52"/>
  <c r="AG27" i="43"/>
  <c r="AF28" i="43"/>
  <c r="AG28" i="39"/>
  <c r="AF29" i="39"/>
  <c r="AF34" i="52"/>
  <c r="AG33" i="52"/>
  <c r="AG28" i="43"/>
  <c r="AF29" i="43"/>
  <c r="AF30" i="39"/>
  <c r="AG29" i="39"/>
  <c r="AF35" i="52"/>
  <c r="AG34" i="52"/>
  <c r="AF30" i="43"/>
  <c r="AG29" i="43"/>
  <c r="AF31" i="39"/>
  <c r="AG30" i="39"/>
  <c r="AF36" i="52"/>
  <c r="AG35" i="52"/>
  <c r="AG30" i="43"/>
  <c r="AF31" i="43"/>
  <c r="AG31" i="39"/>
  <c r="AF32" i="39"/>
  <c r="AG36" i="52"/>
  <c r="AF37" i="52"/>
  <c r="AG31" i="43"/>
  <c r="AF32" i="43"/>
  <c r="AG32" i="39"/>
  <c r="AF33" i="39"/>
  <c r="AF38" i="52"/>
  <c r="AG37" i="52"/>
  <c r="AF33" i="43"/>
  <c r="AG32" i="43"/>
  <c r="AG33" i="39"/>
  <c r="AF34" i="39"/>
  <c r="AF39" i="52"/>
  <c r="AG38" i="52"/>
  <c r="AG33" i="43"/>
  <c r="AF34" i="43"/>
  <c r="AG34" i="39"/>
  <c r="AF35" i="39"/>
  <c r="AG39" i="52"/>
  <c r="AF40" i="52"/>
  <c r="AF35" i="43"/>
  <c r="AG34" i="43"/>
  <c r="AF36" i="39"/>
  <c r="AG35" i="39"/>
  <c r="AF41" i="52"/>
  <c r="AG40" i="52"/>
  <c r="AG35" i="43"/>
  <c r="AF36" i="43"/>
  <c r="AF37" i="39"/>
  <c r="AG36" i="39"/>
  <c r="AG41" i="52"/>
  <c r="AF42" i="52"/>
  <c r="AF37" i="43"/>
  <c r="AG36" i="43"/>
  <c r="AF38" i="39"/>
  <c r="AG37" i="39"/>
  <c r="AF43" i="52"/>
  <c r="AG42" i="52"/>
  <c r="AF38" i="43"/>
  <c r="AG37" i="43"/>
  <c r="AF39" i="39"/>
  <c r="AG38" i="39"/>
  <c r="AF44" i="52"/>
  <c r="AG43" i="52"/>
  <c r="AG38" i="43"/>
  <c r="AF39" i="43"/>
  <c r="AF40" i="39"/>
  <c r="AG39" i="39"/>
  <c r="AG44" i="52"/>
  <c r="AF45" i="52"/>
  <c r="AG39" i="43"/>
  <c r="AF40" i="43"/>
  <c r="AG40" i="39"/>
  <c r="AF41" i="39"/>
  <c r="AG45" i="52"/>
  <c r="AF46" i="52"/>
  <c r="AG40" i="43"/>
  <c r="AF41" i="43"/>
  <c r="AG41" i="39"/>
  <c r="AF42" i="39"/>
  <c r="AG46" i="52"/>
  <c r="AF47" i="52"/>
  <c r="AF42" i="43"/>
  <c r="AG41" i="43"/>
  <c r="AG42" i="39"/>
  <c r="AF43" i="39"/>
  <c r="AF48" i="52"/>
  <c r="AG47" i="52"/>
  <c r="AF43" i="43"/>
  <c r="AG42" i="43"/>
  <c r="AG43" i="39"/>
  <c r="AF44" i="39"/>
  <c r="AF49" i="52"/>
  <c r="AG48" i="52"/>
  <c r="AF44" i="43"/>
  <c r="AG43" i="43"/>
  <c r="AF45" i="39"/>
  <c r="AG44" i="39"/>
  <c r="AF50" i="52"/>
  <c r="AG49" i="52"/>
  <c r="AF45" i="43"/>
  <c r="AG44" i="43"/>
  <c r="AG45" i="39"/>
  <c r="AF46" i="39"/>
  <c r="AG50" i="52"/>
  <c r="AF51" i="52"/>
  <c r="AF46" i="43"/>
  <c r="AG45" i="43"/>
  <c r="AF47" i="39"/>
  <c r="AG46" i="39"/>
  <c r="AG51" i="52"/>
  <c r="AF52" i="52"/>
  <c r="AF47" i="43"/>
  <c r="AG46" i="43"/>
  <c r="AG47" i="39"/>
  <c r="AF48" i="39"/>
  <c r="AG52" i="52"/>
  <c r="AF53" i="52"/>
  <c r="AF48" i="43"/>
  <c r="AG47" i="43"/>
  <c r="AF49" i="39"/>
  <c r="AG48" i="39"/>
  <c r="AF54" i="52"/>
  <c r="AG53" i="52"/>
  <c r="AG48" i="43"/>
  <c r="AF49" i="43"/>
  <c r="AG49" i="39"/>
  <c r="AF50" i="39"/>
  <c r="AG54" i="52"/>
  <c r="AF55" i="52"/>
  <c r="AF50" i="43"/>
  <c r="AG49" i="43"/>
  <c r="AF51" i="39"/>
  <c r="AG50" i="39"/>
  <c r="AF56" i="52"/>
  <c r="AG55" i="52"/>
  <c r="AG50" i="43"/>
  <c r="AF51" i="43"/>
  <c r="AF52" i="39"/>
  <c r="AG51" i="39"/>
  <c r="AG56" i="52"/>
  <c r="AF57" i="52"/>
  <c r="AF52" i="43"/>
  <c r="AG51" i="43"/>
  <c r="AG52" i="39"/>
  <c r="AF53" i="39"/>
  <c r="AG57" i="52"/>
  <c r="AF58" i="52"/>
  <c r="AF53" i="43"/>
  <c r="AG52" i="43"/>
  <c r="AG53" i="39"/>
  <c r="AF54" i="39"/>
  <c r="AF59" i="52"/>
  <c r="AG58" i="52"/>
  <c r="AF54" i="43"/>
  <c r="AG53" i="43"/>
  <c r="AG54" i="39"/>
  <c r="AF55" i="39"/>
  <c r="AG59" i="52"/>
  <c r="AF60" i="52"/>
  <c r="AF55" i="43"/>
  <c r="AG54" i="43"/>
  <c r="AG55" i="39"/>
  <c r="AF56" i="39"/>
  <c r="AF61" i="52"/>
  <c r="AG60" i="52"/>
  <c r="AG55" i="43"/>
  <c r="AF56" i="43"/>
  <c r="AG56" i="39"/>
  <c r="AF57" i="39"/>
  <c r="AG61" i="52"/>
  <c r="AF62" i="52"/>
  <c r="AG56" i="43"/>
  <c r="AF57" i="43"/>
  <c r="AG57" i="39"/>
  <c r="AF58" i="39"/>
  <c r="AF63" i="52"/>
  <c r="AG62" i="52"/>
  <c r="AG57" i="43"/>
  <c r="AF58" i="43"/>
  <c r="AF59" i="39"/>
  <c r="AG58" i="39"/>
  <c r="AF64" i="52"/>
  <c r="AG63" i="52"/>
  <c r="AG58" i="43"/>
  <c r="AF59" i="43"/>
  <c r="AG59" i="39"/>
  <c r="AF60" i="39"/>
  <c r="AF65" i="52"/>
  <c r="AG64" i="52"/>
  <c r="AG59" i="43"/>
  <c r="AF60" i="43"/>
  <c r="AF61" i="39"/>
  <c r="AG60" i="39"/>
  <c r="AF66" i="52"/>
  <c r="AG65" i="52"/>
  <c r="AG60" i="43"/>
  <c r="AF61" i="43"/>
  <c r="AF62" i="39"/>
  <c r="AG61" i="39"/>
  <c r="AG66" i="52"/>
  <c r="AF67" i="52"/>
  <c r="AG61" i="43"/>
  <c r="AF62" i="43"/>
  <c r="AF63" i="39"/>
  <c r="AG62" i="39"/>
  <c r="AF68" i="52"/>
  <c r="AG67" i="52"/>
  <c r="AG62" i="43"/>
  <c r="AF63" i="43"/>
  <c r="AF64" i="39"/>
  <c r="AG63" i="39"/>
  <c r="AG68" i="52"/>
  <c r="AF69" i="52"/>
  <c r="AG63" i="43"/>
  <c r="AF64" i="43"/>
  <c r="AF65" i="39"/>
  <c r="AG64" i="39"/>
  <c r="AG69" i="52"/>
  <c r="AF70" i="52"/>
  <c r="AG64" i="43"/>
  <c r="AF65" i="43"/>
  <c r="AF66" i="39"/>
  <c r="AG65" i="39"/>
  <c r="AG70" i="52"/>
  <c r="AF71" i="52"/>
  <c r="AF67" i="39"/>
  <c r="AG66" i="39"/>
  <c r="AG71" i="52"/>
  <c r="AF72" i="52"/>
  <c r="AG67" i="39"/>
  <c r="AF68" i="39"/>
  <c r="AF73" i="52"/>
  <c r="AG72" i="52"/>
  <c r="AG68" i="39"/>
  <c r="AF69" i="39"/>
  <c r="AF74" i="52"/>
  <c r="AG73" i="52"/>
  <c r="AF70" i="39"/>
  <c r="AG69" i="39"/>
  <c r="AG74" i="52"/>
  <c r="AF75" i="52"/>
  <c r="AG70" i="39"/>
  <c r="AF71" i="39"/>
  <c r="AG75" i="52"/>
  <c r="AF76" i="52"/>
  <c r="AG71" i="39"/>
  <c r="AF72" i="39"/>
  <c r="AG76" i="52"/>
  <c r="AF77" i="52"/>
  <c r="AG72" i="39"/>
  <c r="AF73" i="39"/>
  <c r="AF78" i="52"/>
  <c r="AG77" i="52"/>
  <c r="AG73" i="39"/>
  <c r="AF74" i="39"/>
  <c r="AG78" i="52"/>
  <c r="AF79" i="52"/>
  <c r="AG74" i="39"/>
  <c r="AF75" i="39"/>
  <c r="AF80" i="52"/>
  <c r="AG79" i="52"/>
  <c r="AG75" i="39"/>
  <c r="AF76" i="39"/>
  <c r="AF81" i="52"/>
  <c r="AG80" i="52"/>
  <c r="AG76" i="39"/>
  <c r="AF77" i="39"/>
  <c r="AF82" i="52"/>
  <c r="AG81" i="52"/>
  <c r="AF78" i="39"/>
  <c r="AG77" i="39"/>
  <c r="AG82" i="52"/>
  <c r="AF83" i="52"/>
  <c r="AF79" i="39"/>
  <c r="AG78" i="39"/>
  <c r="AF84" i="52"/>
  <c r="AG83" i="52"/>
  <c r="AF80" i="39"/>
  <c r="AG79" i="39"/>
  <c r="AG84" i="52"/>
  <c r="AF85" i="52"/>
  <c r="AF81" i="39"/>
  <c r="AG80" i="39"/>
  <c r="AG85" i="52"/>
  <c r="AF86" i="52"/>
  <c r="AF82" i="39"/>
  <c r="AG81" i="39"/>
  <c r="AF87" i="52"/>
  <c r="AG86" i="52"/>
  <c r="AG82" i="39"/>
  <c r="AF83" i="39"/>
  <c r="AF88" i="52"/>
  <c r="AG87" i="52"/>
  <c r="AF84" i="39"/>
  <c r="AG83" i="39"/>
  <c r="AG88" i="52"/>
  <c r="AF89" i="52"/>
  <c r="AG84" i="39"/>
  <c r="AF85" i="39"/>
  <c r="AG89" i="52"/>
  <c r="AF90" i="52"/>
  <c r="AF86" i="39"/>
  <c r="AG85" i="39"/>
  <c r="AG90" i="52"/>
  <c r="AF91" i="52"/>
  <c r="AF87" i="39"/>
  <c r="AG86" i="39"/>
  <c r="AF92" i="52"/>
  <c r="AG91" i="52"/>
  <c r="AF88" i="39"/>
  <c r="AG87" i="39"/>
  <c r="AF93" i="52"/>
  <c r="AG92" i="52"/>
  <c r="AF89" i="39"/>
  <c r="AG88" i="39"/>
  <c r="AG93" i="52"/>
  <c r="AF94" i="52"/>
  <c r="AF90" i="39"/>
  <c r="AG89" i="39"/>
  <c r="AG94" i="52"/>
  <c r="AF95" i="52"/>
  <c r="AF91" i="39"/>
  <c r="AG90" i="39"/>
  <c r="AF96" i="52"/>
  <c r="AG95" i="52"/>
  <c r="AF92" i="39"/>
  <c r="AG91" i="39"/>
  <c r="AF97" i="52"/>
  <c r="AG96" i="52"/>
  <c r="AF93" i="39"/>
  <c r="AG92" i="39"/>
  <c r="AF98" i="52"/>
  <c r="AG97" i="52"/>
  <c r="AF94" i="39"/>
  <c r="AG93" i="39"/>
  <c r="AG98" i="52"/>
  <c r="AF99" i="52"/>
  <c r="AG94" i="39"/>
  <c r="AF95" i="39"/>
  <c r="AG99" i="52"/>
  <c r="AF100" i="52"/>
  <c r="AF96" i="39"/>
  <c r="AG95" i="39"/>
  <c r="AF101" i="52"/>
  <c r="AG100" i="52"/>
  <c r="AF97" i="39"/>
  <c r="AG96" i="39"/>
  <c r="AG101" i="52"/>
  <c r="AF102" i="52"/>
  <c r="AF98" i="39"/>
  <c r="AG97" i="39"/>
  <c r="AF103" i="52"/>
  <c r="AG102" i="52"/>
  <c r="AF99" i="39"/>
  <c r="AG98" i="39"/>
  <c r="AF104" i="52"/>
  <c r="AG103" i="52"/>
  <c r="AF100" i="39"/>
  <c r="AG99" i="39"/>
  <c r="AF105" i="52"/>
  <c r="AG104" i="52"/>
  <c r="AF101" i="39"/>
  <c r="AG100" i="39"/>
  <c r="AG105" i="52"/>
  <c r="AF106" i="52"/>
  <c r="AF102" i="39"/>
  <c r="AG101" i="39"/>
  <c r="AF107" i="52"/>
  <c r="AG106" i="52"/>
  <c r="AG102" i="39"/>
  <c r="AF103" i="39"/>
  <c r="AF108" i="52"/>
  <c r="AG107" i="52"/>
  <c r="AF104" i="39"/>
  <c r="AG103" i="39"/>
  <c r="AG108" i="52"/>
  <c r="AF109" i="52"/>
  <c r="AF105" i="39"/>
  <c r="AG104" i="39"/>
  <c r="AG109" i="52"/>
  <c r="AF110" i="52"/>
  <c r="AG105" i="39"/>
  <c r="AF106" i="39"/>
  <c r="AF111" i="52"/>
  <c r="AG110" i="52"/>
  <c r="AF107" i="39"/>
  <c r="AG106" i="39"/>
  <c r="AG111" i="52"/>
  <c r="AF112" i="52"/>
  <c r="AG107" i="39"/>
  <c r="AF108" i="39"/>
  <c r="AF113" i="52"/>
  <c r="AG112" i="52"/>
  <c r="AG108" i="39"/>
  <c r="AF109" i="39"/>
  <c r="AF114" i="52"/>
  <c r="AG113" i="52"/>
  <c r="AG109" i="39"/>
  <c r="AF110" i="39"/>
  <c r="AF115" i="52"/>
  <c r="AG114" i="52"/>
  <c r="AF111" i="39"/>
  <c r="AG110" i="39"/>
  <c r="AG115" i="52"/>
  <c r="AF116" i="52"/>
  <c r="AF112" i="39"/>
  <c r="AG111" i="39"/>
  <c r="AF117" i="52"/>
  <c r="AG116" i="52"/>
  <c r="AF113" i="39"/>
  <c r="AG112" i="39"/>
  <c r="AF118" i="52"/>
  <c r="AG117" i="52"/>
  <c r="AG113" i="39"/>
  <c r="AF114" i="39"/>
  <c r="AG118" i="52"/>
  <c r="AF119" i="52"/>
  <c r="AG114" i="39"/>
  <c r="AF115" i="39"/>
  <c r="AG119" i="52"/>
  <c r="AF120" i="52"/>
  <c r="AG115" i="39"/>
  <c r="AF116" i="39"/>
  <c r="AF121" i="52"/>
  <c r="AG120" i="52"/>
  <c r="AF117" i="39"/>
  <c r="AG116" i="39"/>
  <c r="AF122" i="52"/>
  <c r="AG121" i="52"/>
  <c r="AG117" i="39"/>
  <c r="AF118" i="39"/>
  <c r="AG122" i="52"/>
  <c r="AF123" i="52"/>
  <c r="AG118" i="39"/>
  <c r="AF119" i="39"/>
  <c r="AG123" i="52"/>
  <c r="AF124" i="52"/>
  <c r="AG119" i="39"/>
  <c r="AF120" i="39"/>
  <c r="AF125" i="52"/>
  <c r="AG124" i="52"/>
  <c r="AG120" i="39"/>
  <c r="AF121" i="39"/>
  <c r="AF126" i="52"/>
  <c r="AG125" i="52"/>
  <c r="AF122" i="39"/>
  <c r="AG121" i="39"/>
  <c r="AF127" i="52"/>
  <c r="AG126" i="52"/>
  <c r="AG122" i="39"/>
  <c r="AF123" i="39"/>
  <c r="AF128" i="52"/>
  <c r="AG127" i="52"/>
  <c r="AF124" i="39"/>
  <c r="AG123" i="39"/>
  <c r="AF129" i="52"/>
  <c r="AG128" i="52"/>
  <c r="AG124" i="39"/>
  <c r="AF125" i="39"/>
  <c r="AG129" i="52"/>
  <c r="AF130" i="52"/>
  <c r="AF126" i="39"/>
  <c r="AG125" i="39"/>
  <c r="AG130" i="52"/>
  <c r="AF131" i="52"/>
  <c r="AG126" i="39"/>
  <c r="AF127" i="39"/>
  <c r="AG131" i="52"/>
  <c r="AF132" i="52"/>
  <c r="AG127" i="39"/>
  <c r="AF128" i="39"/>
  <c r="AG132" i="52"/>
  <c r="AF133" i="52"/>
  <c r="AF129" i="39"/>
  <c r="AG128" i="39"/>
  <c r="AF134" i="52"/>
  <c r="AG133" i="52"/>
  <c r="AG129" i="39"/>
  <c r="AF130" i="39"/>
  <c r="AG134" i="52"/>
  <c r="AF135" i="52"/>
  <c r="AF131" i="39"/>
  <c r="AG130" i="39"/>
  <c r="AG135" i="52"/>
  <c r="AF136" i="52"/>
  <c r="AG131" i="39"/>
  <c r="AF132" i="39"/>
  <c r="AF137" i="52"/>
  <c r="AG136" i="52"/>
  <c r="AF138" i="52"/>
  <c r="AG137" i="52"/>
  <c r="AF139" i="52"/>
  <c r="AG138" i="52"/>
  <c r="AF140" i="52"/>
  <c r="AG139" i="52"/>
  <c r="AF141" i="52"/>
  <c r="AG140" i="52"/>
  <c r="AF142" i="52"/>
  <c r="AG141" i="52"/>
  <c r="AG142" i="52"/>
  <c r="AF143" i="52"/>
  <c r="AG143" i="52"/>
  <c r="AF144" i="52"/>
  <c r="AF145" i="52"/>
  <c r="AG144" i="52"/>
  <c r="AF146" i="52"/>
  <c r="AG145" i="52"/>
  <c r="AF147" i="52"/>
  <c r="AG146" i="52"/>
  <c r="AG147" i="52"/>
  <c r="AF148" i="52"/>
  <c r="AG148" i="52"/>
  <c r="AF149" i="52"/>
  <c r="AF150" i="52"/>
  <c r="AG149" i="52"/>
  <c r="AF151" i="52"/>
  <c r="AG150" i="52"/>
  <c r="AG151" i="52"/>
  <c r="AF152" i="52"/>
  <c r="AG152" i="52"/>
  <c r="AF153" i="52"/>
  <c r="AG153" i="52"/>
  <c r="AF154" i="52"/>
  <c r="AF155" i="52"/>
  <c r="AG154" i="52"/>
  <c r="AF156" i="52"/>
  <c r="AG155" i="52"/>
  <c r="AF157" i="52"/>
  <c r="AG156" i="52"/>
  <c r="AG157" i="52"/>
  <c r="AF158" i="52"/>
  <c r="AF159" i="52"/>
  <c r="AG158" i="52"/>
  <c r="AF160" i="52"/>
  <c r="AG159" i="52"/>
  <c r="AF161" i="52"/>
  <c r="AG160" i="52"/>
  <c r="AG161" i="52"/>
  <c r="AF162" i="52"/>
  <c r="AF163" i="52"/>
  <c r="AG162" i="52"/>
  <c r="AF164" i="52"/>
  <c r="AG163" i="52"/>
  <c r="AF165" i="52"/>
  <c r="AG164" i="52"/>
  <c r="AG165" i="52"/>
  <c r="AF166" i="52"/>
  <c r="AG166" i="52"/>
  <c r="AF167" i="52"/>
  <c r="AG167" i="52"/>
  <c r="AF168" i="52"/>
  <c r="AF169" i="52"/>
  <c r="AG168" i="52"/>
  <c r="AG169" i="52"/>
  <c r="AF170" i="52"/>
  <c r="AG170" i="52"/>
  <c r="AF171" i="52"/>
  <c r="AG171" i="52"/>
  <c r="AF172" i="52"/>
  <c r="AG172" i="52"/>
  <c r="AF173" i="52"/>
  <c r="AG173" i="52"/>
  <c r="AF174" i="52"/>
  <c r="AF175" i="52"/>
  <c r="AG174" i="52"/>
  <c r="AF176" i="52"/>
  <c r="AG175" i="52"/>
  <c r="AG176" i="52"/>
  <c r="AF177" i="52"/>
  <c r="AF178" i="52"/>
  <c r="AG177" i="52"/>
  <c r="AG178" i="52"/>
  <c r="AF179" i="52"/>
  <c r="AF180" i="52"/>
  <c r="AG179" i="52"/>
  <c r="AF181" i="52"/>
  <c r="AG180" i="52"/>
  <c r="AG181" i="52"/>
  <c r="AF182" i="52"/>
  <c r="AG182" i="52"/>
  <c r="AF183" i="52"/>
  <c r="AG183" i="52"/>
  <c r="AF184" i="52"/>
  <c r="AF185" i="52"/>
  <c r="AG184" i="52"/>
  <c r="AG185" i="52"/>
  <c r="AF186" i="52"/>
  <c r="AF187" i="52"/>
  <c r="AG186" i="52"/>
  <c r="AF188" i="52"/>
  <c r="AG187" i="52"/>
  <c r="AF189" i="52"/>
  <c r="AG188" i="52"/>
  <c r="AG189" i="52"/>
  <c r="AF190" i="52"/>
  <c r="AF191" i="52"/>
  <c r="AG190" i="52"/>
  <c r="AF192" i="52"/>
  <c r="AG191" i="52"/>
  <c r="AG192" i="52"/>
  <c r="AF193" i="52"/>
  <c r="AG193" i="52"/>
  <c r="AF194" i="52"/>
  <c r="AF195" i="52"/>
  <c r="AG194" i="52"/>
  <c r="AF196" i="52"/>
  <c r="AG195" i="52"/>
  <c r="AG196" i="52"/>
  <c r="AF197" i="52"/>
  <c r="AF198" i="52"/>
  <c r="AG197" i="52"/>
  <c r="AF199" i="52"/>
  <c r="AG198" i="52"/>
  <c r="AF200" i="52"/>
  <c r="AG199" i="52"/>
  <c r="AG200" i="52"/>
  <c r="AF201" i="52"/>
  <c r="AF202" i="52"/>
  <c r="AG201" i="52"/>
  <c r="AF203" i="52"/>
  <c r="AG202" i="52"/>
  <c r="AF204" i="52"/>
  <c r="AG203" i="52"/>
  <c r="AF205" i="52"/>
  <c r="AG204" i="52"/>
  <c r="AF206" i="52"/>
  <c r="AG205" i="52"/>
  <c r="AF207" i="52"/>
  <c r="AG206" i="52"/>
  <c r="AG207" i="52"/>
  <c r="AF208" i="52"/>
  <c r="AF209" i="52"/>
  <c r="AG208" i="52"/>
  <c r="AF210" i="52"/>
  <c r="AG209" i="52"/>
  <c r="AG210" i="52"/>
  <c r="AF211" i="52"/>
  <c r="AG211" i="52"/>
  <c r="AF212" i="52"/>
  <c r="AG212" i="52"/>
  <c r="AF213" i="52"/>
  <c r="AF214" i="52"/>
  <c r="AG213" i="52"/>
  <c r="AF215" i="52"/>
  <c r="AG214" i="52"/>
  <c r="AF216" i="52"/>
  <c r="AG215" i="52"/>
  <c r="AF217" i="52"/>
  <c r="AG216" i="52"/>
  <c r="AF218" i="52"/>
  <c r="AG217" i="52"/>
  <c r="AF219" i="52"/>
  <c r="AG218" i="52"/>
  <c r="AG219" i="52"/>
  <c r="AF220" i="52"/>
  <c r="AG220" i="52"/>
  <c r="AF221" i="52"/>
  <c r="AF222" i="52"/>
  <c r="AG221" i="52"/>
  <c r="AF223" i="52"/>
  <c r="AG222" i="52"/>
  <c r="AF224" i="52"/>
  <c r="AG223" i="52"/>
  <c r="AF225" i="52"/>
  <c r="AG224" i="52"/>
  <c r="AG225" i="52"/>
  <c r="AF226" i="52"/>
  <c r="AG226" i="52"/>
  <c r="AF227" i="52"/>
  <c r="AG227" i="52"/>
  <c r="AF228" i="52"/>
  <c r="AF229" i="52"/>
  <c r="AG228" i="52"/>
  <c r="AF230" i="52"/>
  <c r="AG229" i="52"/>
  <c r="AF231" i="52"/>
  <c r="AG230" i="52"/>
  <c r="AG231" i="52"/>
  <c r="AF232" i="52"/>
  <c r="AF233" i="52"/>
  <c r="AG232" i="52"/>
  <c r="AG233" i="52"/>
  <c r="AF234" i="52"/>
  <c r="AF235" i="52"/>
  <c r="AG234" i="52"/>
  <c r="AF236" i="52"/>
  <c r="AG235" i="52"/>
  <c r="AG236" i="52"/>
  <c r="AF237" i="52"/>
  <c r="AG237" i="52"/>
  <c r="AF238" i="52"/>
  <c r="AG238" i="52"/>
  <c r="AF239" i="52"/>
  <c r="AG239" i="52"/>
  <c r="AF240" i="52"/>
  <c r="AG240" i="52"/>
  <c r="AF241" i="52"/>
  <c r="AG241" i="52"/>
  <c r="AF242" i="52"/>
  <c r="AF243" i="52"/>
  <c r="AG242" i="52"/>
  <c r="AG243" i="52"/>
  <c r="AF244" i="52"/>
  <c r="AG244" i="52"/>
  <c r="AF245" i="52"/>
  <c r="AF246" i="52"/>
  <c r="AG245" i="52"/>
  <c r="AG246" i="52"/>
  <c r="AF247" i="52"/>
  <c r="AG247" i="52"/>
  <c r="AF248" i="52"/>
  <c r="AF249" i="52"/>
  <c r="AG248" i="52"/>
  <c r="AF250" i="52"/>
  <c r="AG249" i="52"/>
  <c r="AG250" i="52"/>
  <c r="AF251" i="52"/>
  <c r="AG251" i="52"/>
  <c r="AF252" i="52"/>
  <c r="AF253" i="52"/>
  <c r="AG252" i="52"/>
  <c r="AG253" i="52"/>
  <c r="G20" i="40"/>
  <c r="R277" i="42"/>
  <c r="AG132" i="39"/>
  <c r="G14" i="40"/>
  <c r="AG65" i="43"/>
  <c r="AB9" i="48"/>
  <c r="AG15" i="52"/>
  <c r="G6" i="42"/>
  <c r="R14" i="40"/>
  <c r="R15" i="40" s="1"/>
  <c r="R16" i="40" s="1"/>
  <c r="R17" i="40" s="1"/>
  <c r="R18" i="40" s="1"/>
  <c r="R19" i="40" s="1"/>
  <c r="R20" i="40" s="1"/>
  <c r="R6" i="51"/>
  <c r="R7" i="51" s="1"/>
  <c r="R8" i="51" s="1"/>
  <c r="G5" i="42"/>
  <c r="C9" i="42"/>
  <c r="G5" i="40"/>
  <c r="G9" i="40"/>
  <c r="G4" i="42"/>
  <c r="AB10" i="48"/>
  <c r="AC9" i="48"/>
  <c r="E9" i="42"/>
  <c r="AC10" i="48"/>
  <c r="AB11" i="48"/>
  <c r="C10" i="42"/>
  <c r="F9" i="42"/>
  <c r="AB12" i="48"/>
  <c r="AC11" i="48"/>
  <c r="E10" i="42"/>
  <c r="AC12" i="48"/>
  <c r="AB13" i="48"/>
  <c r="C11" i="42"/>
  <c r="F10" i="42"/>
  <c r="G10" i="42" s="1"/>
  <c r="AC13" i="48"/>
  <c r="AB14" i="48"/>
  <c r="E11" i="42"/>
  <c r="AC14" i="48"/>
  <c r="AB15" i="48"/>
  <c r="F11" i="42"/>
  <c r="G11" i="42" s="1"/>
  <c r="C12" i="42"/>
  <c r="AB16" i="48"/>
  <c r="AC15" i="48"/>
  <c r="E12" i="42"/>
  <c r="AC16" i="48"/>
  <c r="AB17" i="48"/>
  <c r="F12" i="42"/>
  <c r="G12" i="42" s="1"/>
  <c r="C13" i="42"/>
  <c r="AB18" i="48"/>
  <c r="AC17" i="48"/>
  <c r="E13" i="42"/>
  <c r="AB19" i="48"/>
  <c r="AC18" i="48"/>
  <c r="C14" i="42"/>
  <c r="F13" i="42"/>
  <c r="AC19" i="48"/>
  <c r="AB20" i="48"/>
  <c r="E14" i="42"/>
  <c r="AB21" i="48"/>
  <c r="AC20" i="48"/>
  <c r="F14" i="42"/>
  <c r="G14" i="42" s="1"/>
  <c r="C15" i="42"/>
  <c r="AB22" i="48"/>
  <c r="AC21" i="48"/>
  <c r="E15" i="42"/>
  <c r="F15" i="42" s="1"/>
  <c r="AB23" i="48"/>
  <c r="AC22" i="48"/>
  <c r="AB24" i="48"/>
  <c r="AC23" i="48"/>
  <c r="AB25" i="48"/>
  <c r="AC24" i="48"/>
  <c r="AC25" i="48"/>
  <c r="AB26" i="48"/>
  <c r="AC26" i="48" s="1"/>
  <c r="D15" i="42" l="1"/>
  <c r="D14" i="42"/>
  <c r="D13" i="42"/>
  <c r="D12" i="42"/>
  <c r="D11" i="42"/>
  <c r="D10" i="42"/>
  <c r="D9" i="42"/>
  <c r="G15" i="42"/>
  <c r="R278" i="42"/>
  <c r="G13" i="42"/>
  <c r="R9" i="51"/>
  <c r="R10" i="51" s="1"/>
  <c r="R11" i="51" s="1"/>
  <c r="R12" i="51" s="1"/>
  <c r="R13" i="51" s="1"/>
  <c r="R14" i="51" s="1"/>
  <c r="R15" i="51" s="1"/>
  <c r="R16" i="51" s="1"/>
  <c r="R17" i="51" s="1"/>
  <c r="R18" i="51" s="1"/>
  <c r="R19" i="51" s="1"/>
  <c r="R20" i="51" s="1"/>
  <c r="R21" i="51" s="1"/>
  <c r="R21" i="40"/>
  <c r="R22" i="40" s="1"/>
  <c r="R23" i="40" s="1"/>
  <c r="R24" i="40" s="1"/>
  <c r="R25" i="40" s="1"/>
  <c r="R26" i="40" s="1"/>
  <c r="R27" i="40" s="1"/>
  <c r="R28" i="40" s="1"/>
  <c r="R29" i="40" s="1"/>
  <c r="R30" i="40" s="1"/>
  <c r="R31" i="40" s="1"/>
  <c r="R32" i="40" s="1"/>
  <c r="R33" i="40" s="1"/>
  <c r="R34" i="40" s="1"/>
  <c r="G9" i="42"/>
  <c r="R35" i="40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 s="1"/>
  <c r="R83" i="40" s="1"/>
  <c r="R84" i="40" s="1"/>
  <c r="R85" i="40" s="1"/>
  <c r="R86" i="40" s="1"/>
  <c r="R87" i="40" s="1"/>
  <c r="R88" i="40" s="1"/>
  <c r="R89" i="40" s="1"/>
  <c r="R90" i="40" s="1"/>
  <c r="R91" i="40" s="1"/>
  <c r="R92" i="40" s="1"/>
  <c r="R93" i="40" s="1"/>
  <c r="R94" i="40" s="1"/>
  <c r="R95" i="40" s="1"/>
  <c r="R96" i="40" s="1"/>
  <c r="R97" i="40" s="1"/>
  <c r="R98" i="40" s="1"/>
  <c r="R99" i="40" s="1"/>
  <c r="R100" i="40" s="1"/>
  <c r="R101" i="40" s="1"/>
  <c r="R102" i="40" s="1"/>
  <c r="R103" i="40" s="1"/>
  <c r="R104" i="40" s="1"/>
  <c r="R105" i="40" s="1"/>
  <c r="R106" i="40" s="1"/>
  <c r="R107" i="40" s="1"/>
  <c r="R108" i="40" s="1"/>
  <c r="R109" i="40" s="1"/>
  <c r="R110" i="40" s="1"/>
  <c r="R111" i="40" s="1"/>
  <c r="R112" i="40" s="1"/>
  <c r="R113" i="40" s="1"/>
  <c r="R114" i="40" s="1"/>
  <c r="R115" i="40" s="1"/>
  <c r="R116" i="40" s="1"/>
  <c r="R117" i="40" s="1"/>
  <c r="R118" i="40" s="1"/>
  <c r="R119" i="40" s="1"/>
  <c r="R120" i="40" s="1"/>
  <c r="R121" i="40" s="1"/>
  <c r="R122" i="40" s="1"/>
  <c r="R123" i="40" s="1"/>
  <c r="R124" i="40" s="1"/>
  <c r="R125" i="40" s="1"/>
  <c r="R126" i="40" s="1"/>
  <c r="R127" i="40" s="1"/>
  <c r="R128" i="40" s="1"/>
  <c r="R129" i="40" s="1"/>
  <c r="R130" i="40" s="1"/>
  <c r="R131" i="40" s="1"/>
  <c r="R132" i="40" s="1"/>
  <c r="R133" i="40" s="1"/>
  <c r="R134" i="40" s="1"/>
  <c r="R135" i="40" s="1"/>
  <c r="R136" i="40" s="1"/>
  <c r="R137" i="40" s="1"/>
  <c r="R138" i="40" s="1"/>
  <c r="R139" i="40" s="1"/>
  <c r="R140" i="40" s="1"/>
  <c r="R141" i="40" s="1"/>
  <c r="R142" i="40" s="1"/>
  <c r="R143" i="40" s="1"/>
  <c r="R144" i="40" s="1"/>
  <c r="R145" i="40" s="1"/>
  <c r="R146" i="40" s="1"/>
  <c r="R147" i="40" s="1"/>
  <c r="R148" i="40" s="1"/>
  <c r="R149" i="40" s="1"/>
  <c r="R150" i="40" s="1"/>
  <c r="R151" i="40" s="1"/>
  <c r="R152" i="40" s="1"/>
  <c r="R153" i="40" s="1"/>
  <c r="R154" i="40" s="1"/>
  <c r="R155" i="40" s="1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22" i="51"/>
  <c r="R23" i="51" s="1"/>
  <c r="R24" i="51" s="1"/>
  <c r="R25" i="51" s="1"/>
  <c r="R279" i="42"/>
  <c r="R26" i="51"/>
  <c r="R27" i="51" s="1"/>
  <c r="R28" i="51" s="1"/>
  <c r="R185" i="40"/>
  <c r="R186" i="40" s="1"/>
  <c r="R187" i="40" s="1"/>
  <c r="R188" i="40" s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s="1"/>
  <c r="R213" i="40" s="1"/>
  <c r="R214" i="40" s="1"/>
  <c r="R215" i="40" s="1"/>
  <c r="R216" i="40" s="1"/>
  <c r="R280" i="42"/>
  <c r="R217" i="40"/>
  <c r="R218" i="40" s="1"/>
  <c r="R219" i="40" s="1"/>
  <c r="R220" i="40" s="1"/>
  <c r="R221" i="40" s="1"/>
  <c r="R222" i="40" s="1"/>
  <c r="R223" i="40" s="1"/>
  <c r="R224" i="40" s="1"/>
  <c r="R225" i="40" s="1"/>
  <c r="R226" i="40" s="1"/>
  <c r="R227" i="40" s="1"/>
  <c r="R228" i="40" s="1"/>
  <c r="R229" i="40" s="1"/>
  <c r="R230" i="40" s="1"/>
  <c r="R231" i="40" s="1"/>
  <c r="R232" i="40" s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R29" i="51"/>
  <c r="R30" i="51" s="1"/>
  <c r="R31" i="51" s="1"/>
  <c r="R32" i="51" s="1"/>
  <c r="R33" i="51" s="1"/>
  <c r="R34" i="51" s="1"/>
  <c r="R35" i="51" s="1"/>
  <c r="R36" i="51" s="1"/>
  <c r="R37" i="51" s="1"/>
  <c r="R38" i="51" s="1"/>
  <c r="R39" i="51" s="1"/>
  <c r="R40" i="51" s="1"/>
  <c r="R41" i="51" s="1"/>
  <c r="R42" i="51" s="1"/>
  <c r="R43" i="51" s="1"/>
  <c r="R44" i="51" s="1"/>
  <c r="R45" i="51" s="1"/>
  <c r="R46" i="51" s="1"/>
  <c r="R47" i="51" s="1"/>
  <c r="R48" i="51" s="1"/>
  <c r="R49" i="51" s="1"/>
  <c r="R50" i="51" s="1"/>
  <c r="R51" i="51" s="1"/>
  <c r="R52" i="51" s="1"/>
  <c r="R281" i="42"/>
  <c r="R53" i="51"/>
  <c r="R54" i="51" s="1"/>
  <c r="R55" i="51" s="1"/>
  <c r="R56" i="51" s="1"/>
  <c r="R57" i="51" s="1"/>
  <c r="R58" i="51" s="1"/>
  <c r="R59" i="51" s="1"/>
  <c r="R60" i="51" s="1"/>
  <c r="R61" i="51" s="1"/>
  <c r="R62" i="51" s="1"/>
  <c r="R63" i="51" s="1"/>
  <c r="R64" i="51" s="1"/>
  <c r="R65" i="51" s="1"/>
  <c r="R66" i="51" s="1"/>
  <c r="R67" i="51" s="1"/>
  <c r="R68" i="51" s="1"/>
  <c r="R69" i="51" s="1"/>
  <c r="R70" i="51" s="1"/>
  <c r="R71" i="51" s="1"/>
  <c r="R72" i="51" s="1"/>
  <c r="R73" i="51" s="1"/>
  <c r="R74" i="51" s="1"/>
  <c r="R75" i="51" s="1"/>
  <c r="R76" i="51" s="1"/>
  <c r="R77" i="51" s="1"/>
  <c r="R78" i="51" s="1"/>
  <c r="R79" i="51" s="1"/>
  <c r="R80" i="51" s="1"/>
  <c r="R81" i="51" s="1"/>
  <c r="R82" i="51" s="1"/>
  <c r="R83" i="51" s="1"/>
  <c r="R84" i="51" s="1"/>
  <c r="R85" i="51" s="1"/>
  <c r="R86" i="51" s="1"/>
  <c r="R87" i="51" s="1"/>
  <c r="R88" i="51" s="1"/>
  <c r="R89" i="51" s="1"/>
  <c r="R90" i="51" s="1"/>
  <c r="R91" i="51" s="1"/>
  <c r="R92" i="51" s="1"/>
  <c r="R93" i="51" s="1"/>
  <c r="R94" i="51" s="1"/>
  <c r="R95" i="51" s="1"/>
  <c r="R96" i="51" s="1"/>
  <c r="R97" i="51" s="1"/>
  <c r="R98" i="51" s="1"/>
  <c r="R99" i="51" s="1"/>
  <c r="R100" i="51" s="1"/>
  <c r="R101" i="51" s="1"/>
  <c r="R102" i="51" s="1"/>
  <c r="R103" i="51" s="1"/>
  <c r="R104" i="51" s="1"/>
  <c r="R105" i="51" s="1"/>
  <c r="R106" i="51" s="1"/>
  <c r="R107" i="51" s="1"/>
  <c r="R108" i="51" s="1"/>
  <c r="R109" i="51" s="1"/>
  <c r="R110" i="51" s="1"/>
  <c r="R111" i="51" s="1"/>
  <c r="R112" i="51" s="1"/>
  <c r="R113" i="51" s="1"/>
  <c r="R114" i="51" s="1"/>
  <c r="R115" i="51" s="1"/>
  <c r="R116" i="51" s="1"/>
  <c r="R117" i="51" s="1"/>
  <c r="R118" i="51" s="1"/>
  <c r="R119" i="51" s="1"/>
  <c r="R120" i="51" s="1"/>
  <c r="R121" i="51" s="1"/>
  <c r="R122" i="51" s="1"/>
  <c r="R123" i="51" s="1"/>
  <c r="R124" i="51" s="1"/>
  <c r="R125" i="51" s="1"/>
  <c r="R126" i="51" s="1"/>
  <c r="R127" i="51" s="1"/>
  <c r="R128" i="51" s="1"/>
  <c r="R129" i="51" s="1"/>
  <c r="R130" i="51" s="1"/>
  <c r="R131" i="51" s="1"/>
  <c r="R132" i="51" s="1"/>
  <c r="R133" i="51" s="1"/>
  <c r="R134" i="51" s="1"/>
  <c r="R135" i="51" s="1"/>
  <c r="R136" i="51" s="1"/>
  <c r="R137" i="51" s="1"/>
  <c r="R138" i="51" s="1"/>
  <c r="R139" i="51" s="1"/>
  <c r="R140" i="51" s="1"/>
  <c r="R141" i="51" s="1"/>
  <c r="R142" i="51" s="1"/>
  <c r="R143" i="51" s="1"/>
  <c r="R144" i="51" s="1"/>
  <c r="R145" i="51" s="1"/>
  <c r="R146" i="51" s="1"/>
  <c r="R147" i="51" s="1"/>
  <c r="R148" i="51" s="1"/>
  <c r="R149" i="51" s="1"/>
  <c r="R150" i="51" s="1"/>
  <c r="R151" i="51" s="1"/>
  <c r="R152" i="51" s="1"/>
  <c r="R153" i="51" s="1"/>
  <c r="R154" i="51" s="1"/>
  <c r="R155" i="51" s="1"/>
  <c r="R156" i="51" s="1"/>
  <c r="R157" i="51" s="1"/>
  <c r="R158" i="51" s="1"/>
  <c r="R282" i="42"/>
  <c r="R283" i="42"/>
  <c r="R284" i="42"/>
  <c r="R285" i="42" s="1"/>
  <c r="R286" i="42" s="1"/>
  <c r="R287" i="42" s="1"/>
  <c r="R288" i="42" s="1"/>
  <c r="R289" i="42" s="1"/>
  <c r="R159" i="51"/>
  <c r="R160" i="51" s="1"/>
  <c r="R161" i="51" s="1"/>
  <c r="R162" i="51" s="1"/>
  <c r="R163" i="51" s="1"/>
  <c r="R164" i="51" s="1"/>
  <c r="R165" i="51" s="1"/>
  <c r="R166" i="51" s="1"/>
  <c r="R167" i="51" s="1"/>
  <c r="R168" i="51" s="1"/>
  <c r="R169" i="51" s="1"/>
  <c r="R170" i="51" s="1"/>
  <c r="R171" i="51" s="1"/>
  <c r="R172" i="51"/>
  <c r="R173" i="51" s="1"/>
  <c r="R174" i="51" s="1"/>
  <c r="R175" i="51" s="1"/>
  <c r="R176" i="51" s="1"/>
  <c r="R177" i="51" s="1"/>
  <c r="R178" i="51" s="1"/>
  <c r="R179" i="51" s="1"/>
  <c r="R180" i="51" s="1"/>
  <c r="R181" i="51" s="1"/>
  <c r="R182" i="51" s="1"/>
  <c r="R183" i="51" s="1"/>
  <c r="R184" i="51" s="1"/>
  <c r="R185" i="51" s="1"/>
  <c r="R186" i="51" s="1"/>
  <c r="R187" i="51" s="1"/>
  <c r="R188" i="51" s="1"/>
  <c r="R189" i="51" s="1"/>
  <c r="R190" i="51"/>
  <c r="R191" i="51" s="1"/>
  <c r="R192" i="51" s="1"/>
  <c r="R193" i="51" s="1"/>
  <c r="R194" i="51" s="1"/>
  <c r="R195" i="51" s="1"/>
  <c r="R196" i="51" s="1"/>
  <c r="R197" i="51" s="1"/>
  <c r="R198" i="51" s="1"/>
  <c r="R199" i="51" s="1"/>
  <c r="R200" i="51" s="1"/>
  <c r="R201" i="51" s="1"/>
  <c r="R202" i="51" s="1"/>
  <c r="R203" i="51" s="1"/>
  <c r="R204" i="51" s="1"/>
  <c r="R205" i="51" s="1"/>
  <c r="R206" i="51" s="1"/>
  <c r="R207" i="51" s="1"/>
  <c r="R208" i="51" s="1"/>
  <c r="R209" i="51" s="1"/>
  <c r="R210" i="51" s="1"/>
  <c r="R211" i="51" s="1"/>
  <c r="R212" i="51" s="1"/>
  <c r="R213" i="51" s="1"/>
  <c r="R214" i="51" s="1"/>
  <c r="R215" i="51" s="1"/>
  <c r="R216" i="51" s="1"/>
  <c r="R217" i="51" s="1"/>
  <c r="R218" i="51" s="1"/>
  <c r="R219" i="51" l="1"/>
  <c r="R220" i="51" l="1"/>
  <c r="R221" i="51" s="1"/>
  <c r="R222" i="51" s="1"/>
  <c r="R223" i="51" s="1"/>
  <c r="R224" i="51" s="1"/>
  <c r="R225" i="51" s="1"/>
  <c r="R226" i="51" s="1"/>
  <c r="R227" i="51" s="1"/>
  <c r="R228" i="51" s="1"/>
  <c r="R229" i="51" s="1"/>
  <c r="R230" i="51" s="1"/>
  <c r="R231" i="51" s="1"/>
  <c r="R232" i="51" s="1"/>
  <c r="R233" i="51" s="1"/>
  <c r="R234" i="51" s="1"/>
  <c r="R235" i="51" s="1"/>
  <c r="R236" i="51" s="1"/>
  <c r="R237" i="51" s="1"/>
  <c r="R238" i="51" s="1"/>
  <c r="R239" i="51" s="1"/>
  <c r="R240" i="51" s="1"/>
  <c r="R241" i="51" s="1"/>
  <c r="R242" i="51" s="1"/>
  <c r="R243" i="51" s="1"/>
  <c r="R244" i="51" s="1"/>
  <c r="R245" i="51" s="1"/>
  <c r="R246" i="51" s="1"/>
  <c r="R247" i="51" s="1"/>
  <c r="R248" i="51" s="1"/>
  <c r="R249" i="51" s="1"/>
  <c r="R250" i="51" s="1"/>
  <c r="R251" i="51" s="1"/>
  <c r="R252" i="51" s="1"/>
  <c r="R253" i="51" s="1"/>
  <c r="R254" i="51" s="1"/>
  <c r="R255" i="51" s="1"/>
  <c r="R256" i="51" s="1"/>
  <c r="R257" i="51" s="1"/>
  <c r="R258" i="51" s="1"/>
  <c r="R259" i="51" s="1"/>
  <c r="R260" i="51" s="1"/>
  <c r="R261" i="51" s="1"/>
  <c r="R262" i="51" s="1"/>
  <c r="R263" i="51" s="1"/>
  <c r="R264" i="51" s="1"/>
  <c r="R265" i="51" s="1"/>
  <c r="R266" i="51" s="1"/>
  <c r="R267" i="51" s="1"/>
  <c r="I7" i="29" l="1"/>
  <c r="D3" i="43"/>
  <c r="H3" i="51"/>
  <c r="H3" i="40"/>
  <c r="D3" i="52"/>
  <c r="D3" i="39"/>
  <c r="D3" i="48"/>
  <c r="H3" i="42"/>
  <c r="K3" i="43"/>
  <c r="E3" i="43"/>
  <c r="K3" i="52"/>
  <c r="E3" i="52"/>
  <c r="E3" i="39"/>
  <c r="K3" i="39"/>
  <c r="G3" i="48"/>
  <c r="E3" i="48"/>
  <c r="H3" i="48" s="1"/>
  <c r="H3" i="43"/>
  <c r="L3" i="43"/>
  <c r="H3" i="52"/>
  <c r="L3" i="52"/>
  <c r="H3" i="39"/>
  <c r="L3" i="39"/>
  <c r="M3" i="39" l="1"/>
  <c r="N3" i="39"/>
  <c r="O3" i="39"/>
  <c r="O3" i="52"/>
  <c r="N3" i="52"/>
  <c r="M3" i="52"/>
  <c r="O3" i="43"/>
  <c r="N3" i="43"/>
  <c r="M3" i="43"/>
  <c r="I3" i="48"/>
  <c r="J3" i="48"/>
  <c r="K3" i="48"/>
  <c r="U9" i="39" a="1"/>
  <c r="U13" i="39" a="1"/>
  <c r="U3" i="39" a="1"/>
  <c r="U3" i="43" a="1"/>
  <c r="U9" i="43" a="1"/>
  <c r="U13" i="43" a="1"/>
  <c r="T3" i="39" a="1"/>
  <c r="T9" i="39" a="1"/>
  <c r="Q13" i="48" a="1"/>
  <c r="Q9" i="48" a="1"/>
  <c r="Q3" i="48" a="1"/>
  <c r="S3" i="39" a="1"/>
  <c r="P3" i="48" a="1"/>
  <c r="P9" i="48" a="1"/>
  <c r="S3" i="52" a="1"/>
  <c r="O3" i="48" a="1"/>
  <c r="T9" i="52" a="1"/>
  <c r="T3" i="52" a="1"/>
  <c r="U9" i="52" a="1"/>
  <c r="U3" i="52" a="1"/>
  <c r="U13" i="52" a="1"/>
  <c r="S3" i="43" a="1"/>
  <c r="T9" i="43" a="1"/>
  <c r="T3" i="43" a="1"/>
  <c r="T3" i="43" l="1"/>
  <c r="T5" i="43"/>
  <c r="T4" i="43"/>
  <c r="T10" i="43"/>
  <c r="T9" i="43"/>
  <c r="S4" i="43"/>
  <c r="S3" i="43"/>
  <c r="S5" i="43"/>
  <c r="U13" i="52"/>
  <c r="AA13" i="52" s="1"/>
  <c r="U3" i="52"/>
  <c r="U5" i="52"/>
  <c r="U4" i="52"/>
  <c r="U9" i="52"/>
  <c r="U10" i="52"/>
  <c r="T5" i="52"/>
  <c r="T4" i="52"/>
  <c r="T3" i="52"/>
  <c r="T9" i="52"/>
  <c r="T10" i="52"/>
  <c r="O4" i="48"/>
  <c r="O3" i="48"/>
  <c r="O5" i="48"/>
  <c r="S5" i="52"/>
  <c r="S3" i="52"/>
  <c r="AA3" i="52" s="1" a="1"/>
  <c r="S4" i="52"/>
  <c r="P9" i="48"/>
  <c r="P10" i="48"/>
  <c r="P4" i="48"/>
  <c r="P3" i="48"/>
  <c r="P5" i="48"/>
  <c r="S3" i="39"/>
  <c r="S5" i="39"/>
  <c r="S4" i="39"/>
  <c r="Q3" i="48"/>
  <c r="Q4" i="48"/>
  <c r="Q5" i="48"/>
  <c r="Q10" i="48"/>
  <c r="Q9" i="48"/>
  <c r="Q13" i="48"/>
  <c r="W13" i="48" s="1"/>
  <c r="T9" i="39"/>
  <c r="T10" i="39"/>
  <c r="T5" i="39"/>
  <c r="T3" i="39"/>
  <c r="T4" i="39"/>
  <c r="U13" i="43"/>
  <c r="AA13" i="43" s="1"/>
  <c r="U9" i="43"/>
  <c r="U10" i="43"/>
  <c r="U4" i="43"/>
  <c r="U3" i="43"/>
  <c r="U5" i="43"/>
  <c r="U3" i="39"/>
  <c r="U5" i="39"/>
  <c r="U4" i="39"/>
  <c r="U13" i="39"/>
  <c r="AA13" i="39" s="1"/>
  <c r="U10" i="39"/>
  <c r="U9" i="39"/>
  <c r="I6" i="29" l="1"/>
  <c r="AA9" i="39" a="1"/>
  <c r="AC3" i="52"/>
  <c r="AB4" i="52"/>
  <c r="AB5" i="52"/>
  <c r="AC4" i="52"/>
  <c r="AA5" i="52"/>
  <c r="AA4" i="52"/>
  <c r="AB3" i="52"/>
  <c r="AC5" i="52"/>
  <c r="AA3" i="52"/>
  <c r="AA3" i="39" a="1"/>
  <c r="AA3" i="43" a="1"/>
  <c r="W3" i="48" a="1"/>
  <c r="AA9" i="43" a="1"/>
  <c r="W9" i="48" a="1"/>
  <c r="AA9" i="52" a="1"/>
  <c r="G3" i="39"/>
  <c r="G3" i="52"/>
  <c r="G3" i="43"/>
  <c r="F3" i="39"/>
  <c r="F3" i="52"/>
  <c r="F3" i="43"/>
  <c r="I26" i="51"/>
  <c r="H16" i="48"/>
  <c r="I3" i="40"/>
  <c r="Q7" i="45"/>
  <c r="H20" i="51"/>
  <c r="I3" i="51"/>
  <c r="H18" i="48"/>
  <c r="J26" i="51"/>
  <c r="H17" i="48"/>
  <c r="Q9" i="45"/>
  <c r="H9" i="51"/>
  <c r="L22" i="39"/>
  <c r="J12" i="42"/>
  <c r="L19" i="39"/>
  <c r="J7" i="40"/>
  <c r="I11" i="40"/>
  <c r="H16" i="40"/>
  <c r="J6" i="40"/>
  <c r="G7" i="39"/>
  <c r="F5" i="39"/>
  <c r="H20" i="40"/>
  <c r="K23" i="52"/>
  <c r="H14" i="42"/>
  <c r="F5" i="43"/>
  <c r="H18" i="51"/>
  <c r="J8" i="42"/>
  <c r="I10" i="51"/>
  <c r="F7" i="43"/>
  <c r="H24" i="51"/>
  <c r="H5" i="42"/>
  <c r="G5" i="52"/>
  <c r="H13" i="51"/>
  <c r="I6" i="42"/>
  <c r="H22" i="51"/>
  <c r="K18" i="39"/>
  <c r="J16" i="40"/>
  <c r="J3" i="40"/>
  <c r="L21" i="39"/>
  <c r="F5" i="52"/>
  <c r="H9" i="40"/>
  <c r="K24" i="39"/>
  <c r="L17" i="52"/>
  <c r="J11" i="40"/>
  <c r="L22" i="52"/>
  <c r="H12" i="51"/>
  <c r="G5" i="43"/>
  <c r="I14" i="51"/>
  <c r="K19" i="43"/>
  <c r="I8" i="40"/>
  <c r="Q8" i="45"/>
  <c r="K18" i="43"/>
  <c r="J8" i="40"/>
  <c r="I11" i="42"/>
  <c r="K17" i="43"/>
  <c r="L16" i="43"/>
  <c r="I22" i="51"/>
  <c r="I20" i="51"/>
  <c r="H19" i="51"/>
  <c r="K25" i="52"/>
  <c r="G6" i="52"/>
  <c r="K22" i="39"/>
  <c r="I12" i="42"/>
  <c r="H19" i="40"/>
  <c r="J14" i="40"/>
  <c r="L23" i="52"/>
  <c r="J3" i="51"/>
  <c r="J21" i="51"/>
  <c r="Q3" i="45"/>
  <c r="H17" i="40"/>
  <c r="K21" i="52"/>
  <c r="J7" i="51"/>
  <c r="J4" i="51"/>
  <c r="F7" i="39"/>
  <c r="G16" i="48"/>
  <c r="H14" i="51"/>
  <c r="J15" i="51"/>
  <c r="J7" i="42"/>
  <c r="J18" i="51"/>
  <c r="J11" i="42"/>
  <c r="L17" i="43"/>
  <c r="H8" i="40"/>
  <c r="J23" i="51"/>
  <c r="L20" i="43"/>
  <c r="I8" i="42"/>
  <c r="H10" i="40"/>
  <c r="J11" i="51"/>
  <c r="J9" i="42"/>
  <c r="J18" i="40"/>
  <c r="I12" i="51"/>
  <c r="F6" i="39"/>
  <c r="H5" i="51"/>
  <c r="V25" i="45"/>
  <c r="L15" i="39"/>
  <c r="H15" i="48"/>
  <c r="H15" i="42"/>
  <c r="G19" i="48"/>
  <c r="H16" i="51"/>
  <c r="I4" i="51"/>
  <c r="J10" i="42"/>
  <c r="J10" i="51"/>
  <c r="H21" i="40"/>
  <c r="I7" i="40"/>
  <c r="H6" i="51"/>
  <c r="I5" i="40"/>
  <c r="K19" i="39"/>
  <c r="R9" i="45"/>
  <c r="G4" i="39"/>
  <c r="J13" i="42"/>
  <c r="K20" i="52"/>
  <c r="I8" i="51"/>
  <c r="H11" i="40"/>
  <c r="L19" i="52"/>
  <c r="J5" i="51"/>
  <c r="R7" i="45"/>
  <c r="L16" i="52"/>
  <c r="I10" i="42"/>
  <c r="J5" i="40"/>
  <c r="I14" i="40"/>
  <c r="G15" i="48"/>
  <c r="I19" i="40"/>
  <c r="Q4" i="45"/>
  <c r="H8" i="51"/>
  <c r="L30" i="52"/>
  <c r="J6" i="42"/>
  <c r="I7" i="42"/>
  <c r="I15" i="40"/>
  <c r="H11" i="51"/>
  <c r="I13" i="40"/>
  <c r="K18" i="52"/>
  <c r="K23" i="39"/>
  <c r="I18" i="51"/>
  <c r="J24" i="51"/>
  <c r="I15" i="42"/>
  <c r="I23" i="51"/>
  <c r="H7" i="42"/>
  <c r="L25" i="52"/>
  <c r="H6" i="42"/>
  <c r="J27" i="51"/>
  <c r="I18" i="40"/>
  <c r="H4" i="51"/>
  <c r="K20" i="39"/>
  <c r="J16" i="51"/>
  <c r="K15" i="52"/>
  <c r="F7" i="52"/>
  <c r="H15" i="40"/>
  <c r="J3" i="42"/>
  <c r="I4" i="40"/>
  <c r="H21" i="51"/>
  <c r="K15" i="43"/>
  <c r="J20" i="51"/>
  <c r="L24" i="52"/>
  <c r="I24" i="51"/>
  <c r="H5" i="40"/>
  <c r="J21" i="40"/>
  <c r="G6" i="39"/>
  <c r="I13" i="51"/>
  <c r="I6" i="40"/>
  <c r="K28" i="52"/>
  <c r="J4" i="40"/>
  <c r="J6" i="51"/>
  <c r="J12" i="40"/>
  <c r="L24" i="39"/>
  <c r="I7" i="51"/>
  <c r="H25" i="51"/>
  <c r="J9" i="40"/>
  <c r="G4" i="52"/>
  <c r="L26" i="52"/>
  <c r="J22" i="51"/>
  <c r="J17" i="40"/>
  <c r="K19" i="52"/>
  <c r="K26" i="52"/>
  <c r="K17" i="39"/>
  <c r="R4" i="45"/>
  <c r="H17" i="51"/>
  <c r="I12" i="40"/>
  <c r="L29" i="52"/>
  <c r="K29" i="52"/>
  <c r="K16" i="52"/>
  <c r="H6" i="40"/>
  <c r="I17" i="40"/>
  <c r="J5" i="42"/>
  <c r="G4" i="43"/>
  <c r="H8" i="42"/>
  <c r="G18" i="48"/>
  <c r="R6" i="45"/>
  <c r="L18" i="43"/>
  <c r="H4" i="40"/>
  <c r="L27" i="52"/>
  <c r="H18" i="40"/>
  <c r="K30" i="52"/>
  <c r="J10" i="40"/>
  <c r="G6" i="43"/>
  <c r="F4" i="39"/>
  <c r="F4" i="43"/>
  <c r="H10" i="51"/>
  <c r="K27" i="52"/>
  <c r="G7" i="52"/>
  <c r="G5" i="39"/>
  <c r="I15" i="51"/>
  <c r="H13" i="40"/>
  <c r="J19" i="51"/>
  <c r="I16" i="51"/>
  <c r="H7" i="51"/>
  <c r="K24" i="52"/>
  <c r="G7" i="43"/>
  <c r="J25" i="51"/>
  <c r="I5" i="51"/>
  <c r="K17" i="52"/>
  <c r="L18" i="39"/>
  <c r="I9" i="51"/>
  <c r="I16" i="40"/>
  <c r="I3" i="42"/>
  <c r="K20" i="43"/>
  <c r="H19" i="48"/>
  <c r="L15" i="52"/>
  <c r="J17" i="51"/>
  <c r="R8" i="45"/>
  <c r="I21" i="40"/>
  <c r="H9" i="42"/>
  <c r="J12" i="51"/>
  <c r="J4" i="42"/>
  <c r="R5" i="45"/>
  <c r="K21" i="39"/>
  <c r="F6" i="52"/>
  <c r="F6" i="43"/>
  <c r="L18" i="52"/>
  <c r="L15" i="43"/>
  <c r="I19" i="51"/>
  <c r="J20" i="40"/>
  <c r="J15" i="40"/>
  <c r="K22" i="52"/>
  <c r="J19" i="40"/>
  <c r="L20" i="52"/>
  <c r="L20" i="39"/>
  <c r="H12" i="42"/>
  <c r="I14" i="42"/>
  <c r="I10" i="40"/>
  <c r="L21" i="52"/>
  <c r="I9" i="42"/>
  <c r="H26" i="51"/>
  <c r="H7" i="40"/>
  <c r="K16" i="43"/>
  <c r="I20" i="40"/>
  <c r="G17" i="48"/>
  <c r="I4" i="42"/>
  <c r="J15" i="42"/>
  <c r="I9" i="40"/>
  <c r="F4" i="52"/>
  <c r="H27" i="51"/>
  <c r="H4" i="42"/>
  <c r="L19" i="43"/>
  <c r="L16" i="39"/>
  <c r="H23" i="51"/>
  <c r="Q6" i="45"/>
  <c r="H12" i="40"/>
  <c r="H11" i="42"/>
  <c r="J13" i="51"/>
  <c r="I5" i="42"/>
  <c r="I25" i="51"/>
  <c r="H13" i="42"/>
  <c r="L21" i="43"/>
  <c r="I21" i="51"/>
  <c r="H15" i="51"/>
  <c r="H10" i="42"/>
  <c r="I13" i="42"/>
  <c r="I17" i="51"/>
  <c r="I11" i="51"/>
  <c r="K15" i="39"/>
  <c r="L17" i="39"/>
  <c r="I27" i="51"/>
  <c r="I6" i="51"/>
  <c r="H14" i="40"/>
  <c r="K21" i="43"/>
  <c r="L28" i="52"/>
  <c r="J13" i="40"/>
  <c r="L23" i="39"/>
  <c r="J14" i="42"/>
  <c r="Q5" i="45"/>
  <c r="K16" i="39"/>
  <c r="J14" i="51"/>
  <c r="J8" i="51"/>
  <c r="J9" i="51"/>
  <c r="M16" i="39" l="1"/>
  <c r="S5" i="45"/>
  <c r="M21" i="43"/>
  <c r="M14" i="40"/>
  <c r="K6" i="51"/>
  <c r="P6" i="51" s="1"/>
  <c r="K27" i="51"/>
  <c r="P27" i="51" s="1"/>
  <c r="M15" i="39"/>
  <c r="K11" i="51"/>
  <c r="L11" i="51" s="1"/>
  <c r="K17" i="51"/>
  <c r="L17" i="51" s="1"/>
  <c r="K13" i="42"/>
  <c r="L13" i="42" s="1"/>
  <c r="M15" i="51"/>
  <c r="K21" i="51"/>
  <c r="L21" i="51" s="1"/>
  <c r="P13" i="42"/>
  <c r="K25" i="51"/>
  <c r="P25" i="51" s="1"/>
  <c r="K5" i="42"/>
  <c r="L5" i="42" s="1"/>
  <c r="M12" i="40"/>
  <c r="S6" i="45"/>
  <c r="M23" i="51"/>
  <c r="M27" i="51"/>
  <c r="I4" i="52"/>
  <c r="K9" i="40"/>
  <c r="P9" i="40" s="1"/>
  <c r="K4" i="42"/>
  <c r="L4" i="42" s="1"/>
  <c r="I17" i="48"/>
  <c r="K20" i="40"/>
  <c r="L20" i="40" s="1"/>
  <c r="M16" i="43"/>
  <c r="M7" i="40"/>
  <c r="M26" i="51"/>
  <c r="K9" i="42"/>
  <c r="P9" i="42" s="1"/>
  <c r="K10" i="40"/>
  <c r="L10" i="40" s="1"/>
  <c r="K14" i="42"/>
  <c r="P14" i="42" s="1"/>
  <c r="M22" i="52"/>
  <c r="K19" i="51"/>
  <c r="P19" i="51" s="1"/>
  <c r="I6" i="43"/>
  <c r="I6" i="52"/>
  <c r="M21" i="39"/>
  <c r="L9" i="42"/>
  <c r="K21" i="40"/>
  <c r="L21" i="40" s="1"/>
  <c r="M20" i="43"/>
  <c r="K3" i="42"/>
  <c r="K16" i="40"/>
  <c r="L16" i="40" s="1"/>
  <c r="K9" i="51"/>
  <c r="P9" i="51" s="1"/>
  <c r="M17" i="52"/>
  <c r="K5" i="51"/>
  <c r="L5" i="51" s="1"/>
  <c r="M24" i="52"/>
  <c r="M7" i="51"/>
  <c r="K16" i="51"/>
  <c r="P16" i="51" s="1"/>
  <c r="M13" i="40"/>
  <c r="K15" i="51"/>
  <c r="P15" i="51" s="1"/>
  <c r="M27" i="52"/>
  <c r="M10" i="51"/>
  <c r="I4" i="43"/>
  <c r="I4" i="39"/>
  <c r="M30" i="52"/>
  <c r="M18" i="40"/>
  <c r="M4" i="40"/>
  <c r="I18" i="48"/>
  <c r="K17" i="40"/>
  <c r="P17" i="40" s="1"/>
  <c r="M6" i="40"/>
  <c r="M16" i="52"/>
  <c r="M29" i="52"/>
  <c r="K12" i="40"/>
  <c r="L12" i="40" s="1"/>
  <c r="M17" i="51"/>
  <c r="M17" i="39"/>
  <c r="M26" i="52"/>
  <c r="M19" i="52"/>
  <c r="M25" i="51"/>
  <c r="K7" i="51"/>
  <c r="L7" i="51" s="1"/>
  <c r="M28" i="52"/>
  <c r="K6" i="40"/>
  <c r="P6" i="40" s="1"/>
  <c r="K13" i="51"/>
  <c r="L13" i="51" s="1"/>
  <c r="M5" i="40"/>
  <c r="K24" i="51"/>
  <c r="L24" i="51" s="1"/>
  <c r="M15" i="43"/>
  <c r="M21" i="51"/>
  <c r="K4" i="40"/>
  <c r="L4" i="40" s="1"/>
  <c r="M15" i="40"/>
  <c r="I7" i="52"/>
  <c r="M15" i="52"/>
  <c r="M20" i="39"/>
  <c r="M4" i="51"/>
  <c r="K18" i="40"/>
  <c r="L18" i="40" s="1"/>
  <c r="K23" i="51"/>
  <c r="P23" i="51" s="1"/>
  <c r="K15" i="42"/>
  <c r="L15" i="42" s="1"/>
  <c r="K18" i="51"/>
  <c r="P18" i="51" s="1"/>
  <c r="M23" i="39"/>
  <c r="M18" i="52"/>
  <c r="K13" i="40"/>
  <c r="L13" i="40" s="1"/>
  <c r="M11" i="51"/>
  <c r="K15" i="40"/>
  <c r="L15" i="40" s="1"/>
  <c r="K7" i="42"/>
  <c r="L7" i="42" s="1"/>
  <c r="M8" i="51"/>
  <c r="S4" i="45"/>
  <c r="K19" i="40"/>
  <c r="L19" i="40" s="1"/>
  <c r="I15" i="48"/>
  <c r="K14" i="40"/>
  <c r="L14" i="40" s="1"/>
  <c r="K10" i="42"/>
  <c r="L10" i="42" s="1"/>
  <c r="M11" i="40"/>
  <c r="K8" i="51"/>
  <c r="L8" i="51" s="1"/>
  <c r="M20" i="52"/>
  <c r="M19" i="39"/>
  <c r="K5" i="40"/>
  <c r="P5" i="40" s="1"/>
  <c r="M6" i="51"/>
  <c r="K7" i="40"/>
  <c r="L7" i="40" s="1"/>
  <c r="M21" i="40"/>
  <c r="K4" i="51"/>
  <c r="L4" i="51" s="1"/>
  <c r="M16" i="51"/>
  <c r="I19" i="48"/>
  <c r="M5" i="51"/>
  <c r="I6" i="39"/>
  <c r="K12" i="51"/>
  <c r="P12" i="51" s="1"/>
  <c r="M10" i="40"/>
  <c r="K8" i="42"/>
  <c r="L8" i="42" s="1"/>
  <c r="M8" i="40"/>
  <c r="M14" i="51"/>
  <c r="I16" i="48"/>
  <c r="I7" i="39"/>
  <c r="M21" i="52"/>
  <c r="M17" i="40"/>
  <c r="L17" i="40"/>
  <c r="S3" i="45"/>
  <c r="M19" i="40"/>
  <c r="K12" i="42"/>
  <c r="L12" i="42" s="1"/>
  <c r="M22" i="39"/>
  <c r="M25" i="52"/>
  <c r="M19" i="51"/>
  <c r="K20" i="51"/>
  <c r="L20" i="51" s="1"/>
  <c r="K22" i="51"/>
  <c r="P22" i="51" s="1"/>
  <c r="M17" i="43"/>
  <c r="K11" i="42"/>
  <c r="L11" i="42" s="1"/>
  <c r="M18" i="43"/>
  <c r="S8" i="45"/>
  <c r="K8" i="40"/>
  <c r="P8" i="40" s="1"/>
  <c r="M19" i="43"/>
  <c r="K14" i="51"/>
  <c r="P14" i="51" s="1"/>
  <c r="M12" i="51"/>
  <c r="M24" i="39"/>
  <c r="M9" i="40"/>
  <c r="I5" i="52"/>
  <c r="M18" i="39"/>
  <c r="M22" i="51"/>
  <c r="K6" i="42"/>
  <c r="L6" i="42" s="1"/>
  <c r="M13" i="51"/>
  <c r="M24" i="51"/>
  <c r="I7" i="43"/>
  <c r="K10" i="51"/>
  <c r="P10" i="51" s="1"/>
  <c r="M18" i="51"/>
  <c r="I5" i="43"/>
  <c r="M23" i="52"/>
  <c r="M20" i="40"/>
  <c r="I5" i="39"/>
  <c r="M16" i="40"/>
  <c r="K11" i="40"/>
  <c r="L11" i="40" s="1"/>
  <c r="M9" i="51"/>
  <c r="S9" i="45"/>
  <c r="K3" i="51"/>
  <c r="M20" i="51"/>
  <c r="S7" i="45"/>
  <c r="K3" i="40"/>
  <c r="K26" i="51"/>
  <c r="P26" i="51" s="1"/>
  <c r="I3" i="43"/>
  <c r="I3" i="52"/>
  <c r="I3" i="39"/>
  <c r="X9" i="48"/>
  <c r="X10" i="48"/>
  <c r="W9" i="48"/>
  <c r="W10" i="48"/>
  <c r="AB10" i="43"/>
  <c r="AA10" i="43"/>
  <c r="AB9" i="43"/>
  <c r="AA9" i="43"/>
  <c r="W4" i="48"/>
  <c r="W3" i="48"/>
  <c r="Y5" i="48"/>
  <c r="X4" i="48"/>
  <c r="X3" i="48"/>
  <c r="X5" i="48"/>
  <c r="Y3" i="48"/>
  <c r="W5" i="48"/>
  <c r="Y4" i="48"/>
  <c r="AB5" i="43"/>
  <c r="AA5" i="43"/>
  <c r="AC4" i="43"/>
  <c r="AC5" i="43"/>
  <c r="AC3" i="43"/>
  <c r="AB4" i="43"/>
  <c r="AA4" i="43"/>
  <c r="AA3" i="43"/>
  <c r="AB3" i="43"/>
  <c r="AC4" i="39"/>
  <c r="AC5" i="39"/>
  <c r="AB3" i="39"/>
  <c r="AA5" i="39"/>
  <c r="AC3" i="39"/>
  <c r="AB4" i="39"/>
  <c r="AA3" i="39"/>
  <c r="AA4" i="39"/>
  <c r="AB5" i="39"/>
  <c r="AA10" i="39"/>
  <c r="AB9" i="39"/>
  <c r="AB10" i="39"/>
  <c r="AA9" i="39"/>
  <c r="AA10" i="52"/>
  <c r="AB10" i="52"/>
  <c r="AA9" i="52"/>
  <c r="AB9" i="52"/>
  <c r="P20" i="51" l="1"/>
  <c r="L8" i="40"/>
  <c r="P21" i="51"/>
  <c r="P24" i="51"/>
  <c r="P19" i="40"/>
  <c r="P5" i="42"/>
  <c r="P11" i="40"/>
  <c r="L26" i="51"/>
  <c r="P13" i="51"/>
  <c r="P11" i="51"/>
  <c r="L14" i="51"/>
  <c r="P13" i="40"/>
  <c r="P4" i="40"/>
  <c r="L12" i="51"/>
  <c r="L25" i="51"/>
  <c r="L15" i="51"/>
  <c r="L9" i="51"/>
  <c r="P18" i="40"/>
  <c r="L23" i="51"/>
  <c r="P5" i="51"/>
  <c r="P14" i="40"/>
  <c r="L6" i="40"/>
  <c r="L5" i="40"/>
  <c r="L19" i="51"/>
  <c r="L16" i="51"/>
  <c r="P11" i="42"/>
  <c r="L10" i="51"/>
  <c r="P4" i="51"/>
  <c r="P21" i="40"/>
  <c r="P20" i="40"/>
  <c r="P12" i="40"/>
  <c r="P15" i="42"/>
  <c r="L6" i="51"/>
  <c r="L22" i="51"/>
  <c r="P8" i="51"/>
  <c r="P3" i="51"/>
  <c r="J3" i="52" s="1"/>
  <c r="L3" i="51"/>
  <c r="P10" i="42"/>
  <c r="L14" i="42"/>
  <c r="L9" i="40"/>
  <c r="P10" i="40"/>
  <c r="P7" i="42"/>
  <c r="P15" i="40"/>
  <c r="P7" i="40"/>
  <c r="L27" i="51"/>
  <c r="P3" i="40"/>
  <c r="J3" i="39" s="1"/>
  <c r="L3" i="40"/>
  <c r="P6" i="42"/>
  <c r="L3" i="42"/>
  <c r="P3" i="42"/>
  <c r="J3" i="43" s="1"/>
  <c r="P16" i="40"/>
  <c r="L18" i="51"/>
  <c r="P17" i="51"/>
  <c r="P8" i="42"/>
  <c r="P7" i="51"/>
  <c r="P12" i="42"/>
  <c r="P4" i="42"/>
  <c r="N1" i="40"/>
  <c r="N1" i="51"/>
  <c r="S192" i="40"/>
  <c r="S80" i="40"/>
  <c r="S245" i="40"/>
  <c r="S239" i="40"/>
  <c r="S43" i="40"/>
  <c r="S46" i="40"/>
  <c r="N16" i="40"/>
  <c r="S166" i="40"/>
  <c r="S141" i="40"/>
  <c r="S37" i="40"/>
  <c r="S191" i="40"/>
  <c r="S47" i="40"/>
  <c r="S176" i="40"/>
  <c r="S78" i="40"/>
  <c r="S72" i="40"/>
  <c r="S100" i="40"/>
  <c r="S181" i="40"/>
  <c r="S148" i="40"/>
  <c r="S44" i="40"/>
  <c r="S262" i="40"/>
  <c r="S125" i="40"/>
  <c r="S252" i="40"/>
  <c r="N4" i="40"/>
  <c r="S147" i="40"/>
  <c r="S207" i="40"/>
  <c r="S161" i="40"/>
  <c r="J5" i="39"/>
  <c r="N17" i="40"/>
  <c r="S190" i="40"/>
  <c r="S22" i="40"/>
  <c r="S36" i="40"/>
  <c r="S54" i="40"/>
  <c r="S89" i="40"/>
  <c r="S179" i="40"/>
  <c r="S102" i="40"/>
  <c r="S151" i="40"/>
  <c r="S129" i="40"/>
  <c r="S137" i="40"/>
  <c r="S42" i="40"/>
  <c r="S213" i="40"/>
  <c r="S8" i="40"/>
  <c r="S174" i="40"/>
  <c r="S14" i="40"/>
  <c r="S201" i="40"/>
  <c r="S153" i="40"/>
  <c r="S109" i="40"/>
  <c r="S12" i="40"/>
  <c r="S77" i="40"/>
  <c r="S32" i="40"/>
  <c r="S246" i="40"/>
  <c r="S244" i="40"/>
  <c r="S10" i="40"/>
  <c r="S183" i="40"/>
  <c r="S99" i="40"/>
  <c r="S58" i="40"/>
  <c r="S193" i="40"/>
  <c r="S39" i="40"/>
  <c r="N3" i="40"/>
  <c r="S105" i="40"/>
  <c r="S157" i="40"/>
  <c r="S140" i="40"/>
  <c r="S92" i="40"/>
  <c r="S218" i="40"/>
  <c r="S186" i="40"/>
  <c r="S173" i="40"/>
  <c r="S146" i="40"/>
  <c r="S121" i="40"/>
  <c r="S85" i="40"/>
  <c r="S204" i="40"/>
  <c r="S225" i="40"/>
  <c r="S82" i="40"/>
  <c r="S21" i="40"/>
  <c r="S187" i="40"/>
  <c r="S66" i="40"/>
  <c r="S48" i="40"/>
  <c r="S242" i="40"/>
  <c r="S243" i="40"/>
  <c r="S154" i="40"/>
  <c r="S51" i="40"/>
  <c r="S115" i="40"/>
  <c r="S35" i="40"/>
  <c r="S38" i="40"/>
  <c r="S113" i="40"/>
  <c r="S118" i="40"/>
  <c r="S69" i="40"/>
  <c r="S57" i="40"/>
  <c r="S256" i="40"/>
  <c r="S226" i="40"/>
  <c r="S215" i="40"/>
  <c r="S103" i="40"/>
  <c r="S170" i="40"/>
  <c r="S162" i="40"/>
  <c r="N12" i="40"/>
  <c r="S18" i="40"/>
  <c r="S110" i="40"/>
  <c r="S24" i="40"/>
  <c r="S41" i="40"/>
  <c r="S19" i="40"/>
  <c r="S20" i="40"/>
  <c r="S34" i="40"/>
  <c r="S142" i="40"/>
  <c r="S130" i="40"/>
  <c r="S131" i="40"/>
  <c r="S222" i="40"/>
  <c r="S235" i="40"/>
  <c r="S81" i="40"/>
  <c r="S27" i="40"/>
  <c r="N5" i="40"/>
  <c r="S255" i="40"/>
  <c r="S40" i="40"/>
  <c r="S136" i="40"/>
  <c r="S68" i="40"/>
  <c r="S155" i="40"/>
  <c r="S149" i="40"/>
  <c r="S127" i="40"/>
  <c r="S171" i="40"/>
  <c r="S214" i="40"/>
  <c r="S101" i="40"/>
  <c r="S88" i="40"/>
  <c r="S30" i="40"/>
  <c r="S205" i="40"/>
  <c r="S114" i="40"/>
  <c r="S13" i="40"/>
  <c r="S230" i="40"/>
  <c r="S168" i="40"/>
  <c r="S234" i="40"/>
  <c r="N20" i="40"/>
  <c r="S247" i="40"/>
  <c r="S119" i="40"/>
  <c r="S223" i="40"/>
  <c r="S73" i="40"/>
  <c r="S64" i="40"/>
  <c r="S5" i="40"/>
  <c r="S229" i="40"/>
  <c r="S212" i="40"/>
  <c r="S33" i="40"/>
  <c r="S260" i="40"/>
  <c r="S61" i="40"/>
  <c r="S249" i="40"/>
  <c r="S17" i="40"/>
  <c r="S98" i="40"/>
  <c r="S108" i="40"/>
  <c r="S209" i="40"/>
  <c r="N14" i="40"/>
  <c r="S196" i="40"/>
  <c r="S9" i="40"/>
  <c r="S254" i="40"/>
  <c r="S232" i="40"/>
  <c r="S49" i="40"/>
  <c r="S104" i="40"/>
  <c r="S231" i="40"/>
  <c r="S111" i="40"/>
  <c r="S144" i="40"/>
  <c r="S135" i="40"/>
  <c r="S216" i="40"/>
  <c r="J6" i="39"/>
  <c r="S29" i="40"/>
  <c r="S175" i="40"/>
  <c r="S257" i="40"/>
  <c r="S116" i="40"/>
  <c r="S261" i="40"/>
  <c r="S253" i="40"/>
  <c r="S31" i="40"/>
  <c r="S16" i="40"/>
  <c r="S258" i="40"/>
  <c r="S23" i="40"/>
  <c r="S177" i="40"/>
  <c r="S60" i="40"/>
  <c r="S87" i="40"/>
  <c r="S28" i="40"/>
  <c r="S91" i="40"/>
  <c r="S122" i="40"/>
  <c r="S198" i="40"/>
  <c r="S167" i="40"/>
  <c r="S210" i="40"/>
  <c r="S76" i="40"/>
  <c r="S178" i="40"/>
  <c r="S95" i="40"/>
  <c r="S107" i="40"/>
  <c r="S120" i="40"/>
  <c r="S158" i="40"/>
  <c r="J7" i="39"/>
  <c r="S139" i="40"/>
  <c r="S189" i="40"/>
  <c r="N7" i="40"/>
  <c r="S52" i="40"/>
  <c r="S165" i="40"/>
  <c r="S188" i="40"/>
  <c r="N9" i="40"/>
  <c r="S112" i="40"/>
  <c r="S163" i="40"/>
  <c r="S220" i="40"/>
  <c r="S79" i="40"/>
  <c r="S150" i="40"/>
  <c r="S25" i="40"/>
  <c r="N19" i="40"/>
  <c r="S84" i="40"/>
  <c r="S172" i="40"/>
  <c r="S250" i="40"/>
  <c r="S259" i="40"/>
  <c r="S194" i="40"/>
  <c r="S159" i="40"/>
  <c r="S83" i="40"/>
  <c r="S238" i="40"/>
  <c r="S132" i="40"/>
  <c r="S50" i="40"/>
  <c r="S55" i="40"/>
  <c r="S184" i="40"/>
  <c r="S70" i="40"/>
  <c r="S59" i="40"/>
  <c r="S169" i="40"/>
  <c r="S251" i="40"/>
  <c r="S124" i="40"/>
  <c r="S199" i="40"/>
  <c r="S138" i="40"/>
  <c r="S156" i="40"/>
  <c r="S197" i="40"/>
  <c r="S67" i="40"/>
  <c r="S65" i="40"/>
  <c r="S26" i="40"/>
  <c r="S143" i="40"/>
  <c r="S75" i="40"/>
  <c r="S160" i="40"/>
  <c r="S128" i="40"/>
  <c r="S219" i="40"/>
  <c r="N13" i="40"/>
  <c r="S86" i="40"/>
  <c r="S240" i="40"/>
  <c r="S117" i="40"/>
  <c r="S15" i="40"/>
  <c r="S152" i="40"/>
  <c r="S182" i="40"/>
  <c r="N6" i="40"/>
  <c r="S248" i="40"/>
  <c r="S200" i="40"/>
  <c r="S3" i="40"/>
  <c r="S233" i="40"/>
  <c r="S203" i="40"/>
  <c r="S180" i="40"/>
  <c r="S56" i="40"/>
  <c r="N8" i="40"/>
  <c r="S228" i="40"/>
  <c r="S227" i="40"/>
  <c r="S164" i="40"/>
  <c r="S90" i="40"/>
  <c r="S221" i="40"/>
  <c r="S202" i="40"/>
  <c r="S134" i="40"/>
  <c r="S62" i="40"/>
  <c r="S106" i="40"/>
  <c r="S185" i="40"/>
  <c r="S11" i="40"/>
  <c r="S241" i="40"/>
  <c r="S74" i="40"/>
  <c r="S133" i="40"/>
  <c r="N11" i="40"/>
  <c r="J4" i="39"/>
  <c r="S211" i="40"/>
  <c r="N15" i="40"/>
  <c r="N21" i="40"/>
  <c r="S217" i="40"/>
  <c r="S145" i="40"/>
  <c r="S7" i="40"/>
  <c r="S123" i="40"/>
  <c r="S195" i="40"/>
  <c r="S208" i="40"/>
  <c r="S4" i="40"/>
  <c r="S94" i="40"/>
  <c r="S93" i="40"/>
  <c r="S126" i="40"/>
  <c r="S53" i="40"/>
  <c r="S224" i="40"/>
  <c r="N10" i="40"/>
  <c r="S236" i="40"/>
  <c r="S237" i="40"/>
  <c r="N18" i="40"/>
  <c r="S63" i="40"/>
  <c r="S97" i="40"/>
  <c r="S206" i="40"/>
  <c r="S96" i="40"/>
  <c r="S45" i="40"/>
  <c r="S71" i="40"/>
  <c r="S6" i="40"/>
  <c r="S46" i="51"/>
  <c r="S158" i="51"/>
  <c r="S152" i="51"/>
  <c r="S31" i="51"/>
  <c r="S260" i="51"/>
  <c r="S182" i="51"/>
  <c r="S102" i="51"/>
  <c r="S90" i="51"/>
  <c r="S228" i="51"/>
  <c r="S68" i="51"/>
  <c r="S45" i="51"/>
  <c r="N20" i="51"/>
  <c r="S141" i="51"/>
  <c r="S139" i="51"/>
  <c r="S200" i="51"/>
  <c r="S163" i="51"/>
  <c r="S227" i="51"/>
  <c r="S186" i="51"/>
  <c r="S69" i="51"/>
  <c r="N8" i="51"/>
  <c r="S83" i="51"/>
  <c r="S190" i="51"/>
  <c r="S85" i="51"/>
  <c r="S113" i="51"/>
  <c r="S177" i="51"/>
  <c r="S189" i="51"/>
  <c r="N3" i="51"/>
  <c r="S60" i="51"/>
  <c r="S111" i="51"/>
  <c r="S243" i="51"/>
  <c r="S230" i="51"/>
  <c r="S132" i="51"/>
  <c r="S143" i="51"/>
  <c r="S231" i="51"/>
  <c r="S222" i="51"/>
  <c r="S66" i="51"/>
  <c r="S24" i="51"/>
  <c r="S174" i="51"/>
  <c r="S264" i="51"/>
  <c r="S48" i="51"/>
  <c r="S58" i="51"/>
  <c r="S154" i="51"/>
  <c r="S39" i="51"/>
  <c r="S115" i="51"/>
  <c r="S11" i="51"/>
  <c r="S258" i="51"/>
  <c r="N16" i="51"/>
  <c r="S82" i="51"/>
  <c r="S59" i="51"/>
  <c r="S10" i="51"/>
  <c r="S70" i="51"/>
  <c r="S97" i="51"/>
  <c r="S207" i="51"/>
  <c r="S215" i="51"/>
  <c r="S155" i="51"/>
  <c r="S120" i="51"/>
  <c r="S126" i="51"/>
  <c r="S142" i="51"/>
  <c r="S91" i="51"/>
  <c r="S221" i="51"/>
  <c r="S138" i="51"/>
  <c r="S156" i="51"/>
  <c r="S251" i="51"/>
  <c r="S263" i="51"/>
  <c r="N7" i="51"/>
  <c r="S166" i="51"/>
  <c r="S57" i="51"/>
  <c r="S261" i="51"/>
  <c r="J4" i="52"/>
  <c r="S149" i="51"/>
  <c r="S266" i="51"/>
  <c r="S130" i="51"/>
  <c r="N13" i="51"/>
  <c r="J5" i="52"/>
  <c r="S15" i="51"/>
  <c r="S241" i="51"/>
  <c r="S29" i="51"/>
  <c r="S93" i="51"/>
  <c r="S30" i="51"/>
  <c r="S25" i="51"/>
  <c r="S148" i="51"/>
  <c r="S249" i="51"/>
  <c r="S206" i="51"/>
  <c r="S79" i="51"/>
  <c r="S119" i="51"/>
  <c r="S176" i="51"/>
  <c r="S40" i="51"/>
  <c r="S56" i="51"/>
  <c r="S184" i="51"/>
  <c r="S112" i="51"/>
  <c r="S195" i="51"/>
  <c r="S63" i="51"/>
  <c r="S151" i="51"/>
  <c r="S262" i="51"/>
  <c r="S108" i="51"/>
  <c r="S216" i="51"/>
  <c r="S14" i="51"/>
  <c r="S16" i="51"/>
  <c r="S43" i="51"/>
  <c r="S28" i="51"/>
  <c r="S193" i="51"/>
  <c r="S103" i="51"/>
  <c r="S5" i="51"/>
  <c r="S99" i="51"/>
  <c r="S54" i="51"/>
  <c r="N9" i="51"/>
  <c r="N4" i="51"/>
  <c r="S180" i="51"/>
  <c r="S256" i="51"/>
  <c r="S257" i="51"/>
  <c r="S34" i="51"/>
  <c r="S191" i="51"/>
  <c r="S86" i="51"/>
  <c r="S42" i="51"/>
  <c r="S181" i="51"/>
  <c r="S127" i="51"/>
  <c r="S150" i="51"/>
  <c r="S61" i="51"/>
  <c r="S101" i="51"/>
  <c r="S234" i="51"/>
  <c r="S128" i="51"/>
  <c r="S106" i="51"/>
  <c r="S84" i="51"/>
  <c r="S53" i="51"/>
  <c r="S233" i="51"/>
  <c r="N24" i="51"/>
  <c r="S118" i="51"/>
  <c r="S13" i="51"/>
  <c r="S153" i="51"/>
  <c r="S73" i="51"/>
  <c r="S92" i="51"/>
  <c r="S248" i="51"/>
  <c r="S265" i="51"/>
  <c r="S235" i="51"/>
  <c r="S65" i="51"/>
  <c r="N23" i="51"/>
  <c r="S199" i="51"/>
  <c r="S27" i="51"/>
  <c r="S52" i="51"/>
  <c r="S76" i="51"/>
  <c r="N22" i="51"/>
  <c r="N19" i="51"/>
  <c r="S32" i="51"/>
  <c r="S237" i="51"/>
  <c r="N6" i="51"/>
  <c r="S188" i="51"/>
  <c r="S214" i="51"/>
  <c r="S21" i="51"/>
  <c r="S4" i="51"/>
  <c r="S74" i="51"/>
  <c r="S136" i="51"/>
  <c r="S218" i="51"/>
  <c r="S38" i="51"/>
  <c r="S105" i="51"/>
  <c r="S116" i="51"/>
  <c r="S187" i="51"/>
  <c r="S62" i="51"/>
  <c r="S49" i="51"/>
  <c r="S223" i="51"/>
  <c r="S36" i="51"/>
  <c r="S204" i="51"/>
  <c r="S157" i="51"/>
  <c r="S240" i="51"/>
  <c r="S253" i="51"/>
  <c r="S75" i="51"/>
  <c r="S51" i="51"/>
  <c r="S250" i="51"/>
  <c r="S18" i="51"/>
  <c r="S145" i="51"/>
  <c r="S239" i="51"/>
  <c r="S37" i="51"/>
  <c r="S140" i="51"/>
  <c r="S17" i="51"/>
  <c r="J6" i="52"/>
  <c r="S175" i="51"/>
  <c r="S165" i="51"/>
  <c r="N25" i="51"/>
  <c r="S144" i="51"/>
  <c r="S205" i="51"/>
  <c r="S110" i="51"/>
  <c r="S194" i="51"/>
  <c r="S137" i="51"/>
  <c r="S77" i="51"/>
  <c r="S125" i="51"/>
  <c r="S6" i="51"/>
  <c r="S94" i="51"/>
  <c r="S164" i="51"/>
  <c r="S19" i="51"/>
  <c r="S147" i="51"/>
  <c r="S168" i="51"/>
  <c r="S211" i="51"/>
  <c r="S224" i="51"/>
  <c r="S67" i="51"/>
  <c r="S122" i="51"/>
  <c r="S252" i="51"/>
  <c r="N14" i="51"/>
  <c r="S197" i="51"/>
  <c r="S229" i="51"/>
  <c r="S160" i="51"/>
  <c r="S87" i="51"/>
  <c r="S225" i="51"/>
  <c r="S178" i="51"/>
  <c r="S210" i="51"/>
  <c r="S247" i="51"/>
  <c r="S133" i="51"/>
  <c r="S12" i="51"/>
  <c r="S26" i="51"/>
  <c r="S161" i="51"/>
  <c r="S44" i="51"/>
  <c r="S78" i="51"/>
  <c r="S47" i="51"/>
  <c r="S95" i="51"/>
  <c r="S185" i="51"/>
  <c r="S135" i="51"/>
  <c r="S167" i="51"/>
  <c r="S213" i="51"/>
  <c r="S50" i="51"/>
  <c r="S201" i="51"/>
  <c r="S104" i="51"/>
  <c r="S9" i="51"/>
  <c r="S8" i="51"/>
  <c r="N18" i="51"/>
  <c r="S146" i="51"/>
  <c r="S170" i="51"/>
  <c r="S33" i="51"/>
  <c r="S114" i="51"/>
  <c r="S254" i="51"/>
  <c r="S3" i="51"/>
  <c r="S55" i="51"/>
  <c r="S245" i="51"/>
  <c r="N5" i="51"/>
  <c r="S81" i="51"/>
  <c r="S162" i="51"/>
  <c r="N26" i="51"/>
  <c r="S267" i="51"/>
  <c r="S80" i="51"/>
  <c r="S217" i="51"/>
  <c r="S172" i="51"/>
  <c r="S196" i="51"/>
  <c r="S134" i="51"/>
  <c r="S98" i="51"/>
  <c r="S131" i="51"/>
  <c r="N12" i="51"/>
  <c r="S129" i="51"/>
  <c r="S246" i="51"/>
  <c r="N17" i="51"/>
  <c r="N15" i="51"/>
  <c r="S124" i="51"/>
  <c r="S35" i="51"/>
  <c r="J7" i="52"/>
  <c r="S89" i="51"/>
  <c r="S220" i="51"/>
  <c r="N10" i="51"/>
  <c r="S107" i="51"/>
  <c r="S171" i="51"/>
  <c r="S203" i="51"/>
  <c r="S109" i="51"/>
  <c r="N27" i="51"/>
  <c r="S244" i="51"/>
  <c r="S41" i="51"/>
  <c r="S183" i="51"/>
  <c r="S169" i="51"/>
  <c r="S173" i="51"/>
  <c r="S64" i="51"/>
  <c r="S208" i="51"/>
  <c r="S219" i="51"/>
  <c r="N11" i="51"/>
  <c r="S100" i="51"/>
  <c r="S123" i="51"/>
  <c r="S96" i="51"/>
  <c r="S159" i="51"/>
  <c r="N21" i="51"/>
  <c r="S202" i="51"/>
  <c r="S238" i="51"/>
  <c r="S23" i="51"/>
  <c r="S88" i="51"/>
  <c r="S192" i="51"/>
  <c r="S179" i="51"/>
  <c r="S121" i="51"/>
  <c r="S212" i="51"/>
  <c r="S236" i="51"/>
  <c r="S117" i="51"/>
  <c r="S259" i="51"/>
  <c r="S22" i="51"/>
  <c r="S255" i="51"/>
  <c r="S198" i="51"/>
  <c r="S242" i="51"/>
  <c r="S20" i="51"/>
  <c r="S209" i="51"/>
  <c r="S226" i="51"/>
  <c r="S72" i="51"/>
  <c r="S71" i="51"/>
  <c r="S232" i="51"/>
  <c r="S7" i="51"/>
  <c r="O21" i="51" l="1"/>
  <c r="O11" i="51"/>
  <c r="O10" i="51"/>
  <c r="O15" i="51"/>
  <c r="O17" i="51"/>
  <c r="O12" i="51"/>
  <c r="O26" i="51"/>
  <c r="O5" i="51"/>
  <c r="O14" i="51"/>
  <c r="O25" i="51"/>
  <c r="O19" i="51"/>
  <c r="O23" i="51"/>
  <c r="O24" i="51"/>
  <c r="O4" i="51"/>
  <c r="O9" i="51"/>
  <c r="O13" i="51"/>
  <c r="O7" i="51"/>
  <c r="O16" i="51"/>
  <c r="O8" i="51"/>
  <c r="O20" i="51"/>
  <c r="O18" i="40"/>
  <c r="O10" i="40"/>
  <c r="O21" i="40"/>
  <c r="O15" i="40"/>
  <c r="O11" i="40"/>
  <c r="O8" i="40"/>
  <c r="O6" i="40"/>
  <c r="O13" i="40"/>
  <c r="O19" i="40"/>
  <c r="O7" i="40"/>
  <c r="O14" i="40"/>
  <c r="O20" i="40"/>
  <c r="O5" i="40"/>
  <c r="O12" i="40"/>
  <c r="O17" i="40"/>
  <c r="O4" i="40"/>
  <c r="O16" i="40"/>
  <c r="O22" i="51"/>
  <c r="O3" i="51"/>
  <c r="O9" i="40"/>
  <c r="O3" i="40"/>
  <c r="O18" i="51"/>
  <c r="O27" i="51"/>
  <c r="O6" i="51"/>
  <c r="Y13" i="39" a="1"/>
  <c r="M13" i="45" a="1"/>
  <c r="Y13" i="52" a="1"/>
  <c r="Y13" i="52"/>
  <c r="W13" i="52" s="1"/>
  <c r="M13" i="45"/>
  <c r="M14" i="45"/>
  <c r="M19" i="45"/>
  <c r="Y13" i="39"/>
  <c r="W13" i="39"/>
  <c r="M16" i="45"/>
  <c r="M17" i="45"/>
  <c r="M21" i="45"/>
  <c r="M20" i="45"/>
  <c r="M15" i="45"/>
  <c r="M18" i="45"/>
  <c r="T19" i="45"/>
  <c r="P15" i="45"/>
  <c r="S19" i="45"/>
  <c r="P16" i="45"/>
  <c r="R19" i="45"/>
  <c r="R18" i="45"/>
  <c r="Q20" i="45"/>
  <c r="Q17" i="45"/>
  <c r="T15" i="45"/>
  <c r="D31" i="29"/>
  <c r="T13" i="45"/>
  <c r="R21" i="45"/>
  <c r="N1" i="42"/>
  <c r="S10" i="42"/>
  <c r="R14" i="45"/>
  <c r="S126" i="42"/>
  <c r="S249" i="42"/>
  <c r="S195" i="42"/>
  <c r="S225" i="42"/>
  <c r="N6" i="42"/>
  <c r="S151" i="42"/>
  <c r="S111" i="42"/>
  <c r="S244" i="42"/>
  <c r="S99" i="42"/>
  <c r="T18" i="45"/>
  <c r="S204" i="42"/>
  <c r="S157" i="42"/>
  <c r="S149" i="42"/>
  <c r="S240" i="42"/>
  <c r="S203" i="42"/>
  <c r="S160" i="42"/>
  <c r="S155" i="42"/>
  <c r="S148" i="42"/>
  <c r="S278" i="42"/>
  <c r="S15" i="42"/>
  <c r="S16" i="42"/>
  <c r="S52" i="42"/>
  <c r="S118" i="42"/>
  <c r="S226" i="42"/>
  <c r="S120" i="42"/>
  <c r="S128" i="42"/>
  <c r="S259" i="42"/>
  <c r="N14" i="42"/>
  <c r="S83" i="42"/>
  <c r="T16" i="45"/>
  <c r="P13" i="45"/>
  <c r="S182" i="42"/>
  <c r="S220" i="42"/>
  <c r="Q21" i="45"/>
  <c r="S115" i="42"/>
  <c r="S91" i="42"/>
  <c r="S5" i="42"/>
  <c r="R16" i="45"/>
  <c r="S29" i="42"/>
  <c r="Q18" i="45"/>
  <c r="S68" i="42"/>
  <c r="S26" i="42"/>
  <c r="S23" i="42"/>
  <c r="S17" i="45"/>
  <c r="R20" i="45"/>
  <c r="S164" i="42"/>
  <c r="S212" i="42"/>
  <c r="S252" i="42"/>
  <c r="J6" i="43"/>
  <c r="S35" i="42"/>
  <c r="S273" i="42"/>
  <c r="S49" i="42"/>
  <c r="N12" i="42"/>
  <c r="S54" i="42"/>
  <c r="S288" i="42"/>
  <c r="S116" i="42"/>
  <c r="S129" i="42"/>
  <c r="S102" i="42"/>
  <c r="S214" i="42"/>
  <c r="S284" i="42"/>
  <c r="S177" i="42"/>
  <c r="S27" i="42"/>
  <c r="S153" i="42"/>
  <c r="S210" i="42"/>
  <c r="S206" i="42"/>
  <c r="S223" i="42"/>
  <c r="S82" i="42"/>
  <c r="S235" i="42"/>
  <c r="S41" i="42"/>
  <c r="S193" i="42"/>
  <c r="S222" i="42"/>
  <c r="S167" i="42"/>
  <c r="Y9" i="39" a="1"/>
  <c r="Y3" i="39" a="1"/>
  <c r="D32" i="29"/>
  <c r="Q19" i="45"/>
  <c r="S117" i="42"/>
  <c r="S92" i="42"/>
  <c r="S48" i="42"/>
  <c r="S156" i="42"/>
  <c r="S87" i="42"/>
  <c r="S40" i="42"/>
  <c r="S21" i="45"/>
  <c r="S123" i="42"/>
  <c r="R15" i="45"/>
  <c r="S260" i="42"/>
  <c r="S15" i="45"/>
  <c r="S62" i="42"/>
  <c r="S280" i="42"/>
  <c r="S233" i="42"/>
  <c r="S28" i="42"/>
  <c r="S79" i="42"/>
  <c r="S125" i="42"/>
  <c r="S72" i="42"/>
  <c r="S268" i="42"/>
  <c r="S269" i="42"/>
  <c r="S237" i="42"/>
  <c r="Q13" i="45"/>
  <c r="S16" i="45"/>
  <c r="T14" i="45"/>
  <c r="P18" i="45"/>
  <c r="S201" i="42"/>
  <c r="S43" i="42"/>
  <c r="N10" i="42"/>
  <c r="S152" i="42"/>
  <c r="N9" i="42"/>
  <c r="S234" i="42"/>
  <c r="S247" i="42"/>
  <c r="S85" i="42"/>
  <c r="S70" i="42"/>
  <c r="S283" i="42"/>
  <c r="S97" i="42"/>
  <c r="S105" i="42"/>
  <c r="Q15" i="45"/>
  <c r="P17" i="45"/>
  <c r="S145" i="42"/>
  <c r="S243" i="42"/>
  <c r="S161" i="42"/>
  <c r="S217" i="42"/>
  <c r="S93" i="42"/>
  <c r="S31" i="42"/>
  <c r="S229" i="42"/>
  <c r="S96" i="42"/>
  <c r="S63" i="42"/>
  <c r="S271" i="42"/>
  <c r="S224" i="42"/>
  <c r="J4" i="43"/>
  <c r="S274" i="42"/>
  <c r="S170" i="42"/>
  <c r="S172" i="42"/>
  <c r="S281" i="42"/>
  <c r="S45" i="42"/>
  <c r="S277" i="42"/>
  <c r="J7" i="43"/>
  <c r="S8" i="42"/>
  <c r="S183" i="42"/>
  <c r="S241" i="42"/>
  <c r="S162" i="42"/>
  <c r="S207" i="42"/>
  <c r="S272" i="42"/>
  <c r="S238" i="42"/>
  <c r="S114" i="42"/>
  <c r="Y3" i="52" a="1"/>
  <c r="U12" i="45" a="1"/>
  <c r="T17" i="45"/>
  <c r="S32" i="42"/>
  <c r="S37" i="42"/>
  <c r="S147" i="42"/>
  <c r="P14" i="45"/>
  <c r="S131" i="42"/>
  <c r="S144" i="42"/>
  <c r="S21" i="42"/>
  <c r="S20" i="42"/>
  <c r="S73" i="42"/>
  <c r="S205" i="42"/>
  <c r="S202" i="42"/>
  <c r="S94" i="42"/>
  <c r="S266" i="42"/>
  <c r="Y9" i="52" a="1"/>
  <c r="P19" i="45"/>
  <c r="N11" i="42"/>
  <c r="S165" i="42"/>
  <c r="S216" i="42"/>
  <c r="S258" i="42"/>
  <c r="S9" i="42"/>
  <c r="S262" i="42"/>
  <c r="S168" i="42"/>
  <c r="S18" i="42"/>
  <c r="S89" i="42"/>
  <c r="S136" i="42"/>
  <c r="S211" i="42"/>
  <c r="R17" i="45"/>
  <c r="S122" i="42"/>
  <c r="S60" i="42"/>
  <c r="S181" i="42"/>
  <c r="S108" i="42"/>
  <c r="N8" i="42"/>
  <c r="S55" i="42"/>
  <c r="S197" i="42"/>
  <c r="S141" i="42"/>
  <c r="S135" i="42"/>
  <c r="S137" i="42"/>
  <c r="S143" i="42"/>
  <c r="S100" i="42"/>
  <c r="S101" i="42"/>
  <c r="J5" i="43"/>
  <c r="Y3" i="43" a="1"/>
  <c r="S86" i="42"/>
  <c r="S7" i="42"/>
  <c r="S254" i="42"/>
  <c r="S30" i="42"/>
  <c r="T20" i="45"/>
  <c r="S196" i="42"/>
  <c r="S242" i="42"/>
  <c r="S276" i="42"/>
  <c r="S14" i="45"/>
  <c r="S227" i="42"/>
  <c r="S138" i="42"/>
  <c r="S44" i="42"/>
  <c r="S178" i="42"/>
  <c r="S19" i="42"/>
  <c r="Q14" i="45"/>
  <c r="S18" i="45"/>
  <c r="S159" i="42"/>
  <c r="T21" i="45"/>
  <c r="S200" i="42"/>
  <c r="S112" i="42"/>
  <c r="S139" i="42"/>
  <c r="S239" i="42"/>
  <c r="S287" i="42"/>
  <c r="C34" i="29"/>
  <c r="P20" i="45"/>
  <c r="S199" i="42"/>
  <c r="R13" i="45"/>
  <c r="S14" i="42"/>
  <c r="N5" i="42"/>
  <c r="S46" i="42"/>
  <c r="S25" i="42"/>
  <c r="C35" i="29"/>
  <c r="D35" i="29"/>
  <c r="N15" i="42"/>
  <c r="S255" i="42"/>
  <c r="S98" i="42"/>
  <c r="S209" i="42"/>
  <c r="S231" i="42"/>
  <c r="S208" i="42"/>
  <c r="S76" i="42"/>
  <c r="S264" i="42"/>
  <c r="S77" i="42"/>
  <c r="S154" i="42"/>
  <c r="S90" i="42"/>
  <c r="Q16" i="45"/>
  <c r="S106" i="42"/>
  <c r="S121" i="42"/>
  <c r="S191" i="42"/>
  <c r="S130" i="42"/>
  <c r="S257" i="42"/>
  <c r="S186" i="42"/>
  <c r="S275" i="42"/>
  <c r="S261" i="42"/>
  <c r="S58" i="42"/>
  <c r="S57" i="42"/>
  <c r="S174" i="42"/>
  <c r="S279" i="42"/>
  <c r="S13" i="45"/>
  <c r="S127" i="42"/>
  <c r="S166" i="42"/>
  <c r="S171" i="42"/>
  <c r="S192" i="42"/>
  <c r="S36" i="42"/>
  <c r="S265" i="42"/>
  <c r="P21" i="45"/>
  <c r="S270" i="42"/>
  <c r="S20" i="45"/>
  <c r="S22" i="42"/>
  <c r="S132" i="42"/>
  <c r="S158" i="42"/>
  <c r="S189" i="42"/>
  <c r="D25" i="29"/>
  <c r="D34" i="29"/>
  <c r="S282" i="42"/>
  <c r="S253" i="42"/>
  <c r="S51" i="42"/>
  <c r="S4" i="42"/>
  <c r="S180" i="42"/>
  <c r="S215" i="42"/>
  <c r="S110" i="42"/>
  <c r="S173" i="42"/>
  <c r="S267" i="42"/>
  <c r="S66" i="42"/>
  <c r="S250" i="42"/>
  <c r="S221" i="42"/>
  <c r="S74" i="42"/>
  <c r="S12" i="42"/>
  <c r="S24" i="42"/>
  <c r="S248" i="42"/>
  <c r="S150" i="42"/>
  <c r="S163" i="42"/>
  <c r="S146" i="42"/>
  <c r="S67" i="42"/>
  <c r="S176" i="42"/>
  <c r="S286" i="42"/>
  <c r="S142" i="42"/>
  <c r="S251" i="42"/>
  <c r="S109" i="42"/>
  <c r="S42" i="42"/>
  <c r="S34" i="42"/>
  <c r="S39" i="42"/>
  <c r="S285" i="42"/>
  <c r="S65" i="42"/>
  <c r="S230" i="42"/>
  <c r="S218" i="42"/>
  <c r="S134" i="42"/>
  <c r="S38" i="42"/>
  <c r="S213" i="42"/>
  <c r="S71" i="42"/>
  <c r="S133" i="42"/>
  <c r="S140" i="42"/>
  <c r="S289" i="42"/>
  <c r="S80" i="42"/>
  <c r="S59" i="42"/>
  <c r="S95" i="42"/>
  <c r="S194" i="42"/>
  <c r="S263" i="42"/>
  <c r="S232" i="42"/>
  <c r="S50" i="42"/>
  <c r="S198" i="42"/>
  <c r="S104" i="42"/>
  <c r="S3" i="42"/>
  <c r="S190" i="42"/>
  <c r="S256" i="42"/>
  <c r="S6" i="42"/>
  <c r="S103" i="42"/>
  <c r="S53" i="42"/>
  <c r="S84" i="42"/>
  <c r="S219" i="42"/>
  <c r="S113" i="42"/>
  <c r="N4" i="42"/>
  <c r="S236" i="42"/>
  <c r="N7" i="42"/>
  <c r="S228" i="42"/>
  <c r="S78" i="42"/>
  <c r="S184" i="42"/>
  <c r="S185" i="42"/>
  <c r="S33" i="42"/>
  <c r="S179" i="42"/>
  <c r="S107" i="42"/>
  <c r="S17" i="42"/>
  <c r="S81" i="42"/>
  <c r="S188" i="42"/>
  <c r="S245" i="42"/>
  <c r="S119" i="42"/>
  <c r="S47" i="42"/>
  <c r="S11" i="42"/>
  <c r="S13" i="42"/>
  <c r="S64" i="42"/>
  <c r="S124" i="42"/>
  <c r="S75" i="42"/>
  <c r="S61" i="42"/>
  <c r="S169" i="42"/>
  <c r="S187" i="42"/>
  <c r="N3" i="42"/>
  <c r="N13" i="42"/>
  <c r="S246" i="42"/>
  <c r="S88" i="42"/>
  <c r="S175" i="42"/>
  <c r="S69" i="42"/>
  <c r="S56" i="42"/>
  <c r="Y13" i="43" a="1"/>
  <c r="Y9" i="43" a="1"/>
  <c r="T25" i="45"/>
  <c r="R25" i="45"/>
  <c r="W25" i="45"/>
  <c r="S25" i="45"/>
  <c r="AH199" i="52" l="1"/>
  <c r="AH122" i="52"/>
  <c r="AH191" i="52"/>
  <c r="AH150" i="52"/>
  <c r="AH91" i="52"/>
  <c r="AH129" i="52"/>
  <c r="AH101" i="52"/>
  <c r="AH125" i="52"/>
  <c r="AH110" i="52"/>
  <c r="AH24" i="52"/>
  <c r="AH167" i="52"/>
  <c r="AH87" i="52"/>
  <c r="AH8" i="52"/>
  <c r="AH252" i="52"/>
  <c r="AH224" i="52"/>
  <c r="AH187" i="52"/>
  <c r="AH196" i="52"/>
  <c r="AH49" i="52"/>
  <c r="AH89" i="52"/>
  <c r="AH54" i="52"/>
  <c r="AH50" i="52"/>
  <c r="AH173" i="52"/>
  <c r="AH38" i="52"/>
  <c r="AH184" i="52"/>
  <c r="AH149" i="52"/>
  <c r="AH74" i="52"/>
  <c r="AH171" i="52"/>
  <c r="AH127" i="52"/>
  <c r="AH97" i="52"/>
  <c r="AH39" i="52"/>
  <c r="AH105" i="52"/>
  <c r="AH139" i="52"/>
  <c r="AH244" i="52"/>
  <c r="AH70" i="52"/>
  <c r="AH27" i="52"/>
  <c r="AH226" i="52"/>
  <c r="AH230" i="52"/>
  <c r="AH42" i="52"/>
  <c r="AH65" i="52"/>
  <c r="AH60" i="52"/>
  <c r="AH137" i="52"/>
  <c r="AH162" i="52"/>
  <c r="AH82" i="52"/>
  <c r="AH238" i="52"/>
  <c r="AH225" i="52"/>
  <c r="AH90" i="52"/>
  <c r="AH195" i="52"/>
  <c r="AH209" i="52"/>
  <c r="AH4" i="52"/>
  <c r="AH140" i="52"/>
  <c r="AH198" i="52"/>
  <c r="AH185" i="52"/>
  <c r="AH217" i="52"/>
  <c r="AH56" i="52"/>
  <c r="AH200" i="52"/>
  <c r="AH234" i="52"/>
  <c r="AH109" i="52"/>
  <c r="AH45" i="52"/>
  <c r="AH119" i="52"/>
  <c r="AH35" i="52"/>
  <c r="AH207" i="52"/>
  <c r="AH250" i="52"/>
  <c r="AH66" i="52"/>
  <c r="AH9" i="52"/>
  <c r="AH131" i="52"/>
  <c r="AH240" i="52"/>
  <c r="AH26" i="52"/>
  <c r="AH76" i="52"/>
  <c r="AH188" i="52"/>
  <c r="AH144" i="52"/>
  <c r="AH243" i="52"/>
  <c r="AH253" i="52"/>
  <c r="AH85" i="52"/>
  <c r="AH163" i="52"/>
  <c r="AH100" i="52"/>
  <c r="AH192" i="52"/>
  <c r="AH182" i="52"/>
  <c r="AH211" i="52"/>
  <c r="AH103" i="52"/>
  <c r="AH157" i="52"/>
  <c r="AH174" i="52"/>
  <c r="AH37" i="52"/>
  <c r="AH11" i="52"/>
  <c r="AH213" i="52"/>
  <c r="AH155" i="52"/>
  <c r="AH223" i="52"/>
  <c r="AH183" i="52"/>
  <c r="AH112" i="52"/>
  <c r="AH63" i="52"/>
  <c r="AH204" i="52"/>
  <c r="AH67" i="52"/>
  <c r="AH25" i="52"/>
  <c r="AH247" i="52"/>
  <c r="AH108" i="52"/>
  <c r="AH242" i="52"/>
  <c r="AH114" i="52"/>
  <c r="AH190" i="52"/>
  <c r="AH10" i="52"/>
  <c r="AH239" i="52"/>
  <c r="AH69" i="52"/>
  <c r="AH138" i="52"/>
  <c r="AH5" i="52"/>
  <c r="AH147" i="52"/>
  <c r="AH205" i="52"/>
  <c r="AH180" i="52"/>
  <c r="AH251" i="52"/>
  <c r="AH102" i="52"/>
  <c r="AH156" i="52"/>
  <c r="AH215" i="52"/>
  <c r="AH44" i="52"/>
  <c r="AH64" i="52"/>
  <c r="AH221" i="52"/>
  <c r="AH246" i="52"/>
  <c r="AH159" i="52"/>
  <c r="AH118" i="52"/>
  <c r="AH201" i="52"/>
  <c r="AH77" i="52"/>
  <c r="AH15" i="52"/>
  <c r="AH132" i="52"/>
  <c r="AH111" i="52"/>
  <c r="AH99" i="52"/>
  <c r="AH145" i="52"/>
  <c r="AH206" i="52"/>
  <c r="AH46" i="52"/>
  <c r="AH98" i="52"/>
  <c r="AH106" i="52"/>
  <c r="AH72" i="52"/>
  <c r="AH83" i="52"/>
  <c r="AH84" i="52"/>
  <c r="AH194" i="52"/>
  <c r="AH21" i="52"/>
  <c r="AH235" i="52"/>
  <c r="AH75" i="52"/>
  <c r="AH237" i="52"/>
  <c r="AH128" i="52"/>
  <c r="AH166" i="52"/>
  <c r="AH218" i="52"/>
  <c r="AH95" i="52"/>
  <c r="AH16" i="52"/>
  <c r="AH55" i="52"/>
  <c r="AH61" i="52"/>
  <c r="AH241" i="52"/>
  <c r="AH219" i="52"/>
  <c r="AH79" i="52"/>
  <c r="AH161" i="52"/>
  <c r="Y4" i="43"/>
  <c r="U20" i="45"/>
  <c r="Y3" i="52"/>
  <c r="Y4" i="52"/>
  <c r="Y5" i="52"/>
  <c r="AH64" i="39"/>
  <c r="AH35" i="39"/>
  <c r="AH5" i="39"/>
  <c r="AH43" i="39"/>
  <c r="AH26" i="39"/>
  <c r="AH90" i="39"/>
  <c r="AH97" i="39"/>
  <c r="AH125" i="39"/>
  <c r="AH54" i="39"/>
  <c r="AH114" i="39"/>
  <c r="AH18" i="39"/>
  <c r="AH23" i="39"/>
  <c r="AH65" i="39"/>
  <c r="AH77" i="39"/>
  <c r="AH109" i="39"/>
  <c r="AH12" i="39"/>
  <c r="AH15" i="39"/>
  <c r="AH3" i="52"/>
  <c r="AH186" i="52"/>
  <c r="AH121" i="52"/>
  <c r="AH34" i="52"/>
  <c r="AH175" i="52"/>
  <c r="AH14" i="52"/>
  <c r="AH231" i="52"/>
  <c r="AH168" i="52"/>
  <c r="AH179" i="52"/>
  <c r="AH88" i="52"/>
  <c r="AH153" i="52"/>
  <c r="AH85" i="39"/>
  <c r="AH110" i="39"/>
  <c r="AH12" i="52"/>
  <c r="AH134" i="52"/>
  <c r="AH178" i="52"/>
  <c r="AH47" i="52"/>
  <c r="AH73" i="39"/>
  <c r="AH222" i="52"/>
  <c r="AH193" i="52"/>
  <c r="AH23" i="52"/>
  <c r="AH48" i="52"/>
  <c r="AH208" i="52"/>
  <c r="AH146" i="52"/>
  <c r="AH94" i="52"/>
  <c r="AH236" i="52"/>
  <c r="AH81" i="52"/>
  <c r="AH86" i="52"/>
  <c r="AH120" i="52"/>
  <c r="AH17" i="52"/>
  <c r="Y3" i="43"/>
  <c r="Y5" i="43"/>
  <c r="U14" i="45"/>
  <c r="AH94" i="39"/>
  <c r="AH30" i="39"/>
  <c r="AH16" i="39"/>
  <c r="AH34" i="39"/>
  <c r="AH108" i="39"/>
  <c r="AH25" i="39"/>
  <c r="AH122" i="39"/>
  <c r="AH42" i="39"/>
  <c r="AH10" i="39"/>
  <c r="AH22" i="39"/>
  <c r="AH98" i="39"/>
  <c r="AH82" i="39"/>
  <c r="AH115" i="39"/>
  <c r="AH95" i="39"/>
  <c r="AH99" i="39"/>
  <c r="AH89" i="39"/>
  <c r="AH18" i="52"/>
  <c r="AH51" i="52"/>
  <c r="AH248" i="52"/>
  <c r="AH142" i="52"/>
  <c r="AH126" i="52"/>
  <c r="AH170" i="52"/>
  <c r="AH154" i="52"/>
  <c r="AH245" i="52"/>
  <c r="AH22" i="52"/>
  <c r="AH130" i="52"/>
  <c r="AH36" i="52"/>
  <c r="AH229" i="52"/>
  <c r="AH107" i="39"/>
  <c r="AH123" i="39"/>
  <c r="AH62" i="39"/>
  <c r="AH52" i="52"/>
  <c r="AH58" i="52"/>
  <c r="AH189" i="52"/>
  <c r="AH57" i="39"/>
  <c r="AH14" i="39"/>
  <c r="AH128" i="39"/>
  <c r="AH32" i="52"/>
  <c r="AH160" i="52"/>
  <c r="AH117" i="52"/>
  <c r="AH152" i="52"/>
  <c r="AH53" i="52"/>
  <c r="AH135" i="52"/>
  <c r="AH165" i="52"/>
  <c r="AH143" i="52"/>
  <c r="AH202" i="52"/>
  <c r="AH177" i="52"/>
  <c r="AH164" i="52"/>
  <c r="AH33" i="52"/>
  <c r="U15" i="45"/>
  <c r="Y3" i="39"/>
  <c r="Y4" i="39"/>
  <c r="Y5" i="39"/>
  <c r="AH4" i="39"/>
  <c r="AH36" i="39"/>
  <c r="AH32" i="39"/>
  <c r="AH87" i="39"/>
  <c r="AH91" i="39"/>
  <c r="AH92" i="39"/>
  <c r="AH68" i="39"/>
  <c r="AH131" i="39"/>
  <c r="AH119" i="39"/>
  <c r="AH75" i="39"/>
  <c r="AH31" i="39"/>
  <c r="AH29" i="39"/>
  <c r="AH86" i="39"/>
  <c r="AH45" i="39"/>
  <c r="AH116" i="39"/>
  <c r="AH24" i="39"/>
  <c r="AH96" i="52"/>
  <c r="AH28" i="52"/>
  <c r="AH93" i="52"/>
  <c r="AH20" i="52"/>
  <c r="AH197" i="52"/>
  <c r="AH13" i="52"/>
  <c r="AH80" i="52"/>
  <c r="AH148" i="52"/>
  <c r="AH227" i="52"/>
  <c r="AH71" i="52"/>
  <c r="AH136" i="52"/>
  <c r="AH133" i="52"/>
  <c r="AH74" i="39"/>
  <c r="AH101" i="39"/>
  <c r="AH124" i="52"/>
  <c r="AH59" i="52"/>
  <c r="AH78" i="52"/>
  <c r="AH169" i="52"/>
  <c r="AH96" i="39"/>
  <c r="AH151" i="52"/>
  <c r="AH19" i="52"/>
  <c r="AH104" i="52"/>
  <c r="AH212" i="52"/>
  <c r="AH113" i="52"/>
  <c r="AH216" i="52"/>
  <c r="AH249" i="52"/>
  <c r="AH220" i="52"/>
  <c r="AH40" i="52"/>
  <c r="AH31" i="52"/>
  <c r="AH57" i="52"/>
  <c r="AH115" i="52"/>
  <c r="Y10" i="52"/>
  <c r="U17" i="45"/>
  <c r="AH51" i="39"/>
  <c r="AH66" i="39"/>
  <c r="AH28" i="39"/>
  <c r="AH76" i="39"/>
  <c r="AH105" i="39"/>
  <c r="AH121" i="39"/>
  <c r="AH33" i="39"/>
  <c r="AH61" i="39"/>
  <c r="AH113" i="39"/>
  <c r="AH62" i="52"/>
  <c r="AH30" i="52"/>
  <c r="Q26" i="45"/>
  <c r="Y9" i="52"/>
  <c r="U18" i="45"/>
  <c r="AH129" i="39"/>
  <c r="AH27" i="39"/>
  <c r="AH40" i="39"/>
  <c r="AH3" i="39"/>
  <c r="AH71" i="39"/>
  <c r="AH53" i="39"/>
  <c r="AH39" i="39"/>
  <c r="AH104" i="39"/>
  <c r="AH63" i="39"/>
  <c r="AH132" i="39"/>
  <c r="AH83" i="39"/>
  <c r="AH214" i="52"/>
  <c r="AH232" i="52"/>
  <c r="AH123" i="52"/>
  <c r="Y9" i="43"/>
  <c r="Y10" i="43"/>
  <c r="W9" i="43" a="1"/>
  <c r="W10" i="43"/>
  <c r="U12" i="45"/>
  <c r="U19" i="45"/>
  <c r="Y9" i="39"/>
  <c r="Y10" i="39"/>
  <c r="AH7" i="39"/>
  <c r="AH60" i="39"/>
  <c r="AH78" i="39"/>
  <c r="AH93" i="39"/>
  <c r="AH11" i="39"/>
  <c r="AH69" i="39"/>
  <c r="AH55" i="39"/>
  <c r="AH58" i="39"/>
  <c r="AH127" i="39"/>
  <c r="AH13" i="39"/>
  <c r="AH120" i="39"/>
  <c r="AH80" i="39"/>
  <c r="AH117" i="39"/>
  <c r="AH67" i="39"/>
  <c r="AH112" i="39"/>
  <c r="AH111" i="39"/>
  <c r="AH233" i="52"/>
  <c r="AH181" i="52"/>
  <c r="AH6" i="52"/>
  <c r="U13" i="45"/>
  <c r="U16" i="45"/>
  <c r="AH50" i="39"/>
  <c r="AH84" i="39"/>
  <c r="AH44" i="39"/>
  <c r="AH41" i="39"/>
  <c r="AH19" i="39"/>
  <c r="AH124" i="39"/>
  <c r="AH47" i="39"/>
  <c r="AH37" i="39"/>
  <c r="AH102" i="39"/>
  <c r="AH46" i="39"/>
  <c r="AH6" i="39"/>
  <c r="AH100" i="39"/>
  <c r="AH79" i="39"/>
  <c r="AH52" i="39"/>
  <c r="AH88" i="39"/>
  <c r="AH9" i="39"/>
  <c r="AH29" i="52"/>
  <c r="AH141" i="52"/>
  <c r="AH210" i="52"/>
  <c r="AH203" i="52"/>
  <c r="AH92" i="52"/>
  <c r="Y13" i="43"/>
  <c r="W13" i="43"/>
  <c r="U21" i="45"/>
  <c r="AH38" i="39"/>
  <c r="AH8" i="39"/>
  <c r="AH103" i="39"/>
  <c r="AH20" i="39"/>
  <c r="AH49" i="39"/>
  <c r="AH21" i="39"/>
  <c r="AH106" i="39"/>
  <c r="AH70" i="39"/>
  <c r="AH126" i="39"/>
  <c r="AH56" i="39"/>
  <c r="AH81" i="39"/>
  <c r="AH48" i="39"/>
  <c r="AH72" i="39"/>
  <c r="AH17" i="39"/>
  <c r="AH118" i="39"/>
  <c r="AH130" i="39"/>
  <c r="AH59" i="39"/>
  <c r="AH68" i="52"/>
  <c r="AH116" i="52"/>
  <c r="AH228" i="52"/>
  <c r="AH172" i="52"/>
  <c r="AH7" i="52"/>
  <c r="AH43" i="52"/>
  <c r="AH158" i="52"/>
  <c r="AH107" i="52"/>
  <c r="AH41" i="52"/>
  <c r="AH73" i="52"/>
  <c r="AH176" i="52"/>
  <c r="T26" i="45"/>
  <c r="R26" i="45"/>
  <c r="V26" i="45"/>
  <c r="S26" i="45"/>
  <c r="W26" i="45"/>
  <c r="W3" i="52" l="1" a="1"/>
  <c r="W4" i="52" s="1"/>
  <c r="W3" i="39" a="1"/>
  <c r="W3" i="39" s="1"/>
  <c r="W3" i="43" a="1"/>
  <c r="W4" i="43" s="1"/>
  <c r="W9" i="39" a="1"/>
  <c r="W9" i="39" s="1"/>
  <c r="Q27" i="45"/>
  <c r="AH40" i="43"/>
  <c r="AH17" i="43"/>
  <c r="AH22" i="43"/>
  <c r="AH61" i="43"/>
  <c r="AH10" i="43"/>
  <c r="AH12" i="43"/>
  <c r="AH8" i="43"/>
  <c r="AH11" i="43"/>
  <c r="W5" i="39"/>
  <c r="W4" i="39"/>
  <c r="AJ128" i="39"/>
  <c r="W9" i="43"/>
  <c r="AI29" i="43" s="1"/>
  <c r="W3" i="52"/>
  <c r="AH48" i="43"/>
  <c r="AH5" i="43"/>
  <c r="AH6" i="43"/>
  <c r="AH33" i="43"/>
  <c r="AH60" i="43"/>
  <c r="AH16" i="43"/>
  <c r="AH50" i="43"/>
  <c r="AH36" i="43"/>
  <c r="U25" i="45"/>
  <c r="X25" i="45"/>
  <c r="F3" i="48"/>
  <c r="AH55" i="43"/>
  <c r="AH20" i="43"/>
  <c r="AH3" i="43"/>
  <c r="AH30" i="43"/>
  <c r="AH14" i="43"/>
  <c r="AH13" i="43"/>
  <c r="AH21" i="43"/>
  <c r="AH7" i="43"/>
  <c r="AI9" i="43"/>
  <c r="U26" i="45"/>
  <c r="Y26" i="45" s="1"/>
  <c r="AH62" i="43"/>
  <c r="AH31" i="43"/>
  <c r="AH15" i="43"/>
  <c r="AH47" i="43"/>
  <c r="AH65" i="43"/>
  <c r="AH64" i="43"/>
  <c r="AH59" i="43"/>
  <c r="AH34" i="43"/>
  <c r="AH24" i="43"/>
  <c r="AH28" i="43"/>
  <c r="AH45" i="43"/>
  <c r="AH19" i="43"/>
  <c r="AH51" i="43"/>
  <c r="AH35" i="43"/>
  <c r="AH63" i="43"/>
  <c r="AH46" i="43"/>
  <c r="AH38" i="43"/>
  <c r="AH53" i="43"/>
  <c r="AH29" i="43"/>
  <c r="AH9" i="43"/>
  <c r="AH18" i="43"/>
  <c r="AH41" i="43"/>
  <c r="AH54" i="43"/>
  <c r="AH25" i="43"/>
  <c r="AH4" i="43"/>
  <c r="AH42" i="43"/>
  <c r="AH57" i="43"/>
  <c r="AH56" i="43"/>
  <c r="AH37" i="43"/>
  <c r="AH32" i="43"/>
  <c r="AH43" i="43"/>
  <c r="AH44" i="43"/>
  <c r="AH58" i="43"/>
  <c r="AH49" i="43"/>
  <c r="AH39" i="43"/>
  <c r="AH27" i="43"/>
  <c r="AH23" i="43"/>
  <c r="AH26" i="43"/>
  <c r="AH52" i="43"/>
  <c r="W5" i="52"/>
  <c r="V27" i="45"/>
  <c r="T27" i="45"/>
  <c r="R27" i="45"/>
  <c r="S27" i="45"/>
  <c r="W27" i="45"/>
  <c r="AI37" i="43" l="1"/>
  <c r="W3" i="43"/>
  <c r="W5" i="43"/>
  <c r="AJ32" i="43" s="1"/>
  <c r="AI45" i="43"/>
  <c r="W10" i="39"/>
  <c r="AI41" i="39" s="1"/>
  <c r="AJ122" i="52"/>
  <c r="AJ193" i="52"/>
  <c r="AI13" i="43"/>
  <c r="AI54" i="43"/>
  <c r="Q28" i="45"/>
  <c r="F4" i="48"/>
  <c r="AJ16" i="43"/>
  <c r="AJ24" i="43"/>
  <c r="AJ33" i="43"/>
  <c r="AJ18" i="43"/>
  <c r="AJ45" i="43"/>
  <c r="AI11" i="43"/>
  <c r="AI19" i="43"/>
  <c r="AJ142" i="52"/>
  <c r="AI4" i="43"/>
  <c r="AI126" i="39"/>
  <c r="AI88" i="39"/>
  <c r="AI28" i="39"/>
  <c r="AI44" i="43"/>
  <c r="AI42" i="43"/>
  <c r="AJ84" i="39"/>
  <c r="AJ70" i="39"/>
  <c r="AJ117" i="39"/>
  <c r="AJ121" i="39"/>
  <c r="AJ131" i="39"/>
  <c r="AJ72" i="39"/>
  <c r="AJ86" i="39"/>
  <c r="AJ13" i="39"/>
  <c r="AJ80" i="39"/>
  <c r="AJ153" i="52"/>
  <c r="AJ56" i="39"/>
  <c r="AJ100" i="39"/>
  <c r="AJ36" i="39"/>
  <c r="AJ36" i="52"/>
  <c r="AJ125" i="39"/>
  <c r="AJ28" i="39"/>
  <c r="AJ22" i="39"/>
  <c r="AJ40" i="39"/>
  <c r="AI8" i="43"/>
  <c r="AJ130" i="52"/>
  <c r="AJ89" i="52"/>
  <c r="AJ46" i="52"/>
  <c r="AJ173" i="52"/>
  <c r="AJ213" i="52"/>
  <c r="AJ169" i="52"/>
  <c r="AJ92" i="52"/>
  <c r="AJ37" i="52"/>
  <c r="AJ156" i="52"/>
  <c r="AJ199" i="52"/>
  <c r="AJ41" i="52"/>
  <c r="AJ53" i="52"/>
  <c r="AJ176" i="52"/>
  <c r="AJ135" i="52"/>
  <c r="AJ44" i="52"/>
  <c r="AJ178" i="52"/>
  <c r="AJ148" i="52"/>
  <c r="AJ81" i="52"/>
  <c r="AJ157" i="52"/>
  <c r="AJ14" i="52"/>
  <c r="AJ75" i="52"/>
  <c r="AJ175" i="52"/>
  <c r="AJ9" i="52"/>
  <c r="AJ57" i="52"/>
  <c r="AJ55" i="52"/>
  <c r="AJ240" i="52"/>
  <c r="AJ188" i="52"/>
  <c r="AJ194" i="52"/>
  <c r="AJ226" i="52"/>
  <c r="U27" i="45"/>
  <c r="X27" i="45" s="1"/>
  <c r="F6" i="48" s="1"/>
  <c r="AI53" i="43"/>
  <c r="AJ57" i="43"/>
  <c r="AJ9" i="43"/>
  <c r="AJ38" i="43"/>
  <c r="AI14" i="43"/>
  <c r="AJ44" i="39"/>
  <c r="AI65" i="43"/>
  <c r="AI61" i="43"/>
  <c r="AI30" i="39"/>
  <c r="AI35" i="39"/>
  <c r="AI33" i="43"/>
  <c r="AJ10" i="39"/>
  <c r="X26" i="45"/>
  <c r="F5" i="48" s="1"/>
  <c r="AJ107" i="52"/>
  <c r="AJ126" i="39"/>
  <c r="AJ66" i="39"/>
  <c r="AJ8" i="39"/>
  <c r="AJ177" i="52"/>
  <c r="AJ105" i="52"/>
  <c r="AJ89" i="39"/>
  <c r="AJ66" i="52"/>
  <c r="AJ95" i="39"/>
  <c r="AJ132" i="39"/>
  <c r="AJ91" i="39"/>
  <c r="AJ76" i="39"/>
  <c r="AJ106" i="39"/>
  <c r="AJ25" i="39"/>
  <c r="AJ119" i="39"/>
  <c r="AJ94" i="39"/>
  <c r="AI24" i="43"/>
  <c r="AJ82" i="52"/>
  <c r="AJ124" i="52"/>
  <c r="AJ10" i="52"/>
  <c r="AJ141" i="52"/>
  <c r="AJ181" i="52"/>
  <c r="AJ111" i="52"/>
  <c r="AJ22" i="52"/>
  <c r="AJ25" i="52"/>
  <c r="AJ85" i="52"/>
  <c r="AJ19" i="52"/>
  <c r="AJ50" i="52"/>
  <c r="AJ4" i="52"/>
  <c r="AJ210" i="52"/>
  <c r="AJ190" i="52"/>
  <c r="AJ227" i="52"/>
  <c r="AJ60" i="52"/>
  <c r="AJ32" i="52"/>
  <c r="AJ146" i="52"/>
  <c r="AJ179" i="52"/>
  <c r="AJ164" i="52"/>
  <c r="AJ201" i="52"/>
  <c r="AJ31" i="52"/>
  <c r="AJ102" i="52"/>
  <c r="AJ152" i="52"/>
  <c r="AJ73" i="52"/>
  <c r="AJ119" i="52"/>
  <c r="AJ134" i="52"/>
  <c r="AJ117" i="52"/>
  <c r="AJ191" i="52"/>
  <c r="AI15" i="43"/>
  <c r="AJ63" i="43"/>
  <c r="AJ30" i="43"/>
  <c r="AI59" i="43"/>
  <c r="AJ138" i="52"/>
  <c r="AJ37" i="39"/>
  <c r="AI22" i="43"/>
  <c r="AI57" i="43"/>
  <c r="AI6" i="39"/>
  <c r="AI46" i="43"/>
  <c r="AI55" i="43"/>
  <c r="AJ130" i="39"/>
  <c r="AJ98" i="39"/>
  <c r="AJ77" i="39"/>
  <c r="AJ24" i="39"/>
  <c r="AJ57" i="39"/>
  <c r="AJ59" i="39"/>
  <c r="AJ123" i="39"/>
  <c r="AJ105" i="39"/>
  <c r="AJ21" i="39"/>
  <c r="AJ60" i="39"/>
  <c r="AJ65" i="39"/>
  <c r="AJ8" i="52"/>
  <c r="AJ43" i="39"/>
  <c r="AJ33" i="39"/>
  <c r="AJ17" i="39"/>
  <c r="AJ32" i="39"/>
  <c r="AI40" i="43"/>
  <c r="AI25" i="43"/>
  <c r="AJ52" i="52"/>
  <c r="AJ205" i="52"/>
  <c r="AJ139" i="52"/>
  <c r="AJ159" i="52"/>
  <c r="AJ225" i="52"/>
  <c r="AJ216" i="52"/>
  <c r="AJ65" i="52"/>
  <c r="AJ103" i="52"/>
  <c r="AJ62" i="52"/>
  <c r="AJ219" i="52"/>
  <c r="AJ143" i="52"/>
  <c r="AJ24" i="52"/>
  <c r="AJ203" i="52"/>
  <c r="AJ236" i="52"/>
  <c r="AJ133" i="52"/>
  <c r="AJ11" i="52"/>
  <c r="AJ78" i="52"/>
  <c r="AJ13" i="52"/>
  <c r="AJ33" i="52"/>
  <c r="AJ140" i="52"/>
  <c r="AJ64" i="52"/>
  <c r="AJ185" i="52"/>
  <c r="AJ23" i="52"/>
  <c r="AJ147" i="52"/>
  <c r="AJ7" i="52"/>
  <c r="AJ88" i="52"/>
  <c r="AJ68" i="52"/>
  <c r="AJ207" i="52"/>
  <c r="AJ120" i="52"/>
  <c r="AI31" i="43"/>
  <c r="AJ10" i="43"/>
  <c r="AJ48" i="43"/>
  <c r="AI35" i="43"/>
  <c r="AI51" i="43"/>
  <c r="AI6" i="43"/>
  <c r="AJ63" i="52"/>
  <c r="AI20" i="43"/>
  <c r="AI39" i="43"/>
  <c r="AI26" i="43"/>
  <c r="AJ23" i="43"/>
  <c r="AJ50" i="43"/>
  <c r="AJ59" i="43"/>
  <c r="AJ4" i="43"/>
  <c r="AJ110" i="39"/>
  <c r="AI41" i="43"/>
  <c r="AJ85" i="39"/>
  <c r="AI52" i="43"/>
  <c r="AI62" i="43"/>
  <c r="AJ114" i="39"/>
  <c r="AJ25" i="43"/>
  <c r="AJ40" i="43"/>
  <c r="AJ43" i="43"/>
  <c r="AI60" i="43"/>
  <c r="AJ73" i="39"/>
  <c r="AJ27" i="39"/>
  <c r="AI27" i="43"/>
  <c r="AI96" i="39"/>
  <c r="AJ211" i="52"/>
  <c r="AJ27" i="43"/>
  <c r="AJ47" i="43"/>
  <c r="AI17" i="43"/>
  <c r="AI23" i="43"/>
  <c r="AJ104" i="39"/>
  <c r="AI48" i="43"/>
  <c r="AI86" i="39"/>
  <c r="AI58" i="43"/>
  <c r="AI16" i="43"/>
  <c r="AI56" i="43"/>
  <c r="AJ90" i="39"/>
  <c r="AJ67" i="39"/>
  <c r="AJ115" i="39"/>
  <c r="AJ96" i="52"/>
  <c r="AJ39" i="39"/>
  <c r="AJ107" i="39"/>
  <c r="AJ20" i="39"/>
  <c r="AJ127" i="39"/>
  <c r="AJ7" i="39"/>
  <c r="AJ108" i="39"/>
  <c r="AJ42" i="39"/>
  <c r="AJ12" i="52"/>
  <c r="AJ93" i="39"/>
  <c r="AJ41" i="39"/>
  <c r="AJ109" i="39"/>
  <c r="AJ5" i="39"/>
  <c r="AI30" i="43"/>
  <c r="AI3" i="43"/>
  <c r="AJ29" i="52"/>
  <c r="AJ165" i="52"/>
  <c r="AJ101" i="52"/>
  <c r="AJ30" i="52"/>
  <c r="AJ187" i="52"/>
  <c r="AJ172" i="52"/>
  <c r="AJ39" i="52"/>
  <c r="AJ28" i="52"/>
  <c r="AJ241" i="52"/>
  <c r="AJ232" i="52"/>
  <c r="AJ87" i="52"/>
  <c r="AJ182" i="52"/>
  <c r="AJ110" i="52"/>
  <c r="AJ83" i="52"/>
  <c r="AJ77" i="52"/>
  <c r="AJ86" i="52"/>
  <c r="AJ108" i="52"/>
  <c r="AJ204" i="52"/>
  <c r="AJ253" i="52"/>
  <c r="AJ229" i="52"/>
  <c r="AJ16" i="52"/>
  <c r="AJ170" i="52"/>
  <c r="AJ95" i="52"/>
  <c r="AJ79" i="52"/>
  <c r="AJ221" i="52"/>
  <c r="AJ251" i="52"/>
  <c r="AJ56" i="52"/>
  <c r="AJ233" i="52"/>
  <c r="AJ29" i="39"/>
  <c r="AJ26" i="43"/>
  <c r="AI21" i="43"/>
  <c r="AI34" i="43"/>
  <c r="AJ97" i="39"/>
  <c r="AJ64" i="39"/>
  <c r="AJ48" i="39"/>
  <c r="AJ83" i="39"/>
  <c r="AJ75" i="39"/>
  <c r="AJ116" i="39"/>
  <c r="AJ23" i="39"/>
  <c r="AJ54" i="39"/>
  <c r="AI10" i="43"/>
  <c r="AJ230" i="52"/>
  <c r="AJ192" i="52"/>
  <c r="AJ15" i="52"/>
  <c r="AJ200" i="52"/>
  <c r="AJ160" i="52"/>
  <c r="AJ224" i="52"/>
  <c r="AJ247" i="52"/>
  <c r="AJ51" i="52"/>
  <c r="AJ249" i="52"/>
  <c r="AJ248" i="52"/>
  <c r="AJ155" i="52"/>
  <c r="AJ171" i="52"/>
  <c r="AJ40" i="52"/>
  <c r="AJ20" i="52"/>
  <c r="AJ127" i="52"/>
  <c r="AJ55" i="39"/>
  <c r="AJ71" i="39"/>
  <c r="AJ81" i="39"/>
  <c r="AJ42" i="52"/>
  <c r="AJ11" i="39"/>
  <c r="AJ96" i="39"/>
  <c r="AJ68" i="39"/>
  <c r="AJ244" i="52"/>
  <c r="AI63" i="43"/>
  <c r="AJ113" i="52"/>
  <c r="AJ174" i="52"/>
  <c r="AJ242" i="52"/>
  <c r="AJ121" i="52"/>
  <c r="AJ167" i="52"/>
  <c r="AJ70" i="52"/>
  <c r="AJ94" i="52"/>
  <c r="AJ72" i="52"/>
  <c r="AJ21" i="52"/>
  <c r="AJ69" i="52"/>
  <c r="AJ250" i="52"/>
  <c r="AJ245" i="52"/>
  <c r="AJ144" i="52"/>
  <c r="AJ238" i="52"/>
  <c r="AJ97" i="52"/>
  <c r="AJ61" i="43"/>
  <c r="AI47" i="43"/>
  <c r="AI38" i="43"/>
  <c r="AJ82" i="39"/>
  <c r="AJ87" i="39"/>
  <c r="AJ47" i="39"/>
  <c r="AJ128" i="52"/>
  <c r="AJ38" i="39"/>
  <c r="AJ120" i="39"/>
  <c r="AJ101" i="39"/>
  <c r="AJ78" i="39"/>
  <c r="AI28" i="43"/>
  <c r="AJ43" i="52"/>
  <c r="AJ228" i="52"/>
  <c r="AJ151" i="52"/>
  <c r="AJ5" i="52"/>
  <c r="AJ35" i="52"/>
  <c r="AJ202" i="52"/>
  <c r="AJ118" i="52"/>
  <c r="AJ93" i="52"/>
  <c r="AJ231" i="52"/>
  <c r="AJ116" i="52"/>
  <c r="AJ76" i="52"/>
  <c r="AJ217" i="52"/>
  <c r="AJ47" i="52"/>
  <c r="AJ180" i="52"/>
  <c r="AI5" i="43"/>
  <c r="AI12" i="43"/>
  <c r="AJ113" i="39"/>
  <c r="AJ99" i="39"/>
  <c r="AJ4" i="39"/>
  <c r="AJ111" i="39"/>
  <c r="AJ3" i="39"/>
  <c r="AJ58" i="39"/>
  <c r="AJ49" i="39"/>
  <c r="AJ52" i="39"/>
  <c r="AI7" i="43"/>
  <c r="AJ91" i="52"/>
  <c r="AJ114" i="52"/>
  <c r="AJ136" i="52"/>
  <c r="AJ206" i="52"/>
  <c r="AJ154" i="52"/>
  <c r="AJ149" i="52"/>
  <c r="AJ222" i="52"/>
  <c r="AJ161" i="52"/>
  <c r="AJ197" i="52"/>
  <c r="AJ186" i="52"/>
  <c r="AJ220" i="52"/>
  <c r="AJ61" i="52"/>
  <c r="AJ104" i="52"/>
  <c r="AJ59" i="52"/>
  <c r="AJ53" i="43"/>
  <c r="AJ218" i="52"/>
  <c r="AI67" i="39"/>
  <c r="AI50" i="43"/>
  <c r="AJ62" i="39"/>
  <c r="AJ19" i="39"/>
  <c r="AJ9" i="39"/>
  <c r="AJ129" i="39"/>
  <c r="AJ79" i="39"/>
  <c r="AJ14" i="39"/>
  <c r="AJ103" i="39"/>
  <c r="AJ50" i="39"/>
  <c r="AI36" i="43"/>
  <c r="AJ243" i="52"/>
  <c r="AJ150" i="52"/>
  <c r="AJ184" i="52"/>
  <c r="AJ99" i="52"/>
  <c r="AJ45" i="52"/>
  <c r="AJ3" i="52"/>
  <c r="AJ67" i="52"/>
  <c r="AJ223" i="52"/>
  <c r="AJ80" i="52"/>
  <c r="AJ237" i="52"/>
  <c r="AJ26" i="52"/>
  <c r="AJ132" i="52"/>
  <c r="AJ158" i="52"/>
  <c r="AJ106" i="52"/>
  <c r="AI18" i="43"/>
  <c r="AI32" i="43"/>
  <c r="AJ31" i="39"/>
  <c r="AJ63" i="39"/>
  <c r="AJ18" i="39"/>
  <c r="AJ69" i="39"/>
  <c r="AJ26" i="39"/>
  <c r="AJ118" i="39"/>
  <c r="AJ16" i="39"/>
  <c r="AJ30" i="39"/>
  <c r="AJ252" i="52"/>
  <c r="AJ84" i="52"/>
  <c r="AJ98" i="52"/>
  <c r="AJ196" i="52"/>
  <c r="AJ123" i="52"/>
  <c r="AJ131" i="52"/>
  <c r="AJ215" i="52"/>
  <c r="AJ71" i="52"/>
  <c r="AJ246" i="52"/>
  <c r="AJ208" i="52"/>
  <c r="AJ198" i="52"/>
  <c r="AJ115" i="52"/>
  <c r="AJ214" i="52"/>
  <c r="AJ163" i="52"/>
  <c r="AJ38" i="52"/>
  <c r="AI49" i="43"/>
  <c r="AI43" i="43"/>
  <c r="AJ53" i="39"/>
  <c r="AJ12" i="39"/>
  <c r="AJ45" i="39"/>
  <c r="AJ15" i="39"/>
  <c r="AJ61" i="39"/>
  <c r="AJ6" i="39"/>
  <c r="AJ51" i="39"/>
  <c r="AJ88" i="39"/>
  <c r="AJ166" i="52"/>
  <c r="AJ100" i="52"/>
  <c r="AJ48" i="52"/>
  <c r="AJ145" i="52"/>
  <c r="AJ27" i="52"/>
  <c r="AJ34" i="52"/>
  <c r="AJ129" i="52"/>
  <c r="AJ125" i="52"/>
  <c r="AJ235" i="52"/>
  <c r="AJ234" i="52"/>
  <c r="AJ189" i="52"/>
  <c r="AJ74" i="52"/>
  <c r="AJ209" i="52"/>
  <c r="AJ162" i="52"/>
  <c r="AJ90" i="52"/>
  <c r="AJ46" i="39"/>
  <c r="AI64" i="43"/>
  <c r="AJ92" i="39"/>
  <c r="AJ124" i="39"/>
  <c r="AJ102" i="39"/>
  <c r="AJ112" i="39"/>
  <c r="AJ34" i="39"/>
  <c r="AJ74" i="39"/>
  <c r="AJ122" i="39"/>
  <c r="AJ35" i="39"/>
  <c r="AJ137" i="52"/>
  <c r="AJ126" i="52"/>
  <c r="AJ195" i="52"/>
  <c r="AJ49" i="52"/>
  <c r="AJ212" i="52"/>
  <c r="AJ6" i="52"/>
  <c r="AJ17" i="52"/>
  <c r="AJ168" i="52"/>
  <c r="AJ112" i="52"/>
  <c r="AJ239" i="52"/>
  <c r="AJ109" i="52"/>
  <c r="AJ183" i="52"/>
  <c r="AJ58" i="52"/>
  <c r="AJ18" i="52"/>
  <c r="AJ54" i="52"/>
  <c r="V28" i="45"/>
  <c r="T28" i="45"/>
  <c r="R28" i="45"/>
  <c r="S28" i="45"/>
  <c r="W28" i="45"/>
  <c r="AI46" i="39" l="1"/>
  <c r="AJ15" i="43"/>
  <c r="AJ17" i="43"/>
  <c r="AI99" i="39"/>
  <c r="AI90" i="39"/>
  <c r="AJ58" i="43"/>
  <c r="AJ44" i="43"/>
  <c r="AJ31" i="43"/>
  <c r="AI16" i="39"/>
  <c r="AJ19" i="43"/>
  <c r="AJ62" i="43"/>
  <c r="AI32" i="39"/>
  <c r="AJ12" i="43"/>
  <c r="AJ11" i="43"/>
  <c r="AI79" i="39"/>
  <c r="AJ20" i="43"/>
  <c r="AI115" i="39"/>
  <c r="AI105" i="39"/>
  <c r="AI80" i="39"/>
  <c r="AI113" i="39"/>
  <c r="AJ51" i="43"/>
  <c r="AI26" i="39"/>
  <c r="AJ49" i="43"/>
  <c r="AJ37" i="43"/>
  <c r="AJ29" i="43"/>
  <c r="AI60" i="39"/>
  <c r="AI106" i="39"/>
  <c r="AJ39" i="43"/>
  <c r="AI57" i="39"/>
  <c r="AJ65" i="43"/>
  <c r="AI7" i="39"/>
  <c r="AJ34" i="43"/>
  <c r="AJ21" i="43"/>
  <c r="AJ3" i="43"/>
  <c r="AI78" i="39"/>
  <c r="AI53" i="39"/>
  <c r="AI94" i="39"/>
  <c r="AI4" i="39"/>
  <c r="AJ13" i="43"/>
  <c r="AJ42" i="43"/>
  <c r="AI63" i="39"/>
  <c r="AJ52" i="43"/>
  <c r="AI124" i="39"/>
  <c r="AJ56" i="43"/>
  <c r="AI131" i="39"/>
  <c r="AJ64" i="43"/>
  <c r="AI59" i="39"/>
  <c r="AI58" i="39"/>
  <c r="AI39" i="39"/>
  <c r="AI66" i="39"/>
  <c r="AI33" i="39"/>
  <c r="AI118" i="39"/>
  <c r="AI101" i="39"/>
  <c r="AI123" i="39"/>
  <c r="AI128" i="39"/>
  <c r="AI87" i="39"/>
  <c r="AI70" i="39"/>
  <c r="AI89" i="39"/>
  <c r="AI107" i="39"/>
  <c r="AI92" i="39"/>
  <c r="AJ35" i="43"/>
  <c r="AI85" i="39"/>
  <c r="AI9" i="39"/>
  <c r="AJ36" i="43"/>
  <c r="AI20" i="39"/>
  <c r="AJ5" i="43"/>
  <c r="AI111" i="39"/>
  <c r="AJ14" i="43"/>
  <c r="AI36" i="39"/>
  <c r="AJ41" i="43"/>
  <c r="AI120" i="39"/>
  <c r="AJ60" i="43"/>
  <c r="AI103" i="39"/>
  <c r="AJ8" i="43"/>
  <c r="AI27" i="39"/>
  <c r="AI71" i="39"/>
  <c r="AI112" i="39"/>
  <c r="AI119" i="39"/>
  <c r="AI56" i="39"/>
  <c r="AI81" i="39"/>
  <c r="AI93" i="39"/>
  <c r="AI22" i="39"/>
  <c r="AI8" i="39"/>
  <c r="AI34" i="39"/>
  <c r="AJ22" i="43"/>
  <c r="AI19" i="39"/>
  <c r="AI65" i="39"/>
  <c r="AI15" i="39"/>
  <c r="AI130" i="39"/>
  <c r="AI104" i="39"/>
  <c r="AI75" i="39"/>
  <c r="AI43" i="39"/>
  <c r="AI44" i="39"/>
  <c r="AI55" i="39"/>
  <c r="AI12" i="39"/>
  <c r="AJ46" i="43"/>
  <c r="AI97" i="39"/>
  <c r="AJ28" i="43"/>
  <c r="AI29" i="39"/>
  <c r="AJ7" i="43"/>
  <c r="AI125" i="39"/>
  <c r="AJ54" i="43"/>
  <c r="AI10" i="39"/>
  <c r="AJ6" i="43"/>
  <c r="AI5" i="39"/>
  <c r="AJ55" i="43"/>
  <c r="AI129" i="39"/>
  <c r="AI3" i="39"/>
  <c r="AI82" i="39"/>
  <c r="AI73" i="39"/>
  <c r="AI18" i="39"/>
  <c r="AI116" i="39"/>
  <c r="AI54" i="39"/>
  <c r="AI25" i="39"/>
  <c r="AI117" i="39"/>
  <c r="AI100" i="39"/>
  <c r="AI24" i="39"/>
  <c r="AI122" i="39"/>
  <c r="AI17" i="39"/>
  <c r="AI47" i="39"/>
  <c r="AI38" i="39"/>
  <c r="AI45" i="39"/>
  <c r="AI83" i="39"/>
  <c r="AI14" i="39"/>
  <c r="AI64" i="39"/>
  <c r="AI72" i="39"/>
  <c r="AI132" i="39"/>
  <c r="AI102" i="39"/>
  <c r="AI98" i="39"/>
  <c r="AI110" i="39"/>
  <c r="AI121" i="39"/>
  <c r="AI11" i="39"/>
  <c r="AI91" i="39"/>
  <c r="AI74" i="39"/>
  <c r="AI62" i="39"/>
  <c r="AI40" i="39"/>
  <c r="AI50" i="39"/>
  <c r="AI49" i="39"/>
  <c r="AI21" i="39"/>
  <c r="AI76" i="39"/>
  <c r="AI13" i="39"/>
  <c r="AI84" i="39"/>
  <c r="AI68" i="39"/>
  <c r="AI42" i="39"/>
  <c r="AI31" i="39"/>
  <c r="AI127" i="39"/>
  <c r="AI108" i="39"/>
  <c r="AI95" i="39"/>
  <c r="AI37" i="39"/>
  <c r="AI23" i="39"/>
  <c r="AI61" i="39"/>
  <c r="AI48" i="39"/>
  <c r="AI52" i="39"/>
  <c r="AI77" i="39"/>
  <c r="AI51" i="39"/>
  <c r="AI114" i="39"/>
  <c r="AI109" i="39"/>
  <c r="Y27" i="45"/>
  <c r="AI69" i="39"/>
  <c r="U28" i="45"/>
  <c r="Y28" i="45" s="1"/>
  <c r="X28" i="45" l="1"/>
  <c r="F7" i="48" s="1"/>
  <c r="O12" i="42"/>
  <c r="O11" i="42"/>
  <c r="O5" i="42"/>
  <c r="O13" i="42"/>
  <c r="O10" i="42"/>
  <c r="O8" i="42"/>
  <c r="O15" i="42"/>
  <c r="Y25" i="45"/>
  <c r="O9" i="42"/>
  <c r="O7" i="42"/>
  <c r="O4" i="42"/>
  <c r="O6" i="42"/>
  <c r="W9" i="52" a="1"/>
  <c r="U9" i="48" a="1"/>
  <c r="U3" i="48" a="1"/>
  <c r="U13" i="48" a="1"/>
  <c r="U9" i="48" l="1"/>
  <c r="U10" i="48"/>
  <c r="W9" i="52"/>
  <c r="W10" i="52"/>
  <c r="N17" i="43"/>
  <c r="N23" i="39"/>
  <c r="P20" i="39"/>
  <c r="C33" i="39"/>
  <c r="H20" i="33" s="1"/>
  <c r="L20" i="33" s="1"/>
  <c r="M20" i="33"/>
  <c r="S9" i="48" l="1" a="1"/>
  <c r="AI128" i="52"/>
  <c r="AI89" i="52"/>
  <c r="AI109" i="52"/>
  <c r="AI249" i="52"/>
  <c r="AI244" i="52"/>
  <c r="AI252" i="52"/>
  <c r="AI114" i="52"/>
  <c r="AI47" i="52"/>
  <c r="AI108" i="52"/>
  <c r="AI70" i="52"/>
  <c r="AI148" i="52"/>
  <c r="AI202" i="52"/>
  <c r="AI16" i="52"/>
  <c r="AI149" i="52"/>
  <c r="AI26" i="52"/>
  <c r="AI234" i="52"/>
  <c r="AI174" i="52"/>
  <c r="AI231" i="52"/>
  <c r="AI214" i="52"/>
  <c r="AI91" i="52"/>
  <c r="AI46" i="52"/>
  <c r="AI200" i="52"/>
  <c r="AI81" i="52"/>
  <c r="AI14" i="52"/>
  <c r="AI67" i="52"/>
  <c r="AI164" i="52"/>
  <c r="AI195" i="52"/>
  <c r="AI24" i="52"/>
  <c r="AI184" i="52"/>
  <c r="AI119" i="52"/>
  <c r="AI50" i="52"/>
  <c r="AI158" i="52"/>
  <c r="AI145" i="52"/>
  <c r="AI80" i="52"/>
  <c r="AI233" i="52"/>
  <c r="AI62" i="52"/>
  <c r="AI86" i="52"/>
  <c r="AI33" i="52"/>
  <c r="AI194" i="52"/>
  <c r="AI25" i="52"/>
  <c r="AI79" i="52"/>
  <c r="AI97" i="52"/>
  <c r="AI8" i="52"/>
  <c r="AI90" i="52"/>
  <c r="AI68" i="52"/>
  <c r="AI211" i="52"/>
  <c r="AI140" i="52"/>
  <c r="AI60" i="52"/>
  <c r="AI58" i="52"/>
  <c r="AI122" i="52"/>
  <c r="AI85" i="52"/>
  <c r="AI220" i="52"/>
  <c r="AI203" i="52"/>
  <c r="AI165" i="52"/>
  <c r="AI132" i="52"/>
  <c r="AI153" i="52"/>
  <c r="AI84" i="52"/>
  <c r="AI59" i="52"/>
  <c r="AI157" i="52"/>
  <c r="AI241" i="52"/>
  <c r="AI167" i="52"/>
  <c r="AI133" i="52"/>
  <c r="AI183" i="52"/>
  <c r="AI27" i="52"/>
  <c r="AI124" i="52"/>
  <c r="AI7" i="52"/>
  <c r="AI40" i="52"/>
  <c r="AI181" i="52"/>
  <c r="AI176" i="52"/>
  <c r="AI246" i="52"/>
  <c r="AI185" i="52"/>
  <c r="AI142" i="52"/>
  <c r="AI123" i="52"/>
  <c r="AI130" i="52"/>
  <c r="AI111" i="52"/>
  <c r="AI215" i="52"/>
  <c r="AI216" i="52"/>
  <c r="AI139" i="52"/>
  <c r="AI30" i="52"/>
  <c r="AI76" i="52"/>
  <c r="AI250" i="52"/>
  <c r="AI170" i="52"/>
  <c r="AI107" i="52"/>
  <c r="AI209" i="52"/>
  <c r="AI127" i="52"/>
  <c r="AI175" i="52"/>
  <c r="AI31" i="52"/>
  <c r="AI32" i="52"/>
  <c r="AI162" i="52"/>
  <c r="AI21" i="52"/>
  <c r="AI190" i="52"/>
  <c r="AI147" i="52"/>
  <c r="AI19" i="52"/>
  <c r="AI225" i="52"/>
  <c r="AI102" i="52"/>
  <c r="AI160" i="52"/>
  <c r="AI134" i="52"/>
  <c r="AI239" i="52"/>
  <c r="AI42" i="52"/>
  <c r="AI135" i="52"/>
  <c r="AI163" i="52"/>
  <c r="AI159" i="52"/>
  <c r="AI156" i="52"/>
  <c r="AI213" i="52"/>
  <c r="AI100" i="52"/>
  <c r="AI45" i="52"/>
  <c r="AI96" i="52"/>
  <c r="AI23" i="52"/>
  <c r="AI6" i="52"/>
  <c r="AI56" i="52"/>
  <c r="AI53" i="52"/>
  <c r="AI99" i="52"/>
  <c r="AI28" i="52"/>
  <c r="AI219" i="52"/>
  <c r="AI5" i="52"/>
  <c r="AI230" i="52"/>
  <c r="AI72" i="52"/>
  <c r="AI199" i="52"/>
  <c r="AI95" i="52"/>
  <c r="AI242" i="52"/>
  <c r="AI188" i="52"/>
  <c r="AI38" i="52"/>
  <c r="AI243" i="52"/>
  <c r="AI73" i="52"/>
  <c r="AI144" i="52"/>
  <c r="AI196" i="52"/>
  <c r="AI152" i="52"/>
  <c r="AI101" i="52"/>
  <c r="AI87" i="52"/>
  <c r="AI173" i="52"/>
  <c r="AI71" i="52"/>
  <c r="AI54" i="52"/>
  <c r="AI240" i="52"/>
  <c r="AI136" i="52"/>
  <c r="AI82" i="52"/>
  <c r="AI92" i="52"/>
  <c r="AI180" i="52"/>
  <c r="AI247" i="52"/>
  <c r="AI186" i="52"/>
  <c r="AI223" i="52"/>
  <c r="AI189" i="52"/>
  <c r="AI15" i="52"/>
  <c r="AI227" i="52"/>
  <c r="AI201" i="52"/>
  <c r="AI51" i="52"/>
  <c r="AI93" i="52"/>
  <c r="AI192" i="52"/>
  <c r="AI245" i="52"/>
  <c r="AI251" i="52"/>
  <c r="AI103" i="52"/>
  <c r="AI83" i="52"/>
  <c r="AI115" i="52"/>
  <c r="AI11" i="52"/>
  <c r="AI193" i="52"/>
  <c r="AI43" i="52"/>
  <c r="AI143" i="52"/>
  <c r="AI207" i="52"/>
  <c r="AI9" i="52"/>
  <c r="AI168" i="52"/>
  <c r="AI238" i="52"/>
  <c r="AI120" i="52"/>
  <c r="AI88" i="52"/>
  <c r="AI57" i="52"/>
  <c r="AI36" i="52"/>
  <c r="AI98" i="52"/>
  <c r="AI235" i="52"/>
  <c r="AI137" i="52"/>
  <c r="AI61" i="52"/>
  <c r="AI55" i="52"/>
  <c r="AI78" i="52"/>
  <c r="AI151" i="52"/>
  <c r="AI232" i="52"/>
  <c r="AI138" i="52"/>
  <c r="AI125" i="52"/>
  <c r="AI112" i="52"/>
  <c r="AI118" i="52"/>
  <c r="AI191" i="52"/>
  <c r="AI113" i="52"/>
  <c r="AI228" i="52"/>
  <c r="AI77" i="52"/>
  <c r="AI106" i="52"/>
  <c r="AI48" i="52"/>
  <c r="AI217" i="52"/>
  <c r="AI212" i="52"/>
  <c r="AI197" i="52"/>
  <c r="AI104" i="52"/>
  <c r="AI75" i="52"/>
  <c r="AI131" i="52"/>
  <c r="AI229" i="52"/>
  <c r="AI218" i="52"/>
  <c r="AI69" i="52"/>
  <c r="AI110" i="52"/>
  <c r="AI182" i="52"/>
  <c r="AI150" i="52"/>
  <c r="AI141" i="52"/>
  <c r="AI117" i="52"/>
  <c r="AI22" i="52"/>
  <c r="AI210" i="52"/>
  <c r="AI3" i="52"/>
  <c r="AI253" i="52"/>
  <c r="AI146" i="52"/>
  <c r="AI126" i="52"/>
  <c r="AI171" i="52"/>
  <c r="AI155" i="52"/>
  <c r="AI13" i="52"/>
  <c r="AI154" i="52"/>
  <c r="AI12" i="52"/>
  <c r="AI198" i="52"/>
  <c r="AI178" i="52"/>
  <c r="AI222" i="52"/>
  <c r="AI94" i="52"/>
  <c r="AI236" i="52"/>
  <c r="AI17" i="52"/>
  <c r="AI205" i="52"/>
  <c r="AI65" i="52"/>
  <c r="AI29" i="52"/>
  <c r="AI224" i="52"/>
  <c r="AI179" i="52"/>
  <c r="AI204" i="52"/>
  <c r="AI116" i="52"/>
  <c r="AI64" i="52"/>
  <c r="AI237" i="52"/>
  <c r="AI44" i="52"/>
  <c r="AI121" i="52"/>
  <c r="AI41" i="52"/>
  <c r="AI166" i="52"/>
  <c r="AI10" i="52"/>
  <c r="AI172" i="52"/>
  <c r="AI208" i="52"/>
  <c r="AI169" i="52"/>
  <c r="AI74" i="52"/>
  <c r="AI37" i="52"/>
  <c r="AI221" i="52"/>
  <c r="AI18" i="52"/>
  <c r="AI105" i="52"/>
  <c r="AI226" i="52"/>
  <c r="AI63" i="52"/>
  <c r="AI66" i="52"/>
  <c r="AI20" i="52"/>
  <c r="AI129" i="52"/>
  <c r="AI206" i="52"/>
  <c r="AI34" i="52"/>
  <c r="AI248" i="52"/>
  <c r="AI187" i="52"/>
  <c r="AI52" i="52"/>
  <c r="AI49" i="52"/>
  <c r="AI161" i="52"/>
  <c r="AI35" i="52"/>
  <c r="AI4" i="52"/>
  <c r="AI177" i="52"/>
  <c r="AI39" i="52"/>
  <c r="P21" i="39"/>
  <c r="C34" i="39"/>
  <c r="H21" i="33" s="1"/>
  <c r="L21" i="33" s="1"/>
  <c r="M21" i="33"/>
  <c r="P15" i="52"/>
  <c r="P25" i="52"/>
  <c r="P18" i="52"/>
  <c r="N24" i="52"/>
  <c r="N29" i="52"/>
  <c r="O16" i="52"/>
  <c r="C35" i="52"/>
  <c r="H26" i="33" s="1"/>
  <c r="L26" i="33" s="1"/>
  <c r="M26" i="33"/>
  <c r="N22" i="52"/>
  <c r="P19" i="39"/>
  <c r="C32" i="39" s="1"/>
  <c r="H19" i="33" s="1"/>
  <c r="L19" i="33" s="1"/>
  <c r="M19" i="33"/>
  <c r="N16" i="43"/>
  <c r="U13" i="48"/>
  <c r="U3" i="48"/>
  <c r="O20" i="39"/>
  <c r="N15" i="52"/>
  <c r="O28" i="52"/>
  <c r="C47" i="52" s="1"/>
  <c r="H38" i="33" s="1"/>
  <c r="L38" i="33" s="1"/>
  <c r="M38" i="33"/>
  <c r="O24" i="52"/>
  <c r="C43" i="52" s="1"/>
  <c r="H34" i="33" s="1"/>
  <c r="L34" i="33" s="1"/>
  <c r="M34" i="33"/>
  <c r="P29" i="52"/>
  <c r="P16" i="52"/>
  <c r="O14" i="42"/>
  <c r="P18" i="43"/>
  <c r="C28" i="43"/>
  <c r="H11" i="33" s="1"/>
  <c r="L11" i="33" s="1"/>
  <c r="M11" i="33"/>
  <c r="P22" i="52"/>
  <c r="O19" i="39"/>
  <c r="S13" i="48"/>
  <c r="J18" i="48" s="1"/>
  <c r="N16" i="52"/>
  <c r="N26" i="52"/>
  <c r="P17" i="39"/>
  <c r="C30" i="39" s="1"/>
  <c r="H17" i="33" s="1"/>
  <c r="L17" i="33" s="1"/>
  <c r="M17" i="33"/>
  <c r="AD5" i="48" l="1"/>
  <c r="J17" i="48"/>
  <c r="AD8" i="48"/>
  <c r="AD9" i="48"/>
  <c r="N19" i="39"/>
  <c r="U5" i="48"/>
  <c r="AD3" i="48"/>
  <c r="N15" i="39"/>
  <c r="O27" i="52"/>
  <c r="C46" i="52" s="1"/>
  <c r="H37" i="33" s="1"/>
  <c r="L37" i="33" s="1"/>
  <c r="M37" i="33"/>
  <c r="O19" i="52"/>
  <c r="C38" i="52" s="1"/>
  <c r="H29" i="33" s="1"/>
  <c r="L29" i="33" s="1"/>
  <c r="M29" i="33"/>
  <c r="O15" i="52"/>
  <c r="C34" i="52" s="1"/>
  <c r="H25" i="33" s="1"/>
  <c r="L25" i="33" s="1"/>
  <c r="M25" i="33"/>
  <c r="O17" i="52"/>
  <c r="C36" i="52"/>
  <c r="H27" i="33" s="1"/>
  <c r="L27" i="33" s="1"/>
  <c r="M27" i="33"/>
  <c r="O18" i="52"/>
  <c r="C37" i="52" s="1"/>
  <c r="H28" i="33" s="1"/>
  <c r="L28" i="33" s="1"/>
  <c r="M28" i="33"/>
  <c r="O20" i="52"/>
  <c r="C39" i="52" s="1"/>
  <c r="H30" i="33" s="1"/>
  <c r="L30" i="33" s="1"/>
  <c r="M30" i="33"/>
  <c r="O21" i="52"/>
  <c r="C40" i="52" s="1"/>
  <c r="H31" i="33" s="1"/>
  <c r="L31" i="33" s="1"/>
  <c r="M31" i="33"/>
  <c r="O22" i="52"/>
  <c r="C41" i="52" s="1"/>
  <c r="H32" i="33" s="1"/>
  <c r="L32" i="33" s="1"/>
  <c r="M32" i="33"/>
  <c r="O23" i="52"/>
  <c r="C42" i="52" s="1"/>
  <c r="H33" i="33" s="1"/>
  <c r="L33" i="33" s="1"/>
  <c r="M33" i="33"/>
  <c r="O25" i="52"/>
  <c r="C44" i="52" s="1"/>
  <c r="H35" i="33" s="1"/>
  <c r="L35" i="33" s="1"/>
  <c r="M35" i="33"/>
  <c r="O26" i="52"/>
  <c r="C45" i="52" s="1"/>
  <c r="H36" i="33" s="1"/>
  <c r="L36" i="33" s="1"/>
  <c r="M36" i="33"/>
  <c r="O29" i="52"/>
  <c r="C48" i="52" s="1"/>
  <c r="H39" i="33" s="1"/>
  <c r="L39" i="33" s="1"/>
  <c r="M39" i="33"/>
  <c r="O30" i="52"/>
  <c r="C49" i="52" s="1"/>
  <c r="H40" i="33" s="1"/>
  <c r="L40" i="33" s="1"/>
  <c r="M40" i="33"/>
  <c r="N25" i="33"/>
  <c r="P28" i="52"/>
  <c r="N19" i="43"/>
  <c r="P26" i="52"/>
  <c r="O18" i="43"/>
  <c r="J15" i="48"/>
  <c r="P19" i="43"/>
  <c r="C29" i="43" s="1"/>
  <c r="H12" i="33" s="1"/>
  <c r="L12" i="33" s="1"/>
  <c r="M12" i="33"/>
  <c r="N21" i="52"/>
  <c r="N21" i="43"/>
  <c r="N19" i="52"/>
  <c r="P15" i="43"/>
  <c r="C25" i="43" s="1"/>
  <c r="H8" i="33" s="1"/>
  <c r="L8" i="33" s="1"/>
  <c r="M8" i="33"/>
  <c r="P21" i="43"/>
  <c r="C31" i="43" s="1"/>
  <c r="H14" i="33" s="1"/>
  <c r="L14" i="33" s="1"/>
  <c r="M14" i="33"/>
  <c r="P22" i="39"/>
  <c r="C35" i="39" s="1"/>
  <c r="H22" i="33" s="1"/>
  <c r="L22" i="33" s="1"/>
  <c r="M22" i="33"/>
  <c r="P16" i="39"/>
  <c r="C29" i="39" s="1"/>
  <c r="H16" i="33" s="1"/>
  <c r="L16" i="33" s="1"/>
  <c r="M16" i="33"/>
  <c r="AD22" i="48"/>
  <c r="P17" i="43"/>
  <c r="C27" i="43" s="1"/>
  <c r="H10" i="33" s="1"/>
  <c r="L10" i="33" s="1"/>
  <c r="M10" i="33"/>
  <c r="N15" i="43"/>
  <c r="N20" i="39"/>
  <c r="N18" i="52"/>
  <c r="P24" i="39"/>
  <c r="C37" i="39" s="1"/>
  <c r="H24" i="33" s="1"/>
  <c r="L24" i="33" s="1"/>
  <c r="M24" i="33"/>
  <c r="S9" i="48"/>
  <c r="AD21" i="48"/>
  <c r="U4" i="48"/>
  <c r="S3" i="48" s="1" a="1"/>
  <c r="S4" i="48" s="1"/>
  <c r="P18" i="39"/>
  <c r="C31" i="39" s="1"/>
  <c r="H18" i="33" s="1"/>
  <c r="L18" i="33" s="1"/>
  <c r="M18" i="33"/>
  <c r="N20" i="52"/>
  <c r="N23" i="52"/>
  <c r="O21" i="43"/>
  <c r="N16" i="39"/>
  <c r="O15" i="39"/>
  <c r="O18" i="39"/>
  <c r="P19" i="52"/>
  <c r="O15" i="43"/>
  <c r="P23" i="52"/>
  <c r="O17" i="39"/>
  <c r="O20" i="43"/>
  <c r="AD17" i="48"/>
  <c r="P20" i="52"/>
  <c r="O19" i="43"/>
  <c r="N30" i="52"/>
  <c r="N24" i="39"/>
  <c r="O23" i="39"/>
  <c r="P23" i="39"/>
  <c r="C36" i="39" s="1"/>
  <c r="H23" i="33" s="1"/>
  <c r="L23" i="33" s="1"/>
  <c r="M23" i="33"/>
  <c r="P15" i="39"/>
  <c r="C28" i="39" s="1"/>
  <c r="H15" i="33" s="1"/>
  <c r="L15" i="33" s="1"/>
  <c r="M15" i="33"/>
  <c r="N15" i="33"/>
  <c r="N21" i="39"/>
  <c r="N18" i="39"/>
  <c r="N17" i="52"/>
  <c r="N28" i="52"/>
  <c r="N18" i="43"/>
  <c r="P20" i="43"/>
  <c r="C30" i="43" s="1"/>
  <c r="H13" i="33" s="1"/>
  <c r="L13" i="33" s="1"/>
  <c r="M13" i="33"/>
  <c r="AD16" i="48"/>
  <c r="P17" i="52"/>
  <c r="N17" i="39"/>
  <c r="N20" i="43"/>
  <c r="S10" i="48"/>
  <c r="AE20" i="48" s="1"/>
  <c r="K15" i="48"/>
  <c r="AE26" i="48"/>
  <c r="K16" i="48"/>
  <c r="J19" i="48"/>
  <c r="P27" i="52"/>
  <c r="N22" i="39"/>
  <c r="O16" i="39"/>
  <c r="AD4" i="48"/>
  <c r="N27" i="52"/>
  <c r="P21" i="52"/>
  <c r="O3" i="42"/>
  <c r="AD6" i="48"/>
  <c r="O21" i="39"/>
  <c r="N25" i="52"/>
  <c r="O22" i="39"/>
  <c r="O24" i="39"/>
  <c r="P16" i="43"/>
  <c r="C26" i="43"/>
  <c r="H9" i="33" s="1"/>
  <c r="L9" i="33" s="1"/>
  <c r="M9" i="33"/>
  <c r="N8" i="33"/>
  <c r="K18" i="48" l="1"/>
  <c r="AE10" i="48"/>
  <c r="AD26" i="48"/>
  <c r="AE23" i="48"/>
  <c r="O17" i="43"/>
  <c r="P24" i="52"/>
  <c r="P30" i="52"/>
  <c r="O16" i="43"/>
  <c r="AD18" i="48"/>
  <c r="AE4" i="48"/>
  <c r="AD13" i="48"/>
  <c r="AD25" i="48"/>
  <c r="S5" i="48"/>
  <c r="AE13" i="48"/>
  <c r="K19" i="48"/>
  <c r="AE19" i="48"/>
  <c r="AD20" i="48"/>
  <c r="AD10" i="48"/>
  <c r="AE5" i="48"/>
  <c r="AD19" i="48"/>
  <c r="AD24" i="48"/>
  <c r="AE16" i="48"/>
  <c r="AE17" i="48"/>
  <c r="AD12" i="48"/>
  <c r="AD14" i="48"/>
  <c r="AD7" i="48"/>
  <c r="S3" i="48"/>
  <c r="AD11" i="48"/>
  <c r="AE11" i="48"/>
  <c r="AE6" i="48"/>
  <c r="AD15" i="48"/>
  <c r="AE9" i="48"/>
  <c r="AE8" i="48"/>
  <c r="AE3" i="48"/>
  <c r="AE14" i="48"/>
  <c r="AD23" i="48"/>
  <c r="AE25" i="48"/>
  <c r="AE7" i="48"/>
  <c r="K17" i="48"/>
  <c r="AE18" i="48"/>
  <c r="AE15" i="48"/>
  <c r="AE22" i="48"/>
  <c r="J16" i="48"/>
  <c r="AE12" i="48"/>
  <c r="AE24" i="48"/>
  <c r="AE21" i="48"/>
  <c r="AF24" i="48"/>
  <c r="AF23" i="48"/>
  <c r="AF3" i="48" l="1"/>
  <c r="AF26" i="48"/>
  <c r="AF25" i="48"/>
  <c r="L17" i="48"/>
  <c r="C25" i="48" s="1"/>
  <c r="H5" i="33" s="1"/>
  <c r="L5" i="33" s="1"/>
  <c r="AF16" i="48"/>
  <c r="L19" i="48"/>
  <c r="C27" i="48" s="1"/>
  <c r="H7" i="33" s="1"/>
  <c r="L7" i="33" s="1"/>
  <c r="L16" i="48"/>
  <c r="C24" i="48" s="1"/>
  <c r="H4" i="33" s="1"/>
  <c r="L4" i="33" s="1"/>
  <c r="AF6" i="48"/>
  <c r="AF9" i="48"/>
  <c r="AF12" i="48"/>
  <c r="AF22" i="48"/>
  <c r="AF18" i="48"/>
  <c r="AF4" i="48"/>
  <c r="AF17" i="48"/>
  <c r="AF10" i="48"/>
  <c r="AF5" i="48"/>
  <c r="L18" i="48"/>
  <c r="C26" i="48" s="1"/>
  <c r="H6" i="33" s="1"/>
  <c r="L6" i="33" s="1"/>
  <c r="AF20" i="48"/>
  <c r="AF21" i="48"/>
  <c r="AF13" i="48"/>
  <c r="AF11" i="48"/>
  <c r="AF8" i="48"/>
  <c r="AF14" i="48"/>
  <c r="AF19" i="48"/>
  <c r="AF15" i="48"/>
  <c r="AF7" i="48"/>
  <c r="L15" i="48"/>
  <c r="C23" i="48" s="1"/>
  <c r="H3" i="33" s="1"/>
  <c r="L3" i="33" s="1"/>
  <c r="M4" i="33"/>
  <c r="M5" i="33"/>
  <c r="M7" i="33"/>
  <c r="M6" i="33"/>
  <c r="M3" i="33"/>
  <c r="N2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<sst xmlns="http://schemas.openxmlformats.org/spreadsheetml/2006/main" count="885" uniqueCount="187">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</sst>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0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8.0591096737334567E-4</c:v>
                </c:pt>
                <c:pt idx="1">
                  <c:v>8.0591096737334567E-4</c:v>
                </c:pt>
                <c:pt idx="2">
                  <c:v>8.0591096737334567E-4</c:v>
                </c:pt>
                <c:pt idx="3">
                  <c:v>8.0591096737334567E-4</c:v>
                </c:pt>
                <c:pt idx="4">
                  <c:v>8.0591096737334567E-4</c:v>
                </c:pt>
                <c:pt idx="5">
                  <c:v>8.0591096737334567E-4</c:v>
                </c:pt>
                <c:pt idx="6">
                  <c:v>8.0591096737334567E-4</c:v>
                </c:pt>
                <c:pt idx="7">
                  <c:v>8.0591096737334567E-4</c:v>
                </c:pt>
                <c:pt idx="8">
                  <c:v>8.0591096737334567E-4</c:v>
                </c:pt>
                <c:pt idx="9">
                  <c:v>8.0591096737334567E-4</c:v>
                </c:pt>
                <c:pt idx="10">
                  <c:v>8.0591096737334567E-4</c:v>
                </c:pt>
                <c:pt idx="11">
                  <c:v>8.0591096737334567E-4</c:v>
                </c:pt>
                <c:pt idx="12">
                  <c:v>8.0591096737334567E-4</c:v>
                </c:pt>
                <c:pt idx="13">
                  <c:v>8.0591096737334567E-4</c:v>
                </c:pt>
                <c:pt idx="14">
                  <c:v>8.0591096737334567E-4</c:v>
                </c:pt>
                <c:pt idx="15">
                  <c:v>8.0591096737334567E-4</c:v>
                </c:pt>
                <c:pt idx="16">
                  <c:v>8.0591096737334567E-4</c:v>
                </c:pt>
                <c:pt idx="17">
                  <c:v>8.0591096737334567E-4</c:v>
                </c:pt>
                <c:pt idx="18">
                  <c:v>8.0591096737334567E-4</c:v>
                </c:pt>
                <c:pt idx="19">
                  <c:v>8.0591096737334567E-4</c:v>
                </c:pt>
                <c:pt idx="20">
                  <c:v>8.0591096737334567E-4</c:v>
                </c:pt>
                <c:pt idx="21">
                  <c:v>8.0591096737334567E-4</c:v>
                </c:pt>
                <c:pt idx="22">
                  <c:v>8.0591096737334567E-4</c:v>
                </c:pt>
                <c:pt idx="23">
                  <c:v>8.0591096737334567E-4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7.8897692595489993E-4</c:v>
                </c:pt>
                <c:pt idx="1">
                  <c:v>7.9010586204946299E-4</c:v>
                </c:pt>
                <c:pt idx="2">
                  <c:v>7.9462160642771525E-4</c:v>
                </c:pt>
                <c:pt idx="3">
                  <c:v>7.9575054252227831E-4</c:v>
                </c:pt>
                <c:pt idx="4">
                  <c:v>7.9687947861684138E-4</c:v>
                </c:pt>
                <c:pt idx="5">
                  <c:v>7.9800841471140433E-4</c:v>
                </c:pt>
                <c:pt idx="6">
                  <c:v>7.9913735080596739E-4</c:v>
                </c:pt>
                <c:pt idx="7">
                  <c:v>8.0252415908965659E-4</c:v>
                </c:pt>
                <c:pt idx="8">
                  <c:v>8.0365309518421965E-4</c:v>
                </c:pt>
                <c:pt idx="9">
                  <c:v>8.0478203127878271E-4</c:v>
                </c:pt>
                <c:pt idx="10">
                  <c:v>8.0591096737334578E-4</c:v>
                </c:pt>
                <c:pt idx="11">
                  <c:v>8.0703990346790884E-4</c:v>
                </c:pt>
                <c:pt idx="12">
                  <c:v>8.1042671175159803E-4</c:v>
                </c:pt>
                <c:pt idx="13">
                  <c:v>8.1155564784616109E-4</c:v>
                </c:pt>
                <c:pt idx="14">
                  <c:v>8.1268458394072416E-4</c:v>
                </c:pt>
                <c:pt idx="15">
                  <c:v>8.1381352003528722E-4</c:v>
                </c:pt>
                <c:pt idx="16">
                  <c:v>8.1494245612985018E-4</c:v>
                </c:pt>
                <c:pt idx="17">
                  <c:v>8.1832926441353937E-4</c:v>
                </c:pt>
                <c:pt idx="18">
                  <c:v>8.1945820050810243E-4</c:v>
                </c:pt>
                <c:pt idx="19">
                  <c:v>8.2058713660266549E-4</c:v>
                </c:pt>
                <c:pt idx="20">
                  <c:v>8.2171607269722856E-4</c:v>
                </c:pt>
                <c:pt idx="21">
                  <c:v>8.2284500879179162E-4</c:v>
                </c:pt>
                <c:pt idx="22">
                  <c:v>8.2623181707548081E-4</c:v>
                </c:pt>
                <c:pt idx="23">
                  <c:v>8.2736075317004388E-4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7.3547211450447983E-4</c:v>
                </c:pt>
                <c:pt idx="1">
                  <c:v>7.4176838780241243E-4</c:v>
                </c:pt>
                <c:pt idx="2">
                  <c:v>7.6526890228536192E-4</c:v>
                </c:pt>
                <c:pt idx="3">
                  <c:v>7.7072288622890433E-4</c:v>
                </c:pt>
                <c:pt idx="4">
                  <c:v>7.7600841230156855E-4</c:v>
                </c:pt>
                <c:pt idx="5">
                  <c:v>7.8112548050335469E-4</c:v>
                </c:pt>
                <c:pt idx="6">
                  <c:v>7.8607409083426285E-4</c:v>
                </c:pt>
                <c:pt idx="7">
                  <c:v>7.9990917460171906E-4</c:v>
                </c:pt>
                <c:pt idx="8">
                  <c:v>8.04183953449115E-4</c:v>
                </c:pt>
                <c:pt idx="9">
                  <c:v>8.0829027442563285E-4</c:v>
                </c:pt>
                <c:pt idx="10">
                  <c:v>8.1222813753127274E-4</c:v>
                </c:pt>
                <c:pt idx="11">
                  <c:v>8.1599754276603454E-4</c:v>
                </c:pt>
                <c:pt idx="12">
                  <c:v>8.2629501124505166E-4</c:v>
                </c:pt>
                <c:pt idx="13">
                  <c:v>8.2939058499630124E-4</c:v>
                </c:pt>
                <c:pt idx="14">
                  <c:v>8.3231770087667284E-4</c:v>
                </c:pt>
                <c:pt idx="15">
                  <c:v>8.3507635888616636E-4</c:v>
                </c:pt>
                <c:pt idx="16">
                  <c:v>8.376665590247818E-4</c:v>
                </c:pt>
                <c:pt idx="17">
                  <c:v>8.4442641221535984E-4</c:v>
                </c:pt>
                <c:pt idx="18">
                  <c:v>8.4634278087046316E-4</c:v>
                </c:pt>
                <c:pt idx="19">
                  <c:v>8.480906916546884E-4</c:v>
                </c:pt>
                <c:pt idx="20">
                  <c:v>8.4967014456803546E-4</c:v>
                </c:pt>
                <c:pt idx="21">
                  <c:v>8.5108113961050464E-4</c:v>
                </c:pt>
                <c:pt idx="22">
                  <c:v>8.543033775126437E-4</c:v>
                </c:pt>
                <c:pt idx="23">
                  <c:v>8.5504054107160066E-4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329280"/>
        <c:axId val="629339264"/>
      </c:lineChart>
      <c:dateAx>
        <c:axId val="629329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9339264"/>
        <c:crosses val="autoZero"/>
        <c:auto val="1"/>
        <c:lblOffset val="100"/>
        <c:baseTimeUnit val="days"/>
      </c:dateAx>
      <c:valAx>
        <c:axId val="6293392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9329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2.3006589150883559E-3</c:v>
                </c:pt>
                <c:pt idx="1">
                  <c:v>2.3006589150883559E-3</c:v>
                </c:pt>
                <c:pt idx="2">
                  <c:v>2.3006589150883559E-3</c:v>
                </c:pt>
                <c:pt idx="3">
                  <c:v>2.3006589150883559E-3</c:v>
                </c:pt>
                <c:pt idx="4">
                  <c:v>2.3006589150883559E-3</c:v>
                </c:pt>
                <c:pt idx="5">
                  <c:v>2.3006589150883559E-3</c:v>
                </c:pt>
                <c:pt idx="6">
                  <c:v>2.3006589150883559E-3</c:v>
                </c:pt>
                <c:pt idx="7">
                  <c:v>2.3006589150883559E-3</c:v>
                </c:pt>
                <c:pt idx="8">
                  <c:v>2.3006589150883559E-3</c:v>
                </c:pt>
                <c:pt idx="9">
                  <c:v>2.3006589150883559E-3</c:v>
                </c:pt>
                <c:pt idx="10">
                  <c:v>2.3006589150883559E-3</c:v>
                </c:pt>
                <c:pt idx="11">
                  <c:v>2.3006589150883559E-3</c:v>
                </c:pt>
                <c:pt idx="12">
                  <c:v>2.3006589150883559E-3</c:v>
                </c:pt>
                <c:pt idx="13">
                  <c:v>2.3006589150883559E-3</c:v>
                </c:pt>
                <c:pt idx="14">
                  <c:v>2.3006589150883559E-3</c:v>
                </c:pt>
                <c:pt idx="15">
                  <c:v>2.3006589150883559E-3</c:v>
                </c:pt>
                <c:pt idx="16">
                  <c:v>2.3006589150883559E-3</c:v>
                </c:pt>
                <c:pt idx="17">
                  <c:v>2.3006589150883559E-3</c:v>
                </c:pt>
                <c:pt idx="18">
                  <c:v>2.3006589150883559E-3</c:v>
                </c:pt>
                <c:pt idx="19">
                  <c:v>2.3006589150883559E-3</c:v>
                </c:pt>
                <c:pt idx="20">
                  <c:v>2.3006589150883559E-3</c:v>
                </c:pt>
                <c:pt idx="21">
                  <c:v>2.3006589150883559E-3</c:v>
                </c:pt>
                <c:pt idx="22">
                  <c:v>2.3006589150883559E-3</c:v>
                </c:pt>
                <c:pt idx="23">
                  <c:v>2.3006589150883559E-3</c:v>
                </c:pt>
                <c:pt idx="24">
                  <c:v>2.3006589150883559E-3</c:v>
                </c:pt>
                <c:pt idx="25">
                  <c:v>2.3006589150883559E-3</c:v>
                </c:pt>
                <c:pt idx="26">
                  <c:v>2.3006589150883559E-3</c:v>
                </c:pt>
                <c:pt idx="27">
                  <c:v>2.3006589150883559E-3</c:v>
                </c:pt>
                <c:pt idx="28">
                  <c:v>2.3006589150883559E-3</c:v>
                </c:pt>
                <c:pt idx="29">
                  <c:v>2.3006589150883559E-3</c:v>
                </c:pt>
                <c:pt idx="30">
                  <c:v>2.3006589150883559E-3</c:v>
                </c:pt>
                <c:pt idx="31">
                  <c:v>2.3006589150883559E-3</c:v>
                </c:pt>
                <c:pt idx="32">
                  <c:v>2.3006589150883559E-3</c:v>
                </c:pt>
                <c:pt idx="33">
                  <c:v>2.3006589150883559E-3</c:v>
                </c:pt>
                <c:pt idx="34">
                  <c:v>2.3006589150883559E-3</c:v>
                </c:pt>
                <c:pt idx="35">
                  <c:v>2.3006589150883559E-3</c:v>
                </c:pt>
                <c:pt idx="36">
                  <c:v>2.3006589150883559E-3</c:v>
                </c:pt>
                <c:pt idx="37">
                  <c:v>2.3006589150883559E-3</c:v>
                </c:pt>
                <c:pt idx="38">
                  <c:v>2.3006589150883559E-3</c:v>
                </c:pt>
                <c:pt idx="39">
                  <c:v>2.3006589150883559E-3</c:v>
                </c:pt>
                <c:pt idx="40">
                  <c:v>2.3006589150883559E-3</c:v>
                </c:pt>
                <c:pt idx="41">
                  <c:v>2.3006589150883559E-3</c:v>
                </c:pt>
                <c:pt idx="42">
                  <c:v>2.3006589150883559E-3</c:v>
                </c:pt>
                <c:pt idx="43">
                  <c:v>2.3006589150883559E-3</c:v>
                </c:pt>
                <c:pt idx="44">
                  <c:v>2.3006589150883559E-3</c:v>
                </c:pt>
                <c:pt idx="45">
                  <c:v>2.3006589150883559E-3</c:v>
                </c:pt>
                <c:pt idx="46">
                  <c:v>2.3006589150883559E-3</c:v>
                </c:pt>
                <c:pt idx="47">
                  <c:v>2.3006589150883559E-3</c:v>
                </c:pt>
                <c:pt idx="48">
                  <c:v>2.3006589150883559E-3</c:v>
                </c:pt>
                <c:pt idx="49">
                  <c:v>2.3006589150883559E-3</c:v>
                </c:pt>
                <c:pt idx="50">
                  <c:v>2.3006589150883559E-3</c:v>
                </c:pt>
                <c:pt idx="51">
                  <c:v>2.3006589150883559E-3</c:v>
                </c:pt>
                <c:pt idx="52">
                  <c:v>2.3006589150883559E-3</c:v>
                </c:pt>
                <c:pt idx="53">
                  <c:v>2.3006589150883559E-3</c:v>
                </c:pt>
                <c:pt idx="54">
                  <c:v>2.3006589150883559E-3</c:v>
                </c:pt>
                <c:pt idx="55">
                  <c:v>2.3006589150883559E-3</c:v>
                </c:pt>
                <c:pt idx="56">
                  <c:v>2.3006589150883559E-3</c:v>
                </c:pt>
                <c:pt idx="57">
                  <c:v>2.3006589150883559E-3</c:v>
                </c:pt>
                <c:pt idx="58">
                  <c:v>2.3006589150883559E-3</c:v>
                </c:pt>
                <c:pt idx="59">
                  <c:v>2.3006589150883559E-3</c:v>
                </c:pt>
                <c:pt idx="60">
                  <c:v>2.3006589150883559E-3</c:v>
                </c:pt>
                <c:pt idx="61">
                  <c:v>2.3006589150883559E-3</c:v>
                </c:pt>
                <c:pt idx="62">
                  <c:v>2.3006589150883559E-3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2.4242089629988276E-3</c:v>
                </c:pt>
                <c:pt idx="1">
                  <c:v>2.4214935773304654E-3</c:v>
                </c:pt>
                <c:pt idx="2">
                  <c:v>2.4106320346570175E-3</c:v>
                </c:pt>
                <c:pt idx="3">
                  <c:v>2.4079166489886553E-3</c:v>
                </c:pt>
                <c:pt idx="4">
                  <c:v>2.4052012633202931E-3</c:v>
                </c:pt>
                <c:pt idx="5">
                  <c:v>2.4024858776519314E-3</c:v>
                </c:pt>
                <c:pt idx="6">
                  <c:v>2.3997704919835692E-3</c:v>
                </c:pt>
                <c:pt idx="7">
                  <c:v>2.3916243349784831E-3</c:v>
                </c:pt>
                <c:pt idx="8">
                  <c:v>2.3889089493101213E-3</c:v>
                </c:pt>
                <c:pt idx="9">
                  <c:v>2.3861935636417591E-3</c:v>
                </c:pt>
                <c:pt idx="10">
                  <c:v>2.3834781779733969E-3</c:v>
                </c:pt>
                <c:pt idx="11">
                  <c:v>2.3807627923050352E-3</c:v>
                </c:pt>
                <c:pt idx="12">
                  <c:v>2.3726166352999491E-3</c:v>
                </c:pt>
                <c:pt idx="13">
                  <c:v>2.3699012496315869E-3</c:v>
                </c:pt>
                <c:pt idx="14">
                  <c:v>2.3671858639632247E-3</c:v>
                </c:pt>
                <c:pt idx="15">
                  <c:v>2.3644704782948629E-3</c:v>
                </c:pt>
                <c:pt idx="16">
                  <c:v>2.3617550926265008E-3</c:v>
                </c:pt>
                <c:pt idx="17">
                  <c:v>2.3536089356214146E-3</c:v>
                </c:pt>
                <c:pt idx="18">
                  <c:v>2.3508935499530529E-3</c:v>
                </c:pt>
                <c:pt idx="19">
                  <c:v>2.3481781642846907E-3</c:v>
                </c:pt>
                <c:pt idx="20">
                  <c:v>2.3454627786163285E-3</c:v>
                </c:pt>
                <c:pt idx="21">
                  <c:v>2.3427473929479668E-3</c:v>
                </c:pt>
                <c:pt idx="22">
                  <c:v>2.3346012359428806E-3</c:v>
                </c:pt>
                <c:pt idx="23">
                  <c:v>2.3318858502745184E-3</c:v>
                </c:pt>
                <c:pt idx="24">
                  <c:v>2.3291704646061563E-3</c:v>
                </c:pt>
                <c:pt idx="25">
                  <c:v>2.3264550789377945E-3</c:v>
                </c:pt>
                <c:pt idx="26">
                  <c:v>2.3237396932694323E-3</c:v>
                </c:pt>
                <c:pt idx="27">
                  <c:v>2.3155935362643462E-3</c:v>
                </c:pt>
                <c:pt idx="28">
                  <c:v>2.3128781505959844E-3</c:v>
                </c:pt>
                <c:pt idx="29">
                  <c:v>2.3101627649276223E-3</c:v>
                </c:pt>
                <c:pt idx="30">
                  <c:v>2.3074473792592601E-3</c:v>
                </c:pt>
                <c:pt idx="31">
                  <c:v>2.3047319935908983E-3</c:v>
                </c:pt>
                <c:pt idx="32">
                  <c:v>2.2965858365858122E-3</c:v>
                </c:pt>
                <c:pt idx="33">
                  <c:v>2.29387045091745E-3</c:v>
                </c:pt>
                <c:pt idx="34">
                  <c:v>2.2911550652490878E-3</c:v>
                </c:pt>
                <c:pt idx="35">
                  <c:v>2.2884396795807261E-3</c:v>
                </c:pt>
                <c:pt idx="36">
                  <c:v>2.2857242939123639E-3</c:v>
                </c:pt>
                <c:pt idx="37">
                  <c:v>2.2775781369072778E-3</c:v>
                </c:pt>
                <c:pt idx="38">
                  <c:v>2.2748627512389156E-3</c:v>
                </c:pt>
                <c:pt idx="39">
                  <c:v>2.2721473655705538E-3</c:v>
                </c:pt>
                <c:pt idx="40">
                  <c:v>2.2694319799021916E-3</c:v>
                </c:pt>
                <c:pt idx="41">
                  <c:v>2.2667165942338299E-3</c:v>
                </c:pt>
                <c:pt idx="42">
                  <c:v>2.2585704372287438E-3</c:v>
                </c:pt>
                <c:pt idx="43">
                  <c:v>2.2558550515603816E-3</c:v>
                </c:pt>
                <c:pt idx="44">
                  <c:v>2.2531396658920194E-3</c:v>
                </c:pt>
                <c:pt idx="45">
                  <c:v>2.2504242802236576E-3</c:v>
                </c:pt>
                <c:pt idx="46">
                  <c:v>2.2477088945552955E-3</c:v>
                </c:pt>
                <c:pt idx="47">
                  <c:v>2.2395627375502093E-3</c:v>
                </c:pt>
                <c:pt idx="48">
                  <c:v>2.2368473518818476E-3</c:v>
                </c:pt>
                <c:pt idx="49">
                  <c:v>2.2341319662134854E-3</c:v>
                </c:pt>
                <c:pt idx="50">
                  <c:v>2.2314165805451232E-3</c:v>
                </c:pt>
                <c:pt idx="51">
                  <c:v>2.2287011948767615E-3</c:v>
                </c:pt>
                <c:pt idx="52">
                  <c:v>2.2205550378716753E-3</c:v>
                </c:pt>
                <c:pt idx="53">
                  <c:v>2.2178396522033132E-3</c:v>
                </c:pt>
                <c:pt idx="54">
                  <c:v>2.215124266534951E-3</c:v>
                </c:pt>
                <c:pt idx="55">
                  <c:v>2.2124088808665892E-3</c:v>
                </c:pt>
                <c:pt idx="56">
                  <c:v>2.209693495198227E-3</c:v>
                </c:pt>
                <c:pt idx="57">
                  <c:v>2.2015473381931409E-3</c:v>
                </c:pt>
                <c:pt idx="58">
                  <c:v>2.1988319525247787E-3</c:v>
                </c:pt>
                <c:pt idx="59">
                  <c:v>2.196116566856417E-3</c:v>
                </c:pt>
                <c:pt idx="60">
                  <c:v>2.1934011811880548E-3</c:v>
                </c:pt>
                <c:pt idx="61">
                  <c:v>2.1798242528462447E-3</c:v>
                </c:pt>
                <c:pt idx="62">
                  <c:v>2.1771088671778825E-3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2.4614795026829174E-3</c:v>
                </c:pt>
                <c:pt idx="1">
                  <c:v>2.4571847413587117E-3</c:v>
                </c:pt>
                <c:pt idx="2">
                  <c:v>2.4402605260894412E-3</c:v>
                </c:pt>
                <c:pt idx="3">
                  <c:v>2.4360931797790114E-3</c:v>
                </c:pt>
                <c:pt idx="4">
                  <c:v>2.4319513164713378E-3</c:v>
                </c:pt>
                <c:pt idx="5">
                  <c:v>2.4278349361664189E-3</c:v>
                </c:pt>
                <c:pt idx="6">
                  <c:v>2.4237440388642558E-3</c:v>
                </c:pt>
                <c:pt idx="7">
                  <c:v>2.411624244974298E-3</c:v>
                </c:pt>
                <c:pt idx="8">
                  <c:v>2.4076352796831564E-3</c:v>
                </c:pt>
                <c:pt idx="9">
                  <c:v>2.4036717973947696E-3</c:v>
                </c:pt>
                <c:pt idx="10">
                  <c:v>2.3997337981091385E-3</c:v>
                </c:pt>
                <c:pt idx="11">
                  <c:v>2.3958212818262626E-3</c:v>
                </c:pt>
                <c:pt idx="12">
                  <c:v>2.3842366309941667E-3</c:v>
                </c:pt>
                <c:pt idx="13">
                  <c:v>2.3804260467223124E-3</c:v>
                </c:pt>
                <c:pt idx="14">
                  <c:v>2.3766409454532129E-3</c:v>
                </c:pt>
                <c:pt idx="15">
                  <c:v>2.372881327186869E-3</c:v>
                </c:pt>
                <c:pt idx="16">
                  <c:v>2.3691471919232805E-3</c:v>
                </c:pt>
                <c:pt idx="17">
                  <c:v>2.3580976841490468E-3</c:v>
                </c:pt>
                <c:pt idx="18">
                  <c:v>2.3544654808964798E-3</c:v>
                </c:pt>
                <c:pt idx="19">
                  <c:v>2.350858760646668E-3</c:v>
                </c:pt>
                <c:pt idx="20">
                  <c:v>2.3472775233996115E-3</c:v>
                </c:pt>
                <c:pt idx="21">
                  <c:v>2.3437217691553102E-3</c:v>
                </c:pt>
                <c:pt idx="22">
                  <c:v>2.3332074044389388E-3</c:v>
                </c:pt>
                <c:pt idx="23">
                  <c:v>2.3297535822056591E-3</c:v>
                </c:pt>
                <c:pt idx="24">
                  <c:v>2.3263252429751346E-3</c:v>
                </c:pt>
                <c:pt idx="25">
                  <c:v>2.3229223867473653E-3</c:v>
                </c:pt>
                <c:pt idx="26">
                  <c:v>2.3195450135223513E-3</c:v>
                </c:pt>
                <c:pt idx="27">
                  <c:v>2.3095657918638423E-3</c:v>
                </c:pt>
                <c:pt idx="28">
                  <c:v>2.3062903506498498E-3</c:v>
                </c:pt>
                <c:pt idx="29">
                  <c:v>2.3030403924386125E-3</c:v>
                </c:pt>
                <c:pt idx="30">
                  <c:v>2.299815917230131E-3</c:v>
                </c:pt>
                <c:pt idx="31">
                  <c:v>2.2966169250244043E-3</c:v>
                </c:pt>
                <c:pt idx="32">
                  <c:v>2.2871728464237571E-3</c:v>
                </c:pt>
                <c:pt idx="33">
                  <c:v>2.2840757862290519E-3</c:v>
                </c:pt>
                <c:pt idx="34">
                  <c:v>2.2810042090371024E-3</c:v>
                </c:pt>
                <c:pt idx="35">
                  <c:v>2.2779581148479082E-3</c:v>
                </c:pt>
                <c:pt idx="36">
                  <c:v>2.2749375036614687E-3</c:v>
                </c:pt>
                <c:pt idx="37">
                  <c:v>2.2660285681186838E-3</c:v>
                </c:pt>
                <c:pt idx="38">
                  <c:v>2.2631098889432659E-3</c:v>
                </c:pt>
                <c:pt idx="39">
                  <c:v>2.2602166927706037E-3</c:v>
                </c:pt>
                <c:pt idx="40">
                  <c:v>2.2573489796006967E-3</c:v>
                </c:pt>
                <c:pt idx="41">
                  <c:v>2.254506749433545E-3</c:v>
                </c:pt>
                <c:pt idx="42">
                  <c:v>2.246132956948622E-3</c:v>
                </c:pt>
                <c:pt idx="43">
                  <c:v>2.2433926587924913E-3</c:v>
                </c:pt>
                <c:pt idx="44">
                  <c:v>2.2406778436391164E-3</c:v>
                </c:pt>
                <c:pt idx="45">
                  <c:v>2.2379885114884967E-3</c:v>
                </c:pt>
                <c:pt idx="46">
                  <c:v>2.2353246623406323E-3</c:v>
                </c:pt>
                <c:pt idx="47">
                  <c:v>2.2274860129135716E-3</c:v>
                </c:pt>
                <c:pt idx="48">
                  <c:v>2.2249240957767282E-3</c:v>
                </c:pt>
                <c:pt idx="49">
                  <c:v>2.2223876616426406E-3</c:v>
                </c:pt>
                <c:pt idx="50">
                  <c:v>2.2198767105113082E-3</c:v>
                </c:pt>
                <c:pt idx="51">
                  <c:v>2.2173912423827315E-3</c:v>
                </c:pt>
                <c:pt idx="52">
                  <c:v>2.2100877360135326E-3</c:v>
                </c:pt>
                <c:pt idx="53">
                  <c:v>2.2077041998959769E-3</c:v>
                </c:pt>
                <c:pt idx="54">
                  <c:v>2.2053461467811766E-3</c:v>
                </c:pt>
                <c:pt idx="55">
                  <c:v>2.2030135766691315E-3</c:v>
                </c:pt>
                <c:pt idx="56">
                  <c:v>2.2007064895598421E-3</c:v>
                </c:pt>
                <c:pt idx="57">
                  <c:v>2.193938126248505E-3</c:v>
                </c:pt>
                <c:pt idx="58">
                  <c:v>2.1917329711502371E-3</c:v>
                </c:pt>
                <c:pt idx="59">
                  <c:v>2.1895532990547245E-3</c:v>
                </c:pt>
                <c:pt idx="60">
                  <c:v>2.1873991099619662E-3</c:v>
                </c:pt>
                <c:pt idx="61">
                  <c:v>2.1770104095395087E-3</c:v>
                </c:pt>
                <c:pt idx="62">
                  <c:v>2.1750091184632833E-3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111232"/>
        <c:axId val="630113024"/>
      </c:lineChart>
      <c:dateAx>
        <c:axId val="6301112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0113024"/>
        <c:crosses val="autoZero"/>
        <c:auto val="1"/>
        <c:lblOffset val="100"/>
        <c:baseTimeUnit val="days"/>
      </c:dateAx>
      <c:valAx>
        <c:axId val="6301130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0111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3.7395169057649136E-3</c:v>
                </c:pt>
                <c:pt idx="1">
                  <c:v>3.7395169057649136E-3</c:v>
                </c:pt>
                <c:pt idx="2">
                  <c:v>3.7395169057649136E-3</c:v>
                </c:pt>
                <c:pt idx="3">
                  <c:v>3.7395169057649136E-3</c:v>
                </c:pt>
                <c:pt idx="4">
                  <c:v>3.7395169057649136E-3</c:v>
                </c:pt>
                <c:pt idx="5">
                  <c:v>3.7395169057649136E-3</c:v>
                </c:pt>
                <c:pt idx="6">
                  <c:v>3.7395169057649136E-3</c:v>
                </c:pt>
                <c:pt idx="7">
                  <c:v>3.7395169057649136E-3</c:v>
                </c:pt>
                <c:pt idx="8">
                  <c:v>3.7395169057649136E-3</c:v>
                </c:pt>
                <c:pt idx="9">
                  <c:v>3.7395169057649136E-3</c:v>
                </c:pt>
                <c:pt idx="10">
                  <c:v>3.7395169057649136E-3</c:v>
                </c:pt>
                <c:pt idx="11">
                  <c:v>3.7395169057649136E-3</c:v>
                </c:pt>
                <c:pt idx="12">
                  <c:v>3.7395169057649136E-3</c:v>
                </c:pt>
                <c:pt idx="13">
                  <c:v>3.7395169057649136E-3</c:v>
                </c:pt>
                <c:pt idx="14">
                  <c:v>3.7395169057649136E-3</c:v>
                </c:pt>
                <c:pt idx="15">
                  <c:v>3.7395169057649136E-3</c:v>
                </c:pt>
                <c:pt idx="16">
                  <c:v>3.7395169057649136E-3</c:v>
                </c:pt>
                <c:pt idx="17">
                  <c:v>3.7395169057649136E-3</c:v>
                </c:pt>
                <c:pt idx="18">
                  <c:v>3.7395169057649136E-3</c:v>
                </c:pt>
                <c:pt idx="19">
                  <c:v>3.7395169057649136E-3</c:v>
                </c:pt>
                <c:pt idx="20">
                  <c:v>3.7395169057649136E-3</c:v>
                </c:pt>
                <c:pt idx="21">
                  <c:v>3.7395169057649136E-3</c:v>
                </c:pt>
                <c:pt idx="22">
                  <c:v>3.7395169057649136E-3</c:v>
                </c:pt>
                <c:pt idx="23">
                  <c:v>3.7395169057649136E-3</c:v>
                </c:pt>
                <c:pt idx="24">
                  <c:v>3.7395169057649136E-3</c:v>
                </c:pt>
                <c:pt idx="25">
                  <c:v>3.7395169057649136E-3</c:v>
                </c:pt>
                <c:pt idx="26">
                  <c:v>3.7395169057649136E-3</c:v>
                </c:pt>
                <c:pt idx="27">
                  <c:v>3.7395169057649136E-3</c:v>
                </c:pt>
                <c:pt idx="28">
                  <c:v>3.7395169057649136E-3</c:v>
                </c:pt>
                <c:pt idx="29">
                  <c:v>3.7395169057649136E-3</c:v>
                </c:pt>
                <c:pt idx="30">
                  <c:v>3.7395169057649136E-3</c:v>
                </c:pt>
                <c:pt idx="31">
                  <c:v>3.7395169057649136E-3</c:v>
                </c:pt>
                <c:pt idx="32">
                  <c:v>3.7395169057649136E-3</c:v>
                </c:pt>
                <c:pt idx="33">
                  <c:v>3.7395169057649136E-3</c:v>
                </c:pt>
                <c:pt idx="34">
                  <c:v>3.7395169057649136E-3</c:v>
                </c:pt>
                <c:pt idx="35">
                  <c:v>3.7395169057649136E-3</c:v>
                </c:pt>
                <c:pt idx="36">
                  <c:v>3.7395169057649136E-3</c:v>
                </c:pt>
                <c:pt idx="37">
                  <c:v>3.7395169057649136E-3</c:v>
                </c:pt>
                <c:pt idx="38">
                  <c:v>3.7395169057649136E-3</c:v>
                </c:pt>
                <c:pt idx="39">
                  <c:v>3.7395169057649136E-3</c:v>
                </c:pt>
                <c:pt idx="40">
                  <c:v>3.7395169057649136E-3</c:v>
                </c:pt>
                <c:pt idx="41">
                  <c:v>3.7395169057649136E-3</c:v>
                </c:pt>
                <c:pt idx="42">
                  <c:v>3.7395169057649136E-3</c:v>
                </c:pt>
                <c:pt idx="43">
                  <c:v>3.7395169057649136E-3</c:v>
                </c:pt>
                <c:pt idx="44">
                  <c:v>3.7395169057649136E-3</c:v>
                </c:pt>
                <c:pt idx="45">
                  <c:v>3.7395169057649136E-3</c:v>
                </c:pt>
                <c:pt idx="46">
                  <c:v>3.7395169057649136E-3</c:v>
                </c:pt>
                <c:pt idx="47">
                  <c:v>3.7395169057649136E-3</c:v>
                </c:pt>
                <c:pt idx="48">
                  <c:v>3.7395169057649136E-3</c:v>
                </c:pt>
                <c:pt idx="49">
                  <c:v>3.7395169057649136E-3</c:v>
                </c:pt>
                <c:pt idx="50">
                  <c:v>3.7395169057649136E-3</c:v>
                </c:pt>
                <c:pt idx="51">
                  <c:v>3.7395169057649136E-3</c:v>
                </c:pt>
                <c:pt idx="52">
                  <c:v>3.7395169057649136E-3</c:v>
                </c:pt>
                <c:pt idx="53">
                  <c:v>3.7395169057649136E-3</c:v>
                </c:pt>
                <c:pt idx="54">
                  <c:v>3.7395169057649136E-3</c:v>
                </c:pt>
                <c:pt idx="55">
                  <c:v>3.7395169057649136E-3</c:v>
                </c:pt>
                <c:pt idx="56">
                  <c:v>3.7395169057649136E-3</c:v>
                </c:pt>
                <c:pt idx="57">
                  <c:v>3.7395169057649136E-3</c:v>
                </c:pt>
                <c:pt idx="58">
                  <c:v>3.7395169057649136E-3</c:v>
                </c:pt>
                <c:pt idx="59">
                  <c:v>3.7395169057649136E-3</c:v>
                </c:pt>
                <c:pt idx="60">
                  <c:v>3.7395169057649136E-3</c:v>
                </c:pt>
                <c:pt idx="61">
                  <c:v>3.7395169057649136E-3</c:v>
                </c:pt>
                <c:pt idx="62">
                  <c:v>3.7395169057649136E-3</c:v>
                </c:pt>
                <c:pt idx="63">
                  <c:v>3.7395169057649136E-3</c:v>
                </c:pt>
                <c:pt idx="64">
                  <c:v>3.7395169057649136E-3</c:v>
                </c:pt>
                <c:pt idx="65">
                  <c:v>3.7395169057649136E-3</c:v>
                </c:pt>
                <c:pt idx="66">
                  <c:v>3.7395169057649136E-3</c:v>
                </c:pt>
                <c:pt idx="67">
                  <c:v>3.7395169057649136E-3</c:v>
                </c:pt>
                <c:pt idx="68">
                  <c:v>3.7395169057649136E-3</c:v>
                </c:pt>
                <c:pt idx="69">
                  <c:v>3.7395169057649136E-3</c:v>
                </c:pt>
                <c:pt idx="70">
                  <c:v>3.7395169057649136E-3</c:v>
                </c:pt>
                <c:pt idx="71">
                  <c:v>3.7395169057649136E-3</c:v>
                </c:pt>
                <c:pt idx="72">
                  <c:v>3.7395169057649136E-3</c:v>
                </c:pt>
                <c:pt idx="73">
                  <c:v>3.7395169057649136E-3</c:v>
                </c:pt>
                <c:pt idx="74">
                  <c:v>3.7395169057649136E-3</c:v>
                </c:pt>
                <c:pt idx="75">
                  <c:v>3.7395169057649136E-3</c:v>
                </c:pt>
                <c:pt idx="76">
                  <c:v>3.7395169057649136E-3</c:v>
                </c:pt>
                <c:pt idx="77">
                  <c:v>3.7395169057649136E-3</c:v>
                </c:pt>
                <c:pt idx="78">
                  <c:v>3.7395169057649136E-3</c:v>
                </c:pt>
                <c:pt idx="79">
                  <c:v>3.7395169057649136E-3</c:v>
                </c:pt>
                <c:pt idx="80">
                  <c:v>3.7395169057649136E-3</c:v>
                </c:pt>
                <c:pt idx="81">
                  <c:v>3.7395169057649136E-3</c:v>
                </c:pt>
                <c:pt idx="82">
                  <c:v>3.7395169057649136E-3</c:v>
                </c:pt>
                <c:pt idx="83">
                  <c:v>3.7395169057649136E-3</c:v>
                </c:pt>
                <c:pt idx="84">
                  <c:v>3.7395169057649136E-3</c:v>
                </c:pt>
                <c:pt idx="85">
                  <c:v>3.7395169057649136E-3</c:v>
                </c:pt>
                <c:pt idx="86">
                  <c:v>3.7395169057649136E-3</c:v>
                </c:pt>
                <c:pt idx="87">
                  <c:v>3.7395169057649136E-3</c:v>
                </c:pt>
                <c:pt idx="88">
                  <c:v>3.7395169057649136E-3</c:v>
                </c:pt>
                <c:pt idx="89">
                  <c:v>3.7395169057649136E-3</c:v>
                </c:pt>
                <c:pt idx="90">
                  <c:v>3.7395169057649136E-3</c:v>
                </c:pt>
                <c:pt idx="91">
                  <c:v>3.7395169057649136E-3</c:v>
                </c:pt>
                <c:pt idx="92">
                  <c:v>3.7395169057649136E-3</c:v>
                </c:pt>
                <c:pt idx="93">
                  <c:v>3.7395169057649136E-3</c:v>
                </c:pt>
                <c:pt idx="94">
                  <c:v>3.7395169057649136E-3</c:v>
                </c:pt>
                <c:pt idx="95">
                  <c:v>3.7395169057649136E-3</c:v>
                </c:pt>
                <c:pt idx="96">
                  <c:v>3.7395169057649136E-3</c:v>
                </c:pt>
                <c:pt idx="97">
                  <c:v>3.7395169057649136E-3</c:v>
                </c:pt>
                <c:pt idx="98">
                  <c:v>3.7395169057649136E-3</c:v>
                </c:pt>
                <c:pt idx="99">
                  <c:v>3.7395169057649136E-3</c:v>
                </c:pt>
                <c:pt idx="100">
                  <c:v>3.7395169057649136E-3</c:v>
                </c:pt>
                <c:pt idx="101">
                  <c:v>3.7395169057649136E-3</c:v>
                </c:pt>
                <c:pt idx="102">
                  <c:v>3.7395169057649136E-3</c:v>
                </c:pt>
                <c:pt idx="103">
                  <c:v>3.7395169057649136E-3</c:v>
                </c:pt>
                <c:pt idx="104">
                  <c:v>3.7395169057649136E-3</c:v>
                </c:pt>
                <c:pt idx="105">
                  <c:v>3.7395169057649136E-3</c:v>
                </c:pt>
                <c:pt idx="106">
                  <c:v>3.7395169057649136E-3</c:v>
                </c:pt>
                <c:pt idx="107">
                  <c:v>3.7395169057649136E-3</c:v>
                </c:pt>
                <c:pt idx="108">
                  <c:v>3.7395169057649136E-3</c:v>
                </c:pt>
                <c:pt idx="109">
                  <c:v>3.7395169057649136E-3</c:v>
                </c:pt>
                <c:pt idx="110">
                  <c:v>3.7395169057649136E-3</c:v>
                </c:pt>
                <c:pt idx="111">
                  <c:v>3.7395169057649136E-3</c:v>
                </c:pt>
                <c:pt idx="112">
                  <c:v>3.7395169057649136E-3</c:v>
                </c:pt>
                <c:pt idx="113">
                  <c:v>3.7395169057649136E-3</c:v>
                </c:pt>
                <c:pt idx="114">
                  <c:v>3.7395169057649136E-3</c:v>
                </c:pt>
                <c:pt idx="115">
                  <c:v>3.7395169057649136E-3</c:v>
                </c:pt>
                <c:pt idx="116">
                  <c:v>3.7395169057649136E-3</c:v>
                </c:pt>
                <c:pt idx="117">
                  <c:v>3.7395169057649136E-3</c:v>
                </c:pt>
                <c:pt idx="118">
                  <c:v>3.7395169057649136E-3</c:v>
                </c:pt>
                <c:pt idx="119">
                  <c:v>3.7395169057649136E-3</c:v>
                </c:pt>
                <c:pt idx="120">
                  <c:v>3.7395169057649136E-3</c:v>
                </c:pt>
                <c:pt idx="121">
                  <c:v>3.7395169057649136E-3</c:v>
                </c:pt>
                <c:pt idx="122">
                  <c:v>3.7395169057649136E-3</c:v>
                </c:pt>
                <c:pt idx="123">
                  <c:v>3.7395169057649136E-3</c:v>
                </c:pt>
                <c:pt idx="124">
                  <c:v>3.7395169057649136E-3</c:v>
                </c:pt>
                <c:pt idx="125">
                  <c:v>3.7395169057649136E-3</c:v>
                </c:pt>
                <c:pt idx="126">
                  <c:v>3.7395169057649136E-3</c:v>
                </c:pt>
                <c:pt idx="127">
                  <c:v>3.7395169057649136E-3</c:v>
                </c:pt>
                <c:pt idx="128">
                  <c:v>3.7395169057649136E-3</c:v>
                </c:pt>
                <c:pt idx="129">
                  <c:v>3.7395169057649136E-3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3.9172474602570968E-3</c:v>
                </c:pt>
                <c:pt idx="1">
                  <c:v>3.9153050498254884E-3</c:v>
                </c:pt>
                <c:pt idx="2">
                  <c:v>3.9075354080990539E-3</c:v>
                </c:pt>
                <c:pt idx="3">
                  <c:v>3.9055929976674454E-3</c:v>
                </c:pt>
                <c:pt idx="4">
                  <c:v>3.9036505872358366E-3</c:v>
                </c:pt>
                <c:pt idx="5">
                  <c:v>3.9017081768042282E-3</c:v>
                </c:pt>
                <c:pt idx="6">
                  <c:v>3.8997657663726194E-3</c:v>
                </c:pt>
                <c:pt idx="7">
                  <c:v>3.8939385350777937E-3</c:v>
                </c:pt>
                <c:pt idx="8">
                  <c:v>3.8919961246461853E-3</c:v>
                </c:pt>
                <c:pt idx="9">
                  <c:v>3.8900537142145765E-3</c:v>
                </c:pt>
                <c:pt idx="10">
                  <c:v>3.888111303782968E-3</c:v>
                </c:pt>
                <c:pt idx="11">
                  <c:v>3.8861688933513596E-3</c:v>
                </c:pt>
                <c:pt idx="12">
                  <c:v>3.8803416620565336E-3</c:v>
                </c:pt>
                <c:pt idx="13">
                  <c:v>3.8783992516249251E-3</c:v>
                </c:pt>
                <c:pt idx="14">
                  <c:v>3.8764568411933167E-3</c:v>
                </c:pt>
                <c:pt idx="15">
                  <c:v>3.8745144307617079E-3</c:v>
                </c:pt>
                <c:pt idx="16">
                  <c:v>3.8725720203300995E-3</c:v>
                </c:pt>
                <c:pt idx="17">
                  <c:v>3.8667447890352738E-3</c:v>
                </c:pt>
                <c:pt idx="18">
                  <c:v>3.864802378603665E-3</c:v>
                </c:pt>
                <c:pt idx="19">
                  <c:v>3.8628599681720566E-3</c:v>
                </c:pt>
                <c:pt idx="20">
                  <c:v>3.8609175577404477E-3</c:v>
                </c:pt>
                <c:pt idx="21">
                  <c:v>3.8589751473088393E-3</c:v>
                </c:pt>
                <c:pt idx="22">
                  <c:v>3.8531479160140137E-3</c:v>
                </c:pt>
                <c:pt idx="23">
                  <c:v>3.8512055055824048E-3</c:v>
                </c:pt>
                <c:pt idx="24">
                  <c:v>3.8492630951507964E-3</c:v>
                </c:pt>
                <c:pt idx="25">
                  <c:v>3.847320684719188E-3</c:v>
                </c:pt>
                <c:pt idx="26">
                  <c:v>3.8453782742875792E-3</c:v>
                </c:pt>
                <c:pt idx="27">
                  <c:v>3.8395510429927535E-3</c:v>
                </c:pt>
                <c:pt idx="28">
                  <c:v>3.8376086325611451E-3</c:v>
                </c:pt>
                <c:pt idx="29">
                  <c:v>3.8356662221295363E-3</c:v>
                </c:pt>
                <c:pt idx="30">
                  <c:v>3.8337238116979279E-3</c:v>
                </c:pt>
                <c:pt idx="31">
                  <c:v>3.831781401266319E-3</c:v>
                </c:pt>
                <c:pt idx="32">
                  <c:v>3.8259541699714934E-3</c:v>
                </c:pt>
                <c:pt idx="33">
                  <c:v>3.824011759539885E-3</c:v>
                </c:pt>
                <c:pt idx="34">
                  <c:v>3.8220693491082761E-3</c:v>
                </c:pt>
                <c:pt idx="35">
                  <c:v>3.8201269386766677E-3</c:v>
                </c:pt>
                <c:pt idx="36">
                  <c:v>3.8181845282450593E-3</c:v>
                </c:pt>
                <c:pt idx="37">
                  <c:v>3.8123572969502332E-3</c:v>
                </c:pt>
                <c:pt idx="38">
                  <c:v>3.8104148865186248E-3</c:v>
                </c:pt>
                <c:pt idx="39">
                  <c:v>3.8084724760870164E-3</c:v>
                </c:pt>
                <c:pt idx="40">
                  <c:v>3.8065300656554076E-3</c:v>
                </c:pt>
                <c:pt idx="41">
                  <c:v>3.8045876552237992E-3</c:v>
                </c:pt>
                <c:pt idx="42">
                  <c:v>3.7987604239289735E-3</c:v>
                </c:pt>
                <c:pt idx="43">
                  <c:v>3.7968180134973647E-3</c:v>
                </c:pt>
                <c:pt idx="44">
                  <c:v>3.7948756030657563E-3</c:v>
                </c:pt>
                <c:pt idx="45">
                  <c:v>3.7929331926341474E-3</c:v>
                </c:pt>
                <c:pt idx="46">
                  <c:v>3.790990782202539E-3</c:v>
                </c:pt>
                <c:pt idx="47">
                  <c:v>3.7851635509077134E-3</c:v>
                </c:pt>
                <c:pt idx="48">
                  <c:v>3.7832211404761045E-3</c:v>
                </c:pt>
                <c:pt idx="49">
                  <c:v>3.7812787300444961E-3</c:v>
                </c:pt>
                <c:pt idx="50">
                  <c:v>3.7793363196128877E-3</c:v>
                </c:pt>
                <c:pt idx="51">
                  <c:v>3.7773939091812789E-3</c:v>
                </c:pt>
                <c:pt idx="52">
                  <c:v>3.7715666778864532E-3</c:v>
                </c:pt>
                <c:pt idx="53">
                  <c:v>3.7696242674548448E-3</c:v>
                </c:pt>
                <c:pt idx="54">
                  <c:v>3.767681857023236E-3</c:v>
                </c:pt>
                <c:pt idx="55">
                  <c:v>3.7657394465916275E-3</c:v>
                </c:pt>
                <c:pt idx="56">
                  <c:v>3.7637970361600187E-3</c:v>
                </c:pt>
                <c:pt idx="57">
                  <c:v>3.757969804865193E-3</c:v>
                </c:pt>
                <c:pt idx="58">
                  <c:v>3.7560273944335846E-3</c:v>
                </c:pt>
                <c:pt idx="59">
                  <c:v>3.7540849840019758E-3</c:v>
                </c:pt>
                <c:pt idx="60">
                  <c:v>3.7521425735703674E-3</c:v>
                </c:pt>
                <c:pt idx="61">
                  <c:v>3.7424305214123245E-3</c:v>
                </c:pt>
                <c:pt idx="62">
                  <c:v>3.7404881109807161E-3</c:v>
                </c:pt>
                <c:pt idx="63">
                  <c:v>3.7385457005491072E-3</c:v>
                </c:pt>
                <c:pt idx="64">
                  <c:v>3.7366032901174988E-3</c:v>
                </c:pt>
                <c:pt idx="65">
                  <c:v>3.7307760588226732E-3</c:v>
                </c:pt>
                <c:pt idx="66">
                  <c:v>3.7288336483910643E-3</c:v>
                </c:pt>
                <c:pt idx="67">
                  <c:v>3.7268912379594559E-3</c:v>
                </c:pt>
                <c:pt idx="68">
                  <c:v>3.7249488275278471E-3</c:v>
                </c:pt>
                <c:pt idx="69">
                  <c:v>3.7230064170962387E-3</c:v>
                </c:pt>
                <c:pt idx="70">
                  <c:v>3.717179185801413E-3</c:v>
                </c:pt>
                <c:pt idx="71">
                  <c:v>3.7152367753698042E-3</c:v>
                </c:pt>
                <c:pt idx="72">
                  <c:v>3.7132943649381958E-3</c:v>
                </c:pt>
                <c:pt idx="73">
                  <c:v>3.7113519545065874E-3</c:v>
                </c:pt>
                <c:pt idx="74">
                  <c:v>3.7094095440749785E-3</c:v>
                </c:pt>
                <c:pt idx="75">
                  <c:v>3.7035823127801529E-3</c:v>
                </c:pt>
                <c:pt idx="76">
                  <c:v>3.7016399023485445E-3</c:v>
                </c:pt>
                <c:pt idx="77">
                  <c:v>3.6996974919169356E-3</c:v>
                </c:pt>
                <c:pt idx="78">
                  <c:v>3.6977550814853272E-3</c:v>
                </c:pt>
                <c:pt idx="79">
                  <c:v>3.6958126710537184E-3</c:v>
                </c:pt>
                <c:pt idx="80">
                  <c:v>3.6899854397588927E-3</c:v>
                </c:pt>
                <c:pt idx="81">
                  <c:v>3.6880430293272843E-3</c:v>
                </c:pt>
                <c:pt idx="82">
                  <c:v>3.6861006188956755E-3</c:v>
                </c:pt>
                <c:pt idx="83">
                  <c:v>3.6841582084640671E-3</c:v>
                </c:pt>
                <c:pt idx="84">
                  <c:v>3.6822157980324587E-3</c:v>
                </c:pt>
                <c:pt idx="85">
                  <c:v>3.6744461563060242E-3</c:v>
                </c:pt>
                <c:pt idx="86">
                  <c:v>3.6725037458744158E-3</c:v>
                </c:pt>
                <c:pt idx="87">
                  <c:v>3.6705613354428069E-3</c:v>
                </c:pt>
                <c:pt idx="88">
                  <c:v>3.6686189250111985E-3</c:v>
                </c:pt>
                <c:pt idx="89">
                  <c:v>3.6627916937163729E-3</c:v>
                </c:pt>
                <c:pt idx="90">
                  <c:v>3.660849283284764E-3</c:v>
                </c:pt>
                <c:pt idx="91">
                  <c:v>3.6589068728531556E-3</c:v>
                </c:pt>
                <c:pt idx="92">
                  <c:v>3.6569644624215468E-3</c:v>
                </c:pt>
                <c:pt idx="93">
                  <c:v>3.6550220519899384E-3</c:v>
                </c:pt>
                <c:pt idx="94">
                  <c:v>3.6491948206951127E-3</c:v>
                </c:pt>
                <c:pt idx="95">
                  <c:v>3.6472524102635039E-3</c:v>
                </c:pt>
                <c:pt idx="96">
                  <c:v>3.6453099998318955E-3</c:v>
                </c:pt>
                <c:pt idx="97">
                  <c:v>3.643367589400287E-3</c:v>
                </c:pt>
                <c:pt idx="98">
                  <c:v>3.6414251789686782E-3</c:v>
                </c:pt>
                <c:pt idx="99">
                  <c:v>3.6355979476738525E-3</c:v>
                </c:pt>
                <c:pt idx="100">
                  <c:v>3.6336555372422441E-3</c:v>
                </c:pt>
                <c:pt idx="101">
                  <c:v>3.6317131268106353E-3</c:v>
                </c:pt>
                <c:pt idx="102">
                  <c:v>3.6297707163790269E-3</c:v>
                </c:pt>
                <c:pt idx="103">
                  <c:v>3.627828305947418E-3</c:v>
                </c:pt>
                <c:pt idx="104">
                  <c:v>3.620058664220984E-3</c:v>
                </c:pt>
                <c:pt idx="105">
                  <c:v>3.6181162537893751E-3</c:v>
                </c:pt>
                <c:pt idx="106">
                  <c:v>3.6161738433577667E-3</c:v>
                </c:pt>
                <c:pt idx="107">
                  <c:v>3.6142314329261583E-3</c:v>
                </c:pt>
                <c:pt idx="108">
                  <c:v>3.6084042016313322E-3</c:v>
                </c:pt>
                <c:pt idx="109">
                  <c:v>3.6064617911997238E-3</c:v>
                </c:pt>
                <c:pt idx="110">
                  <c:v>3.6045193807681154E-3</c:v>
                </c:pt>
                <c:pt idx="111">
                  <c:v>3.6025769703365066E-3</c:v>
                </c:pt>
                <c:pt idx="112">
                  <c:v>3.6006345599048982E-3</c:v>
                </c:pt>
                <c:pt idx="113">
                  <c:v>3.5948073286100725E-3</c:v>
                </c:pt>
                <c:pt idx="114">
                  <c:v>3.5928649181784637E-3</c:v>
                </c:pt>
                <c:pt idx="115">
                  <c:v>3.5909225077468553E-3</c:v>
                </c:pt>
                <c:pt idx="116">
                  <c:v>3.5889800973152464E-3</c:v>
                </c:pt>
                <c:pt idx="117">
                  <c:v>3.587037686883638E-3</c:v>
                </c:pt>
                <c:pt idx="118">
                  <c:v>3.5812104555888124E-3</c:v>
                </c:pt>
                <c:pt idx="119">
                  <c:v>3.5792680451572035E-3</c:v>
                </c:pt>
                <c:pt idx="120">
                  <c:v>3.5773256347255951E-3</c:v>
                </c:pt>
                <c:pt idx="121">
                  <c:v>3.5753832242939867E-3</c:v>
                </c:pt>
                <c:pt idx="122">
                  <c:v>3.5734408138623779E-3</c:v>
                </c:pt>
                <c:pt idx="123">
                  <c:v>3.5676135825675522E-3</c:v>
                </c:pt>
                <c:pt idx="124">
                  <c:v>3.5656711721359438E-3</c:v>
                </c:pt>
                <c:pt idx="125">
                  <c:v>3.563728761704335E-3</c:v>
                </c:pt>
                <c:pt idx="126">
                  <c:v>3.5617863512727266E-3</c:v>
                </c:pt>
                <c:pt idx="127">
                  <c:v>3.5598439408411177E-3</c:v>
                </c:pt>
                <c:pt idx="128">
                  <c:v>3.5540167095462921E-3</c:v>
                </c:pt>
                <c:pt idx="129">
                  <c:v>3.5520742991146837E-3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4.2429648792310422E-3</c:v>
                </c:pt>
                <c:pt idx="1">
                  <c:v>4.2326484168647557E-3</c:v>
                </c:pt>
                <c:pt idx="2">
                  <c:v>4.1921783192544618E-3</c:v>
                </c:pt>
                <c:pt idx="3">
                  <c:v>4.1822597328156014E-3</c:v>
                </c:pt>
                <c:pt idx="4">
                  <c:v>4.1724207215622254E-3</c:v>
                </c:pt>
                <c:pt idx="5">
                  <c:v>4.1626612854943354E-3</c:v>
                </c:pt>
                <c:pt idx="6">
                  <c:v>4.1529814246119299E-3</c:v>
                </c:pt>
                <c:pt idx="7">
                  <c:v>4.1244192930776236E-3</c:v>
                </c:pt>
                <c:pt idx="8">
                  <c:v>4.115057732937159E-3</c:v>
                </c:pt>
                <c:pt idx="9">
                  <c:v>4.1057757479821787E-3</c:v>
                </c:pt>
                <c:pt idx="10">
                  <c:v>4.0965733382126836E-3</c:v>
                </c:pt>
                <c:pt idx="11">
                  <c:v>4.0874505036286738E-3</c:v>
                </c:pt>
                <c:pt idx="12">
                  <c:v>4.0605594509895548E-3</c:v>
                </c:pt>
                <c:pt idx="13">
                  <c:v>4.051754917147485E-3</c:v>
                </c:pt>
                <c:pt idx="14">
                  <c:v>4.0430299584909004E-3</c:v>
                </c:pt>
                <c:pt idx="15">
                  <c:v>4.0343845750198011E-3</c:v>
                </c:pt>
                <c:pt idx="16">
                  <c:v>4.025818766734187E-3</c:v>
                </c:pt>
                <c:pt idx="17">
                  <c:v>4.0005987929902544E-3</c:v>
                </c:pt>
                <c:pt idx="18">
                  <c:v>3.9923512854465812E-3</c:v>
                </c:pt>
                <c:pt idx="19">
                  <c:v>3.9841833530883924E-3</c:v>
                </c:pt>
                <c:pt idx="20">
                  <c:v>3.9760949959156879E-3</c:v>
                </c:pt>
                <c:pt idx="21">
                  <c:v>3.9680862139284696E-3</c:v>
                </c:pt>
                <c:pt idx="22">
                  <c:v>3.9445373190797241E-3</c:v>
                </c:pt>
                <c:pt idx="23">
                  <c:v>3.9368468378344458E-3</c:v>
                </c:pt>
                <c:pt idx="24">
                  <c:v>3.9292359317746528E-3</c:v>
                </c:pt>
                <c:pt idx="25">
                  <c:v>3.9217046009003441E-3</c:v>
                </c:pt>
                <c:pt idx="26">
                  <c:v>3.9142528452115214E-3</c:v>
                </c:pt>
                <c:pt idx="27">
                  <c:v>3.8923750292579628E-3</c:v>
                </c:pt>
                <c:pt idx="28">
                  <c:v>3.8852415743110802E-3</c:v>
                </c:pt>
                <c:pt idx="29">
                  <c:v>3.8781876945496825E-3</c:v>
                </c:pt>
                <c:pt idx="30">
                  <c:v>3.8712133899737699E-3</c:v>
                </c:pt>
                <c:pt idx="31">
                  <c:v>3.8643186605833426E-3</c:v>
                </c:pt>
                <c:pt idx="32">
                  <c:v>3.8441119235249708E-3</c:v>
                </c:pt>
                <c:pt idx="33">
                  <c:v>3.8375354948764835E-3</c:v>
                </c:pt>
                <c:pt idx="34">
                  <c:v>3.8310386414134815E-3</c:v>
                </c:pt>
                <c:pt idx="35">
                  <c:v>3.8246213631359647E-3</c:v>
                </c:pt>
                <c:pt idx="36">
                  <c:v>3.8182836600439327E-3</c:v>
                </c:pt>
                <c:pt idx="37">
                  <c:v>3.7997480018807477E-3</c:v>
                </c:pt>
                <c:pt idx="38">
                  <c:v>3.7937285995306566E-3</c:v>
                </c:pt>
                <c:pt idx="39">
                  <c:v>3.7877887723660499E-3</c:v>
                </c:pt>
                <c:pt idx="40">
                  <c:v>3.7819285203869288E-3</c:v>
                </c:pt>
                <c:pt idx="41">
                  <c:v>3.7761478435932925E-3</c:v>
                </c:pt>
                <c:pt idx="42">
                  <c:v>3.7592832643252943E-3</c:v>
                </c:pt>
                <c:pt idx="43">
                  <c:v>3.7538208882735985E-3</c:v>
                </c:pt>
                <c:pt idx="44">
                  <c:v>3.7484380874073875E-3</c:v>
                </c:pt>
                <c:pt idx="45">
                  <c:v>3.7431348617266618E-3</c:v>
                </c:pt>
                <c:pt idx="46">
                  <c:v>3.7379112112314213E-3</c:v>
                </c:pt>
                <c:pt idx="47">
                  <c:v>3.7227177108586102E-3</c:v>
                </c:pt>
                <c:pt idx="48">
                  <c:v>3.7178123611053097E-3</c:v>
                </c:pt>
                <c:pt idx="49">
                  <c:v>3.7129865865374945E-3</c:v>
                </c:pt>
                <c:pt idx="50">
                  <c:v>3.7082403871551645E-3</c:v>
                </c:pt>
                <c:pt idx="51">
                  <c:v>3.7035737629583197E-3</c:v>
                </c:pt>
                <c:pt idx="52">
                  <c:v>3.690051341480695E-3</c:v>
                </c:pt>
                <c:pt idx="53">
                  <c:v>3.6857030180257903E-3</c:v>
                </c:pt>
                <c:pt idx="54">
                  <c:v>3.6814342697563708E-3</c:v>
                </c:pt>
                <c:pt idx="55">
                  <c:v>3.6772450966724365E-3</c:v>
                </c:pt>
                <c:pt idx="56">
                  <c:v>3.6731354987739871E-3</c:v>
                </c:pt>
                <c:pt idx="57">
                  <c:v>3.6612841561915492E-3</c:v>
                </c:pt>
                <c:pt idx="58">
                  <c:v>3.6574928590350402E-3</c:v>
                </c:pt>
                <c:pt idx="59">
                  <c:v>3.6537811370640164E-3</c:v>
                </c:pt>
                <c:pt idx="60">
                  <c:v>3.6501489902784775E-3</c:v>
                </c:pt>
                <c:pt idx="61">
                  <c:v>3.6331818841330594E-3</c:v>
                </c:pt>
                <c:pt idx="62">
                  <c:v>3.6300271884604309E-3</c:v>
                </c:pt>
                <c:pt idx="63">
                  <c:v>3.6269520679732877E-3</c:v>
                </c:pt>
                <c:pt idx="64">
                  <c:v>3.6239565226716297E-3</c:v>
                </c:pt>
                <c:pt idx="65">
                  <c:v>3.6154473378795654E-3</c:v>
                </c:pt>
                <c:pt idx="66">
                  <c:v>3.6127700933198479E-3</c:v>
                </c:pt>
                <c:pt idx="67">
                  <c:v>3.6101724239456148E-3</c:v>
                </c:pt>
                <c:pt idx="68">
                  <c:v>3.6076543297568673E-3</c:v>
                </c:pt>
                <c:pt idx="69">
                  <c:v>3.605215810753605E-3</c:v>
                </c:pt>
                <c:pt idx="70">
                  <c:v>3.5983777048567275E-3</c:v>
                </c:pt>
                <c:pt idx="71">
                  <c:v>3.5962574865954053E-3</c:v>
                </c:pt>
                <c:pt idx="72">
                  <c:v>3.5942168435195683E-3</c:v>
                </c:pt>
                <c:pt idx="73">
                  <c:v>3.5922557756292162E-3</c:v>
                </c:pt>
                <c:pt idx="74">
                  <c:v>3.5903742829243492E-3</c:v>
                </c:pt>
                <c:pt idx="75">
                  <c:v>3.5852072559226589E-3</c:v>
                </c:pt>
                <c:pt idx="76">
                  <c:v>3.5836440639597325E-3</c:v>
                </c:pt>
                <c:pt idx="77">
                  <c:v>3.5821604471822908E-3</c:v>
                </c:pt>
                <c:pt idx="78">
                  <c:v>3.5807564055903344E-3</c:v>
                </c:pt>
                <c:pt idx="79">
                  <c:v>3.5794319391838632E-3</c:v>
                </c:pt>
                <c:pt idx="80">
                  <c:v>3.5759359910773596E-3</c:v>
                </c:pt>
                <c:pt idx="81">
                  <c:v>3.5749298254128285E-3</c:v>
                </c:pt>
                <c:pt idx="82">
                  <c:v>3.5740032349337826E-3</c:v>
                </c:pt>
                <c:pt idx="83">
                  <c:v>3.5731562196402219E-3</c:v>
                </c:pt>
                <c:pt idx="84">
                  <c:v>3.5723887795321464E-3</c:v>
                </c:pt>
                <c:pt idx="85">
                  <c:v>3.5701147709546943E-3</c:v>
                </c:pt>
                <c:pt idx="86">
                  <c:v>3.5697452067740437E-3</c:v>
                </c:pt>
                <c:pt idx="87">
                  <c:v>3.5694552177788787E-3</c:v>
                </c:pt>
                <c:pt idx="88">
                  <c:v>3.5692448039691986E-3</c:v>
                </c:pt>
                <c:pt idx="89">
                  <c:v>3.5690910136530686E-3</c:v>
                </c:pt>
                <c:pt idx="90">
                  <c:v>3.5691989005853285E-3</c:v>
                </c:pt>
                <c:pt idx="91">
                  <c:v>3.5693863627030741E-3</c:v>
                </c:pt>
                <c:pt idx="92">
                  <c:v>3.5696534000063044E-3</c:v>
                </c:pt>
                <c:pt idx="93">
                  <c:v>3.57000001249502E-3</c:v>
                </c:pt>
                <c:pt idx="94">
                  <c:v>3.5715173010740769E-3</c:v>
                </c:pt>
                <c:pt idx="95">
                  <c:v>3.5721822143047329E-3</c:v>
                </c:pt>
                <c:pt idx="96">
                  <c:v>3.5729267027208738E-3</c:v>
                </c:pt>
                <c:pt idx="97">
                  <c:v>3.5737507663224999E-3</c:v>
                </c:pt>
                <c:pt idx="98">
                  <c:v>3.5746544051096108E-3</c:v>
                </c:pt>
                <c:pt idx="99">
                  <c:v>3.5778427725838549E-3</c:v>
                </c:pt>
                <c:pt idx="100">
                  <c:v>3.5790647121129063E-3</c:v>
                </c:pt>
                <c:pt idx="101">
                  <c:v>3.5803662268274429E-3</c:v>
                </c:pt>
                <c:pt idx="102">
                  <c:v>3.5817473167274643E-3</c:v>
                </c:pt>
                <c:pt idx="103">
                  <c:v>3.5832079818129709E-3</c:v>
                </c:pt>
                <c:pt idx="104">
                  <c:v>3.5898463940098485E-3</c:v>
                </c:pt>
                <c:pt idx="105">
                  <c:v>3.5917049350227808E-3</c:v>
                </c:pt>
                <c:pt idx="106">
                  <c:v>3.593643051221198E-3</c:v>
                </c:pt>
                <c:pt idx="107">
                  <c:v>3.5956607426051003E-3</c:v>
                </c:pt>
                <c:pt idx="108">
                  <c:v>3.602191267869718E-3</c:v>
                </c:pt>
                <c:pt idx="109">
                  <c:v>3.6045272599955604E-3</c:v>
                </c:pt>
                <c:pt idx="110">
                  <c:v>3.6069428273068881E-3</c:v>
                </c:pt>
                <c:pt idx="111">
                  <c:v>3.6094379698037009E-3</c:v>
                </c:pt>
                <c:pt idx="112">
                  <c:v>3.6120126874859991E-3</c:v>
                </c:pt>
                <c:pt idx="113">
                  <c:v>3.6202142916458035E-3</c:v>
                </c:pt>
                <c:pt idx="114">
                  <c:v>3.6231073100700417E-3</c:v>
                </c:pt>
                <c:pt idx="115">
                  <c:v>3.6260799036797651E-3</c:v>
                </c:pt>
                <c:pt idx="116">
                  <c:v>3.6291320724749733E-3</c:v>
                </c:pt>
                <c:pt idx="117">
                  <c:v>3.6322638164556671E-3</c:v>
                </c:pt>
                <c:pt idx="118">
                  <c:v>3.6421364995106583E-3</c:v>
                </c:pt>
                <c:pt idx="119">
                  <c:v>3.6455865442332918E-3</c:v>
                </c:pt>
                <c:pt idx="120">
                  <c:v>3.6491161641414105E-3</c:v>
                </c:pt>
                <c:pt idx="121">
                  <c:v>3.6527253592350149E-3</c:v>
                </c:pt>
                <c:pt idx="122">
                  <c:v>3.6564141295141041E-3</c:v>
                </c:pt>
                <c:pt idx="123">
                  <c:v>3.6679578914642821E-3</c:v>
                </c:pt>
                <c:pt idx="124">
                  <c:v>3.6719649624853117E-3</c:v>
                </c:pt>
                <c:pt idx="125">
                  <c:v>3.6760516086918257E-3</c:v>
                </c:pt>
                <c:pt idx="126">
                  <c:v>3.6802178300838258E-3</c:v>
                </c:pt>
                <c:pt idx="127">
                  <c:v>3.6844636266613103E-3</c:v>
                </c:pt>
                <c:pt idx="128">
                  <c:v>3.6976784675066755E-3</c:v>
                </c:pt>
                <c:pt idx="129">
                  <c:v>3.7022425648261005E-3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913856"/>
        <c:axId val="630145024"/>
      </c:lineChart>
      <c:dateAx>
        <c:axId val="6299138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0145024"/>
        <c:crosses val="autoZero"/>
        <c:auto val="1"/>
        <c:lblOffset val="100"/>
        <c:baseTimeUnit val="days"/>
      </c:dateAx>
      <c:valAx>
        <c:axId val="6301450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9913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5.51291226401604E-3</c:v>
                </c:pt>
                <c:pt idx="1">
                  <c:v>5.51291226401604E-3</c:v>
                </c:pt>
                <c:pt idx="2">
                  <c:v>5.51291226401604E-3</c:v>
                </c:pt>
                <c:pt idx="3">
                  <c:v>5.51291226401604E-3</c:v>
                </c:pt>
                <c:pt idx="4">
                  <c:v>5.51291226401604E-3</c:v>
                </c:pt>
                <c:pt idx="5">
                  <c:v>5.51291226401604E-3</c:v>
                </c:pt>
                <c:pt idx="6">
                  <c:v>5.51291226401604E-3</c:v>
                </c:pt>
                <c:pt idx="7">
                  <c:v>5.51291226401604E-3</c:v>
                </c:pt>
                <c:pt idx="8">
                  <c:v>5.51291226401604E-3</c:v>
                </c:pt>
                <c:pt idx="9">
                  <c:v>5.51291226401604E-3</c:v>
                </c:pt>
                <c:pt idx="10">
                  <c:v>5.51291226401604E-3</c:v>
                </c:pt>
                <c:pt idx="11">
                  <c:v>5.51291226401604E-3</c:v>
                </c:pt>
                <c:pt idx="12">
                  <c:v>5.51291226401604E-3</c:v>
                </c:pt>
                <c:pt idx="13">
                  <c:v>5.51291226401604E-3</c:v>
                </c:pt>
                <c:pt idx="14">
                  <c:v>5.51291226401604E-3</c:v>
                </c:pt>
                <c:pt idx="15">
                  <c:v>5.51291226401604E-3</c:v>
                </c:pt>
                <c:pt idx="16">
                  <c:v>5.51291226401604E-3</c:v>
                </c:pt>
                <c:pt idx="17">
                  <c:v>5.51291226401604E-3</c:v>
                </c:pt>
                <c:pt idx="18">
                  <c:v>5.51291226401604E-3</c:v>
                </c:pt>
                <c:pt idx="19">
                  <c:v>5.51291226401604E-3</c:v>
                </c:pt>
                <c:pt idx="20">
                  <c:v>5.51291226401604E-3</c:v>
                </c:pt>
                <c:pt idx="21">
                  <c:v>5.51291226401604E-3</c:v>
                </c:pt>
                <c:pt idx="22">
                  <c:v>5.51291226401604E-3</c:v>
                </c:pt>
                <c:pt idx="23">
                  <c:v>5.51291226401604E-3</c:v>
                </c:pt>
                <c:pt idx="24">
                  <c:v>5.51291226401604E-3</c:v>
                </c:pt>
                <c:pt idx="25">
                  <c:v>5.51291226401604E-3</c:v>
                </c:pt>
                <c:pt idx="26">
                  <c:v>5.51291226401604E-3</c:v>
                </c:pt>
                <c:pt idx="27">
                  <c:v>5.51291226401604E-3</c:v>
                </c:pt>
                <c:pt idx="28">
                  <c:v>5.51291226401604E-3</c:v>
                </c:pt>
                <c:pt idx="29">
                  <c:v>5.51291226401604E-3</c:v>
                </c:pt>
                <c:pt idx="30">
                  <c:v>5.51291226401604E-3</c:v>
                </c:pt>
                <c:pt idx="31">
                  <c:v>5.51291226401604E-3</c:v>
                </c:pt>
                <c:pt idx="32">
                  <c:v>5.51291226401604E-3</c:v>
                </c:pt>
                <c:pt idx="33">
                  <c:v>5.51291226401604E-3</c:v>
                </c:pt>
                <c:pt idx="34">
                  <c:v>5.51291226401604E-3</c:v>
                </c:pt>
                <c:pt idx="35">
                  <c:v>5.51291226401604E-3</c:v>
                </c:pt>
                <c:pt idx="36">
                  <c:v>5.51291226401604E-3</c:v>
                </c:pt>
                <c:pt idx="37">
                  <c:v>5.51291226401604E-3</c:v>
                </c:pt>
                <c:pt idx="38">
                  <c:v>5.51291226401604E-3</c:v>
                </c:pt>
                <c:pt idx="39">
                  <c:v>5.51291226401604E-3</c:v>
                </c:pt>
                <c:pt idx="40">
                  <c:v>5.51291226401604E-3</c:v>
                </c:pt>
                <c:pt idx="41">
                  <c:v>5.51291226401604E-3</c:v>
                </c:pt>
                <c:pt idx="42">
                  <c:v>5.51291226401604E-3</c:v>
                </c:pt>
                <c:pt idx="43">
                  <c:v>5.51291226401604E-3</c:v>
                </c:pt>
                <c:pt idx="44">
                  <c:v>5.51291226401604E-3</c:v>
                </c:pt>
                <c:pt idx="45">
                  <c:v>5.51291226401604E-3</c:v>
                </c:pt>
                <c:pt idx="46">
                  <c:v>5.51291226401604E-3</c:v>
                </c:pt>
                <c:pt idx="47">
                  <c:v>5.51291226401604E-3</c:v>
                </c:pt>
                <c:pt idx="48">
                  <c:v>5.51291226401604E-3</c:v>
                </c:pt>
                <c:pt idx="49">
                  <c:v>5.51291226401604E-3</c:v>
                </c:pt>
                <c:pt idx="50">
                  <c:v>5.51291226401604E-3</c:v>
                </c:pt>
                <c:pt idx="51">
                  <c:v>5.51291226401604E-3</c:v>
                </c:pt>
                <c:pt idx="52">
                  <c:v>5.51291226401604E-3</c:v>
                </c:pt>
                <c:pt idx="53">
                  <c:v>5.51291226401604E-3</c:v>
                </c:pt>
                <c:pt idx="54">
                  <c:v>5.51291226401604E-3</c:v>
                </c:pt>
                <c:pt idx="55">
                  <c:v>5.51291226401604E-3</c:v>
                </c:pt>
                <c:pt idx="56">
                  <c:v>5.51291226401604E-3</c:v>
                </c:pt>
                <c:pt idx="57">
                  <c:v>5.51291226401604E-3</c:v>
                </c:pt>
                <c:pt idx="58">
                  <c:v>5.51291226401604E-3</c:v>
                </c:pt>
                <c:pt idx="59">
                  <c:v>5.51291226401604E-3</c:v>
                </c:pt>
                <c:pt idx="60">
                  <c:v>5.51291226401604E-3</c:v>
                </c:pt>
                <c:pt idx="61">
                  <c:v>5.51291226401604E-3</c:v>
                </c:pt>
                <c:pt idx="62">
                  <c:v>5.51291226401604E-3</c:v>
                </c:pt>
                <c:pt idx="63">
                  <c:v>5.51291226401604E-3</c:v>
                </c:pt>
                <c:pt idx="64">
                  <c:v>5.51291226401604E-3</c:v>
                </c:pt>
                <c:pt idx="65">
                  <c:v>5.51291226401604E-3</c:v>
                </c:pt>
                <c:pt idx="66">
                  <c:v>5.51291226401604E-3</c:v>
                </c:pt>
                <c:pt idx="67">
                  <c:v>5.51291226401604E-3</c:v>
                </c:pt>
                <c:pt idx="68">
                  <c:v>5.51291226401604E-3</c:v>
                </c:pt>
                <c:pt idx="69">
                  <c:v>5.51291226401604E-3</c:v>
                </c:pt>
                <c:pt idx="70">
                  <c:v>5.51291226401604E-3</c:v>
                </c:pt>
                <c:pt idx="71">
                  <c:v>5.51291226401604E-3</c:v>
                </c:pt>
                <c:pt idx="72">
                  <c:v>5.51291226401604E-3</c:v>
                </c:pt>
                <c:pt idx="73">
                  <c:v>5.51291226401604E-3</c:v>
                </c:pt>
                <c:pt idx="74">
                  <c:v>5.51291226401604E-3</c:v>
                </c:pt>
                <c:pt idx="75">
                  <c:v>5.51291226401604E-3</c:v>
                </c:pt>
                <c:pt idx="76">
                  <c:v>5.51291226401604E-3</c:v>
                </c:pt>
                <c:pt idx="77">
                  <c:v>5.51291226401604E-3</c:v>
                </c:pt>
                <c:pt idx="78">
                  <c:v>5.51291226401604E-3</c:v>
                </c:pt>
                <c:pt idx="79">
                  <c:v>5.51291226401604E-3</c:v>
                </c:pt>
                <c:pt idx="80">
                  <c:v>5.51291226401604E-3</c:v>
                </c:pt>
                <c:pt idx="81">
                  <c:v>5.51291226401604E-3</c:v>
                </c:pt>
                <c:pt idx="82">
                  <c:v>5.51291226401604E-3</c:v>
                </c:pt>
                <c:pt idx="83">
                  <c:v>5.51291226401604E-3</c:v>
                </c:pt>
                <c:pt idx="84">
                  <c:v>5.51291226401604E-3</c:v>
                </c:pt>
                <c:pt idx="85">
                  <c:v>5.51291226401604E-3</c:v>
                </c:pt>
                <c:pt idx="86">
                  <c:v>5.51291226401604E-3</c:v>
                </c:pt>
                <c:pt idx="87">
                  <c:v>5.51291226401604E-3</c:v>
                </c:pt>
                <c:pt idx="88">
                  <c:v>5.51291226401604E-3</c:v>
                </c:pt>
                <c:pt idx="89">
                  <c:v>5.51291226401604E-3</c:v>
                </c:pt>
                <c:pt idx="90">
                  <c:v>5.51291226401604E-3</c:v>
                </c:pt>
                <c:pt idx="91">
                  <c:v>5.51291226401604E-3</c:v>
                </c:pt>
                <c:pt idx="92">
                  <c:v>5.51291226401604E-3</c:v>
                </c:pt>
                <c:pt idx="93">
                  <c:v>5.51291226401604E-3</c:v>
                </c:pt>
                <c:pt idx="94">
                  <c:v>5.51291226401604E-3</c:v>
                </c:pt>
                <c:pt idx="95">
                  <c:v>5.51291226401604E-3</c:v>
                </c:pt>
                <c:pt idx="96">
                  <c:v>5.51291226401604E-3</c:v>
                </c:pt>
                <c:pt idx="97">
                  <c:v>5.51291226401604E-3</c:v>
                </c:pt>
                <c:pt idx="98">
                  <c:v>5.51291226401604E-3</c:v>
                </c:pt>
                <c:pt idx="99">
                  <c:v>5.51291226401604E-3</c:v>
                </c:pt>
                <c:pt idx="100">
                  <c:v>5.51291226401604E-3</c:v>
                </c:pt>
                <c:pt idx="101">
                  <c:v>5.51291226401604E-3</c:v>
                </c:pt>
                <c:pt idx="102">
                  <c:v>5.51291226401604E-3</c:v>
                </c:pt>
                <c:pt idx="103">
                  <c:v>5.51291226401604E-3</c:v>
                </c:pt>
                <c:pt idx="104">
                  <c:v>5.51291226401604E-3</c:v>
                </c:pt>
                <c:pt idx="105">
                  <c:v>5.51291226401604E-3</c:v>
                </c:pt>
                <c:pt idx="106">
                  <c:v>5.51291226401604E-3</c:v>
                </c:pt>
                <c:pt idx="107">
                  <c:v>5.51291226401604E-3</c:v>
                </c:pt>
                <c:pt idx="108">
                  <c:v>5.51291226401604E-3</c:v>
                </c:pt>
                <c:pt idx="109">
                  <c:v>5.51291226401604E-3</c:v>
                </c:pt>
                <c:pt idx="110">
                  <c:v>5.51291226401604E-3</c:v>
                </c:pt>
                <c:pt idx="111">
                  <c:v>5.51291226401604E-3</c:v>
                </c:pt>
                <c:pt idx="112">
                  <c:v>5.51291226401604E-3</c:v>
                </c:pt>
                <c:pt idx="113">
                  <c:v>5.51291226401604E-3</c:v>
                </c:pt>
                <c:pt idx="114">
                  <c:v>5.51291226401604E-3</c:v>
                </c:pt>
                <c:pt idx="115">
                  <c:v>5.51291226401604E-3</c:v>
                </c:pt>
                <c:pt idx="116">
                  <c:v>5.51291226401604E-3</c:v>
                </c:pt>
                <c:pt idx="117">
                  <c:v>5.51291226401604E-3</c:v>
                </c:pt>
                <c:pt idx="118">
                  <c:v>5.51291226401604E-3</c:v>
                </c:pt>
                <c:pt idx="119">
                  <c:v>5.51291226401604E-3</c:v>
                </c:pt>
                <c:pt idx="120">
                  <c:v>5.51291226401604E-3</c:v>
                </c:pt>
                <c:pt idx="121">
                  <c:v>5.51291226401604E-3</c:v>
                </c:pt>
                <c:pt idx="122">
                  <c:v>5.51291226401604E-3</c:v>
                </c:pt>
                <c:pt idx="123">
                  <c:v>5.51291226401604E-3</c:v>
                </c:pt>
                <c:pt idx="124">
                  <c:v>5.51291226401604E-3</c:v>
                </c:pt>
                <c:pt idx="125">
                  <c:v>5.51291226401604E-3</c:v>
                </c:pt>
                <c:pt idx="126">
                  <c:v>5.51291226401604E-3</c:v>
                </c:pt>
                <c:pt idx="127">
                  <c:v>5.51291226401604E-3</c:v>
                </c:pt>
                <c:pt idx="128">
                  <c:v>5.51291226401604E-3</c:v>
                </c:pt>
                <c:pt idx="129">
                  <c:v>5.51291226401604E-3</c:v>
                </c:pt>
                <c:pt idx="130">
                  <c:v>5.51291226401604E-3</c:v>
                </c:pt>
                <c:pt idx="131">
                  <c:v>5.51291226401604E-3</c:v>
                </c:pt>
                <c:pt idx="132">
                  <c:v>5.51291226401604E-3</c:v>
                </c:pt>
                <c:pt idx="133">
                  <c:v>5.51291226401604E-3</c:v>
                </c:pt>
                <c:pt idx="134">
                  <c:v>5.51291226401604E-3</c:v>
                </c:pt>
                <c:pt idx="135">
                  <c:v>5.51291226401604E-3</c:v>
                </c:pt>
                <c:pt idx="136">
                  <c:v>5.51291226401604E-3</c:v>
                </c:pt>
                <c:pt idx="137">
                  <c:v>5.51291226401604E-3</c:v>
                </c:pt>
                <c:pt idx="138">
                  <c:v>5.51291226401604E-3</c:v>
                </c:pt>
                <c:pt idx="139">
                  <c:v>5.51291226401604E-3</c:v>
                </c:pt>
                <c:pt idx="140">
                  <c:v>5.51291226401604E-3</c:v>
                </c:pt>
                <c:pt idx="141">
                  <c:v>5.51291226401604E-3</c:v>
                </c:pt>
                <c:pt idx="142">
                  <c:v>5.51291226401604E-3</c:v>
                </c:pt>
                <c:pt idx="143">
                  <c:v>5.51291226401604E-3</c:v>
                </c:pt>
                <c:pt idx="144">
                  <c:v>5.51291226401604E-3</c:v>
                </c:pt>
                <c:pt idx="145">
                  <c:v>5.51291226401604E-3</c:v>
                </c:pt>
                <c:pt idx="146">
                  <c:v>5.51291226401604E-3</c:v>
                </c:pt>
                <c:pt idx="147">
                  <c:v>5.51291226401604E-3</c:v>
                </c:pt>
                <c:pt idx="148">
                  <c:v>5.51291226401604E-3</c:v>
                </c:pt>
                <c:pt idx="149">
                  <c:v>5.51291226401604E-3</c:v>
                </c:pt>
                <c:pt idx="150">
                  <c:v>5.51291226401604E-3</c:v>
                </c:pt>
                <c:pt idx="151">
                  <c:v>5.51291226401604E-3</c:v>
                </c:pt>
                <c:pt idx="152">
                  <c:v>5.51291226401604E-3</c:v>
                </c:pt>
                <c:pt idx="153">
                  <c:v>5.51291226401604E-3</c:v>
                </c:pt>
                <c:pt idx="154">
                  <c:v>5.51291226401604E-3</c:v>
                </c:pt>
                <c:pt idx="155">
                  <c:v>5.51291226401604E-3</c:v>
                </c:pt>
                <c:pt idx="156">
                  <c:v>5.51291226401604E-3</c:v>
                </c:pt>
                <c:pt idx="157">
                  <c:v>5.51291226401604E-3</c:v>
                </c:pt>
                <c:pt idx="158">
                  <c:v>5.51291226401604E-3</c:v>
                </c:pt>
                <c:pt idx="159">
                  <c:v>5.51291226401604E-3</c:v>
                </c:pt>
                <c:pt idx="160">
                  <c:v>5.51291226401604E-3</c:v>
                </c:pt>
                <c:pt idx="161">
                  <c:v>5.51291226401604E-3</c:v>
                </c:pt>
                <c:pt idx="162">
                  <c:v>5.51291226401604E-3</c:v>
                </c:pt>
                <c:pt idx="163">
                  <c:v>5.51291226401604E-3</c:v>
                </c:pt>
                <c:pt idx="164">
                  <c:v>5.51291226401604E-3</c:v>
                </c:pt>
                <c:pt idx="165">
                  <c:v>5.51291226401604E-3</c:v>
                </c:pt>
                <c:pt idx="166">
                  <c:v>5.51291226401604E-3</c:v>
                </c:pt>
                <c:pt idx="167">
                  <c:v>5.51291226401604E-3</c:v>
                </c:pt>
                <c:pt idx="168">
                  <c:v>5.51291226401604E-3</c:v>
                </c:pt>
                <c:pt idx="169">
                  <c:v>5.51291226401604E-3</c:v>
                </c:pt>
                <c:pt idx="170">
                  <c:v>5.51291226401604E-3</c:v>
                </c:pt>
                <c:pt idx="171">
                  <c:v>5.51291226401604E-3</c:v>
                </c:pt>
                <c:pt idx="172">
                  <c:v>5.51291226401604E-3</c:v>
                </c:pt>
                <c:pt idx="173">
                  <c:v>5.51291226401604E-3</c:v>
                </c:pt>
                <c:pt idx="174">
                  <c:v>5.51291226401604E-3</c:v>
                </c:pt>
                <c:pt idx="175">
                  <c:v>5.51291226401604E-3</c:v>
                </c:pt>
                <c:pt idx="176">
                  <c:v>5.51291226401604E-3</c:v>
                </c:pt>
                <c:pt idx="177">
                  <c:v>5.51291226401604E-3</c:v>
                </c:pt>
                <c:pt idx="178">
                  <c:v>5.51291226401604E-3</c:v>
                </c:pt>
                <c:pt idx="179">
                  <c:v>5.51291226401604E-3</c:v>
                </c:pt>
                <c:pt idx="180">
                  <c:v>5.51291226401604E-3</c:v>
                </c:pt>
                <c:pt idx="181">
                  <c:v>5.51291226401604E-3</c:v>
                </c:pt>
                <c:pt idx="182">
                  <c:v>5.51291226401604E-3</c:v>
                </c:pt>
                <c:pt idx="183">
                  <c:v>5.51291226401604E-3</c:v>
                </c:pt>
                <c:pt idx="184">
                  <c:v>5.51291226401604E-3</c:v>
                </c:pt>
                <c:pt idx="185">
                  <c:v>5.51291226401604E-3</c:v>
                </c:pt>
                <c:pt idx="186">
                  <c:v>5.51291226401604E-3</c:v>
                </c:pt>
                <c:pt idx="187">
                  <c:v>5.51291226401604E-3</c:v>
                </c:pt>
                <c:pt idx="188">
                  <c:v>5.51291226401604E-3</c:v>
                </c:pt>
                <c:pt idx="189">
                  <c:v>5.51291226401604E-3</c:v>
                </c:pt>
                <c:pt idx="190">
                  <c:v>5.51291226401604E-3</c:v>
                </c:pt>
                <c:pt idx="191">
                  <c:v>5.51291226401604E-3</c:v>
                </c:pt>
                <c:pt idx="192">
                  <c:v>5.51291226401604E-3</c:v>
                </c:pt>
                <c:pt idx="193">
                  <c:v>5.51291226401604E-3</c:v>
                </c:pt>
                <c:pt idx="194">
                  <c:v>5.51291226401604E-3</c:v>
                </c:pt>
                <c:pt idx="195">
                  <c:v>5.51291226401604E-3</c:v>
                </c:pt>
                <c:pt idx="196">
                  <c:v>5.51291226401604E-3</c:v>
                </c:pt>
                <c:pt idx="197">
                  <c:v>5.51291226401604E-3</c:v>
                </c:pt>
                <c:pt idx="198">
                  <c:v>5.51291226401604E-3</c:v>
                </c:pt>
                <c:pt idx="199">
                  <c:v>5.51291226401604E-3</c:v>
                </c:pt>
                <c:pt idx="200">
                  <c:v>5.51291226401604E-3</c:v>
                </c:pt>
                <c:pt idx="201">
                  <c:v>5.51291226401604E-3</c:v>
                </c:pt>
                <c:pt idx="202">
                  <c:v>5.51291226401604E-3</c:v>
                </c:pt>
                <c:pt idx="203">
                  <c:v>5.51291226401604E-3</c:v>
                </c:pt>
                <c:pt idx="204">
                  <c:v>5.51291226401604E-3</c:v>
                </c:pt>
                <c:pt idx="205">
                  <c:v>5.51291226401604E-3</c:v>
                </c:pt>
                <c:pt idx="206">
                  <c:v>5.51291226401604E-3</c:v>
                </c:pt>
                <c:pt idx="207">
                  <c:v>5.51291226401604E-3</c:v>
                </c:pt>
                <c:pt idx="208">
                  <c:v>5.51291226401604E-3</c:v>
                </c:pt>
                <c:pt idx="209">
                  <c:v>5.51291226401604E-3</c:v>
                </c:pt>
                <c:pt idx="210">
                  <c:v>5.51291226401604E-3</c:v>
                </c:pt>
                <c:pt idx="211">
                  <c:v>5.51291226401604E-3</c:v>
                </c:pt>
                <c:pt idx="212">
                  <c:v>5.51291226401604E-3</c:v>
                </c:pt>
                <c:pt idx="213">
                  <c:v>5.51291226401604E-3</c:v>
                </c:pt>
                <c:pt idx="214">
                  <c:v>5.51291226401604E-3</c:v>
                </c:pt>
                <c:pt idx="215">
                  <c:v>5.51291226401604E-3</c:v>
                </c:pt>
                <c:pt idx="216">
                  <c:v>5.51291226401604E-3</c:v>
                </c:pt>
                <c:pt idx="217">
                  <c:v>5.51291226401604E-3</c:v>
                </c:pt>
                <c:pt idx="218">
                  <c:v>5.51291226401604E-3</c:v>
                </c:pt>
                <c:pt idx="219">
                  <c:v>5.51291226401604E-3</c:v>
                </c:pt>
                <c:pt idx="220">
                  <c:v>5.51291226401604E-3</c:v>
                </c:pt>
                <c:pt idx="221">
                  <c:v>5.51291226401604E-3</c:v>
                </c:pt>
                <c:pt idx="222">
                  <c:v>5.51291226401604E-3</c:v>
                </c:pt>
                <c:pt idx="223">
                  <c:v>5.51291226401604E-3</c:v>
                </c:pt>
                <c:pt idx="224">
                  <c:v>5.51291226401604E-3</c:v>
                </c:pt>
                <c:pt idx="225">
                  <c:v>5.51291226401604E-3</c:v>
                </c:pt>
                <c:pt idx="226">
                  <c:v>5.51291226401604E-3</c:v>
                </c:pt>
                <c:pt idx="227">
                  <c:v>5.51291226401604E-3</c:v>
                </c:pt>
                <c:pt idx="228">
                  <c:v>5.51291226401604E-3</c:v>
                </c:pt>
                <c:pt idx="229">
                  <c:v>5.51291226401604E-3</c:v>
                </c:pt>
                <c:pt idx="230">
                  <c:v>5.51291226401604E-3</c:v>
                </c:pt>
                <c:pt idx="231">
                  <c:v>5.51291226401604E-3</c:v>
                </c:pt>
                <c:pt idx="232">
                  <c:v>5.51291226401604E-3</c:v>
                </c:pt>
                <c:pt idx="233">
                  <c:v>5.51291226401604E-3</c:v>
                </c:pt>
                <c:pt idx="234">
                  <c:v>5.51291226401604E-3</c:v>
                </c:pt>
                <c:pt idx="235">
                  <c:v>5.51291226401604E-3</c:v>
                </c:pt>
                <c:pt idx="236">
                  <c:v>5.51291226401604E-3</c:v>
                </c:pt>
                <c:pt idx="237">
                  <c:v>5.51291226401604E-3</c:v>
                </c:pt>
                <c:pt idx="238">
                  <c:v>5.51291226401604E-3</c:v>
                </c:pt>
                <c:pt idx="239">
                  <c:v>5.51291226401604E-3</c:v>
                </c:pt>
                <c:pt idx="240">
                  <c:v>5.51291226401604E-3</c:v>
                </c:pt>
                <c:pt idx="241">
                  <c:v>5.51291226401604E-3</c:v>
                </c:pt>
                <c:pt idx="242">
                  <c:v>5.51291226401604E-3</c:v>
                </c:pt>
                <c:pt idx="243">
                  <c:v>5.51291226401604E-3</c:v>
                </c:pt>
                <c:pt idx="244">
                  <c:v>5.51291226401604E-3</c:v>
                </c:pt>
                <c:pt idx="245">
                  <c:v>5.51291226401604E-3</c:v>
                </c:pt>
                <c:pt idx="246">
                  <c:v>5.51291226401604E-3</c:v>
                </c:pt>
                <c:pt idx="247">
                  <c:v>5.51291226401604E-3</c:v>
                </c:pt>
                <c:pt idx="248">
                  <c:v>5.51291226401604E-3</c:v>
                </c:pt>
                <c:pt idx="249">
                  <c:v>5.51291226401604E-3</c:v>
                </c:pt>
                <c:pt idx="250">
                  <c:v>5.51291226401604E-3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6.2655718904212065E-3</c:v>
                </c:pt>
                <c:pt idx="1">
                  <c:v>6.2614589962878449E-3</c:v>
                </c:pt>
                <c:pt idx="2">
                  <c:v>6.2450074197543982E-3</c:v>
                </c:pt>
                <c:pt idx="3">
                  <c:v>6.2408945256210374E-3</c:v>
                </c:pt>
                <c:pt idx="4">
                  <c:v>6.2367816314876758E-3</c:v>
                </c:pt>
                <c:pt idx="5">
                  <c:v>6.2326687373543141E-3</c:v>
                </c:pt>
                <c:pt idx="6">
                  <c:v>6.2285558432209525E-3</c:v>
                </c:pt>
                <c:pt idx="7">
                  <c:v>6.2162171608208675E-3</c:v>
                </c:pt>
                <c:pt idx="8">
                  <c:v>6.2121042666875058E-3</c:v>
                </c:pt>
                <c:pt idx="9">
                  <c:v>6.2079913725541442E-3</c:v>
                </c:pt>
                <c:pt idx="10">
                  <c:v>6.2038784784207825E-3</c:v>
                </c:pt>
                <c:pt idx="11">
                  <c:v>6.1997655842874208E-3</c:v>
                </c:pt>
                <c:pt idx="12">
                  <c:v>6.1874269018873367E-3</c:v>
                </c:pt>
                <c:pt idx="13">
                  <c:v>6.1833140077539751E-3</c:v>
                </c:pt>
                <c:pt idx="14">
                  <c:v>6.1792011136206134E-3</c:v>
                </c:pt>
                <c:pt idx="15">
                  <c:v>6.1750882194872517E-3</c:v>
                </c:pt>
                <c:pt idx="16">
                  <c:v>6.1709753253538901E-3</c:v>
                </c:pt>
                <c:pt idx="17">
                  <c:v>6.1586366429538051E-3</c:v>
                </c:pt>
                <c:pt idx="18">
                  <c:v>6.1545237488204434E-3</c:v>
                </c:pt>
                <c:pt idx="19">
                  <c:v>6.1504108546870818E-3</c:v>
                </c:pt>
                <c:pt idx="20">
                  <c:v>6.146297960553721E-3</c:v>
                </c:pt>
                <c:pt idx="21">
                  <c:v>6.1421850664203593E-3</c:v>
                </c:pt>
                <c:pt idx="22">
                  <c:v>6.1298463840202743E-3</c:v>
                </c:pt>
                <c:pt idx="23">
                  <c:v>6.1257334898869127E-3</c:v>
                </c:pt>
                <c:pt idx="24">
                  <c:v>6.121620595753551E-3</c:v>
                </c:pt>
                <c:pt idx="25">
                  <c:v>6.1175077016201894E-3</c:v>
                </c:pt>
                <c:pt idx="26">
                  <c:v>6.1133948074868277E-3</c:v>
                </c:pt>
                <c:pt idx="27">
                  <c:v>6.1010561250867436E-3</c:v>
                </c:pt>
                <c:pt idx="28">
                  <c:v>6.0969432309533819E-3</c:v>
                </c:pt>
                <c:pt idx="29">
                  <c:v>6.0928303368200203E-3</c:v>
                </c:pt>
                <c:pt idx="30">
                  <c:v>6.0887174426866586E-3</c:v>
                </c:pt>
                <c:pt idx="31">
                  <c:v>6.0846045485532969E-3</c:v>
                </c:pt>
                <c:pt idx="32">
                  <c:v>6.072265866153212E-3</c:v>
                </c:pt>
                <c:pt idx="33">
                  <c:v>6.0681529720198503E-3</c:v>
                </c:pt>
                <c:pt idx="34">
                  <c:v>6.0640400778864886E-3</c:v>
                </c:pt>
                <c:pt idx="35">
                  <c:v>6.059927183753127E-3</c:v>
                </c:pt>
                <c:pt idx="36">
                  <c:v>6.0558142896197662E-3</c:v>
                </c:pt>
                <c:pt idx="37">
                  <c:v>6.0434756072196812E-3</c:v>
                </c:pt>
                <c:pt idx="38">
                  <c:v>6.0393627130863195E-3</c:v>
                </c:pt>
                <c:pt idx="39">
                  <c:v>6.0352498189529579E-3</c:v>
                </c:pt>
                <c:pt idx="40">
                  <c:v>6.0311369248195962E-3</c:v>
                </c:pt>
                <c:pt idx="41">
                  <c:v>6.0270240306862346E-3</c:v>
                </c:pt>
                <c:pt idx="42">
                  <c:v>6.0146853482861496E-3</c:v>
                </c:pt>
                <c:pt idx="43">
                  <c:v>6.0105724541527888E-3</c:v>
                </c:pt>
                <c:pt idx="44">
                  <c:v>6.0064595600194271E-3</c:v>
                </c:pt>
                <c:pt idx="45">
                  <c:v>6.0023466658860655E-3</c:v>
                </c:pt>
                <c:pt idx="46">
                  <c:v>5.9982337717527038E-3</c:v>
                </c:pt>
                <c:pt idx="47">
                  <c:v>5.9858950893526188E-3</c:v>
                </c:pt>
                <c:pt idx="48">
                  <c:v>5.9817821952192572E-3</c:v>
                </c:pt>
                <c:pt idx="49">
                  <c:v>5.9776693010858955E-3</c:v>
                </c:pt>
                <c:pt idx="50">
                  <c:v>5.9735564069525338E-3</c:v>
                </c:pt>
                <c:pt idx="51">
                  <c:v>5.9694435128191722E-3</c:v>
                </c:pt>
                <c:pt idx="52">
                  <c:v>5.9571048304190881E-3</c:v>
                </c:pt>
                <c:pt idx="53">
                  <c:v>5.9529919362857264E-3</c:v>
                </c:pt>
                <c:pt idx="54">
                  <c:v>5.9488790421523647E-3</c:v>
                </c:pt>
                <c:pt idx="55">
                  <c:v>5.9447661480190031E-3</c:v>
                </c:pt>
                <c:pt idx="56">
                  <c:v>5.9406532538856414E-3</c:v>
                </c:pt>
                <c:pt idx="57">
                  <c:v>5.9283145714855564E-3</c:v>
                </c:pt>
                <c:pt idx="58">
                  <c:v>5.9242016773521948E-3</c:v>
                </c:pt>
                <c:pt idx="59">
                  <c:v>5.9200887832188331E-3</c:v>
                </c:pt>
                <c:pt idx="60">
                  <c:v>5.9159758890854723E-3</c:v>
                </c:pt>
                <c:pt idx="61">
                  <c:v>5.895411418418664E-3</c:v>
                </c:pt>
                <c:pt idx="62">
                  <c:v>5.8912985242853023E-3</c:v>
                </c:pt>
                <c:pt idx="63">
                  <c:v>5.8871856301519407E-3</c:v>
                </c:pt>
                <c:pt idx="64">
                  <c:v>5.883072736018579E-3</c:v>
                </c:pt>
                <c:pt idx="65">
                  <c:v>5.8707340536184949E-3</c:v>
                </c:pt>
                <c:pt idx="66">
                  <c:v>5.8666211594851332E-3</c:v>
                </c:pt>
                <c:pt idx="67">
                  <c:v>5.8625082653517716E-3</c:v>
                </c:pt>
                <c:pt idx="68">
                  <c:v>5.8583953712184099E-3</c:v>
                </c:pt>
                <c:pt idx="69">
                  <c:v>5.8542824770850483E-3</c:v>
                </c:pt>
                <c:pt idx="70">
                  <c:v>5.8419437946849633E-3</c:v>
                </c:pt>
                <c:pt idx="71">
                  <c:v>5.8378309005516016E-3</c:v>
                </c:pt>
                <c:pt idx="72">
                  <c:v>5.83371800641824E-3</c:v>
                </c:pt>
                <c:pt idx="73">
                  <c:v>5.8296051122848783E-3</c:v>
                </c:pt>
                <c:pt idx="74">
                  <c:v>5.8254922181515175E-3</c:v>
                </c:pt>
                <c:pt idx="75">
                  <c:v>5.8131535357514325E-3</c:v>
                </c:pt>
                <c:pt idx="76">
                  <c:v>5.8090406416180709E-3</c:v>
                </c:pt>
                <c:pt idx="77">
                  <c:v>5.8049277474847092E-3</c:v>
                </c:pt>
                <c:pt idx="78">
                  <c:v>5.8008148533513475E-3</c:v>
                </c:pt>
                <c:pt idx="79">
                  <c:v>5.7967019592179859E-3</c:v>
                </c:pt>
                <c:pt idx="80">
                  <c:v>5.7843632768179009E-3</c:v>
                </c:pt>
                <c:pt idx="81">
                  <c:v>5.7802503826845392E-3</c:v>
                </c:pt>
                <c:pt idx="82">
                  <c:v>5.7761374885511784E-3</c:v>
                </c:pt>
                <c:pt idx="83">
                  <c:v>5.7720245944178168E-3</c:v>
                </c:pt>
                <c:pt idx="84">
                  <c:v>5.7679117002844551E-3</c:v>
                </c:pt>
                <c:pt idx="85">
                  <c:v>5.7514601237510085E-3</c:v>
                </c:pt>
                <c:pt idx="86">
                  <c:v>5.7473472296176468E-3</c:v>
                </c:pt>
                <c:pt idx="87">
                  <c:v>5.7432343354842852E-3</c:v>
                </c:pt>
                <c:pt idx="88">
                  <c:v>5.7391214413509235E-3</c:v>
                </c:pt>
                <c:pt idx="89">
                  <c:v>5.7267827589508394E-3</c:v>
                </c:pt>
                <c:pt idx="90">
                  <c:v>5.7226698648174777E-3</c:v>
                </c:pt>
                <c:pt idx="91">
                  <c:v>5.7185569706841161E-3</c:v>
                </c:pt>
                <c:pt idx="92">
                  <c:v>5.7144440765507544E-3</c:v>
                </c:pt>
                <c:pt idx="93">
                  <c:v>5.7103311824173927E-3</c:v>
                </c:pt>
                <c:pt idx="94">
                  <c:v>5.6979925000173078E-3</c:v>
                </c:pt>
                <c:pt idx="95">
                  <c:v>5.6938796058839461E-3</c:v>
                </c:pt>
                <c:pt idx="96">
                  <c:v>5.6897667117505844E-3</c:v>
                </c:pt>
                <c:pt idx="97">
                  <c:v>5.6856538176172228E-3</c:v>
                </c:pt>
                <c:pt idx="98">
                  <c:v>5.681540923483862E-3</c:v>
                </c:pt>
                <c:pt idx="99">
                  <c:v>5.669202241083777E-3</c:v>
                </c:pt>
                <c:pt idx="100">
                  <c:v>5.6650893469504153E-3</c:v>
                </c:pt>
                <c:pt idx="101">
                  <c:v>5.6609764528170537E-3</c:v>
                </c:pt>
                <c:pt idx="102">
                  <c:v>5.656863558683692E-3</c:v>
                </c:pt>
                <c:pt idx="103">
                  <c:v>5.6527506645503304E-3</c:v>
                </c:pt>
                <c:pt idx="104">
                  <c:v>5.6362990880168846E-3</c:v>
                </c:pt>
                <c:pt idx="105">
                  <c:v>5.6321861938835229E-3</c:v>
                </c:pt>
                <c:pt idx="106">
                  <c:v>5.6280732997501613E-3</c:v>
                </c:pt>
                <c:pt idx="107">
                  <c:v>5.6239604056167996E-3</c:v>
                </c:pt>
                <c:pt idx="108">
                  <c:v>5.6116217232167146E-3</c:v>
                </c:pt>
                <c:pt idx="109">
                  <c:v>5.6075088290833529E-3</c:v>
                </c:pt>
                <c:pt idx="110">
                  <c:v>5.6033959349499913E-3</c:v>
                </c:pt>
                <c:pt idx="111">
                  <c:v>5.5992830408166296E-3</c:v>
                </c:pt>
                <c:pt idx="112">
                  <c:v>5.595170146683268E-3</c:v>
                </c:pt>
                <c:pt idx="113">
                  <c:v>5.5828314642831839E-3</c:v>
                </c:pt>
                <c:pt idx="114">
                  <c:v>5.5787185701498222E-3</c:v>
                </c:pt>
                <c:pt idx="115">
                  <c:v>5.5746056760164605E-3</c:v>
                </c:pt>
                <c:pt idx="116">
                  <c:v>5.5704927818830989E-3</c:v>
                </c:pt>
                <c:pt idx="117">
                  <c:v>5.5663798877497372E-3</c:v>
                </c:pt>
                <c:pt idx="118">
                  <c:v>5.5540412053496522E-3</c:v>
                </c:pt>
                <c:pt idx="119">
                  <c:v>5.5499283112162914E-3</c:v>
                </c:pt>
                <c:pt idx="120">
                  <c:v>5.5458154170829298E-3</c:v>
                </c:pt>
                <c:pt idx="121">
                  <c:v>5.5417025229495681E-3</c:v>
                </c:pt>
                <c:pt idx="122">
                  <c:v>5.5375896288162064E-3</c:v>
                </c:pt>
                <c:pt idx="123">
                  <c:v>5.5252509464161215E-3</c:v>
                </c:pt>
                <c:pt idx="124">
                  <c:v>5.5211380522827598E-3</c:v>
                </c:pt>
                <c:pt idx="125">
                  <c:v>5.5170251581493981E-3</c:v>
                </c:pt>
                <c:pt idx="126">
                  <c:v>5.5129122640160365E-3</c:v>
                </c:pt>
                <c:pt idx="127">
                  <c:v>5.5087993698826748E-3</c:v>
                </c:pt>
                <c:pt idx="128">
                  <c:v>5.4964606874825898E-3</c:v>
                </c:pt>
                <c:pt idx="129">
                  <c:v>5.492347793349229E-3</c:v>
                </c:pt>
                <c:pt idx="130">
                  <c:v>5.4882348992158674E-3</c:v>
                </c:pt>
                <c:pt idx="131">
                  <c:v>5.4841220050825057E-3</c:v>
                </c:pt>
                <c:pt idx="132">
                  <c:v>5.4800091109491441E-3</c:v>
                </c:pt>
                <c:pt idx="133">
                  <c:v>5.4676704285490591E-3</c:v>
                </c:pt>
                <c:pt idx="134">
                  <c:v>5.4635575344156974E-3</c:v>
                </c:pt>
                <c:pt idx="135">
                  <c:v>5.4594446402823366E-3</c:v>
                </c:pt>
                <c:pt idx="136">
                  <c:v>5.4553317461489741E-3</c:v>
                </c:pt>
                <c:pt idx="137">
                  <c:v>5.4512188520156133E-3</c:v>
                </c:pt>
                <c:pt idx="138">
                  <c:v>5.4388801696155283E-3</c:v>
                </c:pt>
                <c:pt idx="139">
                  <c:v>5.4347672754821667E-3</c:v>
                </c:pt>
                <c:pt idx="140">
                  <c:v>5.430654381348805E-3</c:v>
                </c:pt>
                <c:pt idx="141">
                  <c:v>5.4265414872154433E-3</c:v>
                </c:pt>
                <c:pt idx="142">
                  <c:v>5.4224285930820817E-3</c:v>
                </c:pt>
                <c:pt idx="143">
                  <c:v>5.4100899106819976E-3</c:v>
                </c:pt>
                <c:pt idx="144">
                  <c:v>5.405977016548635E-3</c:v>
                </c:pt>
                <c:pt idx="145">
                  <c:v>5.4018641224152742E-3</c:v>
                </c:pt>
                <c:pt idx="146">
                  <c:v>5.3977512282819126E-3</c:v>
                </c:pt>
                <c:pt idx="147">
                  <c:v>5.3936383341485509E-3</c:v>
                </c:pt>
                <c:pt idx="148">
                  <c:v>5.3812996517484659E-3</c:v>
                </c:pt>
                <c:pt idx="149">
                  <c:v>5.3771867576151043E-3</c:v>
                </c:pt>
                <c:pt idx="150">
                  <c:v>5.3730738634817426E-3</c:v>
                </c:pt>
                <c:pt idx="151">
                  <c:v>5.3689609693483818E-3</c:v>
                </c:pt>
                <c:pt idx="152">
                  <c:v>5.3648480752150202E-3</c:v>
                </c:pt>
                <c:pt idx="153">
                  <c:v>5.3525093928149352E-3</c:v>
                </c:pt>
                <c:pt idx="154">
                  <c:v>5.3483964986815735E-3</c:v>
                </c:pt>
                <c:pt idx="155">
                  <c:v>5.3442836045482119E-3</c:v>
                </c:pt>
                <c:pt idx="156">
                  <c:v>5.3401707104148502E-3</c:v>
                </c:pt>
                <c:pt idx="157">
                  <c:v>5.3360578162814885E-3</c:v>
                </c:pt>
                <c:pt idx="158">
                  <c:v>5.3237191338814036E-3</c:v>
                </c:pt>
                <c:pt idx="159">
                  <c:v>5.3196062397480419E-3</c:v>
                </c:pt>
                <c:pt idx="160">
                  <c:v>5.3154933456146802E-3</c:v>
                </c:pt>
                <c:pt idx="161">
                  <c:v>5.3113804514813186E-3</c:v>
                </c:pt>
                <c:pt idx="162">
                  <c:v>5.3072675573479578E-3</c:v>
                </c:pt>
                <c:pt idx="163">
                  <c:v>5.2949288749478728E-3</c:v>
                </c:pt>
                <c:pt idx="164">
                  <c:v>5.2908159808145111E-3</c:v>
                </c:pt>
                <c:pt idx="165">
                  <c:v>5.2867030866811495E-3</c:v>
                </c:pt>
                <c:pt idx="166">
                  <c:v>5.2825901925477878E-3</c:v>
                </c:pt>
                <c:pt idx="167">
                  <c:v>5.278477298414427E-3</c:v>
                </c:pt>
                <c:pt idx="168">
                  <c:v>5.2620257218809804E-3</c:v>
                </c:pt>
                <c:pt idx="169">
                  <c:v>5.2579128277476187E-3</c:v>
                </c:pt>
                <c:pt idx="170">
                  <c:v>5.2537999336142571E-3</c:v>
                </c:pt>
                <c:pt idx="171">
                  <c:v>5.2496870394808954E-3</c:v>
                </c:pt>
                <c:pt idx="172">
                  <c:v>5.2373483570808104E-3</c:v>
                </c:pt>
                <c:pt idx="173">
                  <c:v>5.2332354629474487E-3</c:v>
                </c:pt>
                <c:pt idx="174">
                  <c:v>5.2291225688140871E-3</c:v>
                </c:pt>
                <c:pt idx="175">
                  <c:v>5.2250096746807254E-3</c:v>
                </c:pt>
                <c:pt idx="176">
                  <c:v>5.2208967805473638E-3</c:v>
                </c:pt>
                <c:pt idx="177">
                  <c:v>5.2085580981472797E-3</c:v>
                </c:pt>
                <c:pt idx="178">
                  <c:v>5.204445204013918E-3</c:v>
                </c:pt>
                <c:pt idx="179">
                  <c:v>5.2003323098805563E-3</c:v>
                </c:pt>
                <c:pt idx="180">
                  <c:v>5.1962194157471947E-3</c:v>
                </c:pt>
                <c:pt idx="181">
                  <c:v>5.192106521613833E-3</c:v>
                </c:pt>
                <c:pt idx="182">
                  <c:v>5.1797678392137489E-3</c:v>
                </c:pt>
                <c:pt idx="183">
                  <c:v>5.1756549450803872E-3</c:v>
                </c:pt>
                <c:pt idx="184">
                  <c:v>5.1715420509470256E-3</c:v>
                </c:pt>
                <c:pt idx="185">
                  <c:v>5.1674291568136639E-3</c:v>
                </c:pt>
                <c:pt idx="186">
                  <c:v>5.1633162626803022E-3</c:v>
                </c:pt>
                <c:pt idx="187">
                  <c:v>5.1509775802802173E-3</c:v>
                </c:pt>
                <c:pt idx="188">
                  <c:v>5.1468646861468556E-3</c:v>
                </c:pt>
                <c:pt idx="189">
                  <c:v>5.1427517920134939E-3</c:v>
                </c:pt>
                <c:pt idx="190">
                  <c:v>5.1386388978801323E-3</c:v>
                </c:pt>
                <c:pt idx="191">
                  <c:v>5.1345260037467706E-3</c:v>
                </c:pt>
                <c:pt idx="192">
                  <c:v>5.1221873213466865E-3</c:v>
                </c:pt>
                <c:pt idx="193">
                  <c:v>5.1180744272133248E-3</c:v>
                </c:pt>
                <c:pt idx="194">
                  <c:v>5.1139615330799632E-3</c:v>
                </c:pt>
                <c:pt idx="195">
                  <c:v>5.1098486389466015E-3</c:v>
                </c:pt>
                <c:pt idx="196">
                  <c:v>5.1057357448132399E-3</c:v>
                </c:pt>
                <c:pt idx="197">
                  <c:v>5.0933970624131557E-3</c:v>
                </c:pt>
                <c:pt idx="198">
                  <c:v>5.0892841682797941E-3</c:v>
                </c:pt>
                <c:pt idx="199">
                  <c:v>5.0851712741464324E-3</c:v>
                </c:pt>
                <c:pt idx="200">
                  <c:v>5.0810583800130708E-3</c:v>
                </c:pt>
                <c:pt idx="201">
                  <c:v>5.0769454858797091E-3</c:v>
                </c:pt>
                <c:pt idx="202">
                  <c:v>5.0646068034796241E-3</c:v>
                </c:pt>
                <c:pt idx="203">
                  <c:v>5.0604939093462625E-3</c:v>
                </c:pt>
                <c:pt idx="204">
                  <c:v>5.0563810152129008E-3</c:v>
                </c:pt>
                <c:pt idx="205">
                  <c:v>5.0522681210795391E-3</c:v>
                </c:pt>
                <c:pt idx="206">
                  <c:v>5.0481552269461775E-3</c:v>
                </c:pt>
                <c:pt idx="207">
                  <c:v>5.0358165445460925E-3</c:v>
                </c:pt>
                <c:pt idx="208">
                  <c:v>5.0317036504127308E-3</c:v>
                </c:pt>
                <c:pt idx="209">
                  <c:v>5.02759075627937E-3</c:v>
                </c:pt>
                <c:pt idx="210">
                  <c:v>5.0234778621460084E-3</c:v>
                </c:pt>
                <c:pt idx="211">
                  <c:v>5.0193649680126467E-3</c:v>
                </c:pt>
                <c:pt idx="212">
                  <c:v>5.0070262856125617E-3</c:v>
                </c:pt>
                <c:pt idx="213">
                  <c:v>5.0029133914792001E-3</c:v>
                </c:pt>
                <c:pt idx="214">
                  <c:v>4.9988004973458393E-3</c:v>
                </c:pt>
                <c:pt idx="215">
                  <c:v>4.9946876032124776E-3</c:v>
                </c:pt>
                <c:pt idx="216">
                  <c:v>4.990574709079116E-3</c:v>
                </c:pt>
                <c:pt idx="217">
                  <c:v>4.978236026679031E-3</c:v>
                </c:pt>
                <c:pt idx="218">
                  <c:v>4.9741231325456693E-3</c:v>
                </c:pt>
                <c:pt idx="219">
                  <c:v>4.9700102384123077E-3</c:v>
                </c:pt>
                <c:pt idx="220">
                  <c:v>4.965897344278946E-3</c:v>
                </c:pt>
                <c:pt idx="221">
                  <c:v>4.9617844501455843E-3</c:v>
                </c:pt>
                <c:pt idx="222">
                  <c:v>4.9494457677454994E-3</c:v>
                </c:pt>
                <c:pt idx="223">
                  <c:v>4.9453328736121377E-3</c:v>
                </c:pt>
                <c:pt idx="224">
                  <c:v>4.941219979478776E-3</c:v>
                </c:pt>
                <c:pt idx="225">
                  <c:v>4.9371070853454152E-3</c:v>
                </c:pt>
                <c:pt idx="226">
                  <c:v>4.9329941912120536E-3</c:v>
                </c:pt>
                <c:pt idx="227">
                  <c:v>4.9206555088119686E-3</c:v>
                </c:pt>
                <c:pt idx="228">
                  <c:v>4.9165426146786069E-3</c:v>
                </c:pt>
                <c:pt idx="229">
                  <c:v>4.9124297205452453E-3</c:v>
                </c:pt>
                <c:pt idx="230">
                  <c:v>4.9083168264118845E-3</c:v>
                </c:pt>
                <c:pt idx="231">
                  <c:v>4.9042039322785228E-3</c:v>
                </c:pt>
                <c:pt idx="232">
                  <c:v>4.8918652498784378E-3</c:v>
                </c:pt>
                <c:pt idx="233">
                  <c:v>4.8877523557450762E-3</c:v>
                </c:pt>
                <c:pt idx="234">
                  <c:v>4.8836394616117145E-3</c:v>
                </c:pt>
                <c:pt idx="235">
                  <c:v>4.8795265674783529E-3</c:v>
                </c:pt>
                <c:pt idx="236">
                  <c:v>4.8754136733449912E-3</c:v>
                </c:pt>
                <c:pt idx="237">
                  <c:v>4.8630749909449062E-3</c:v>
                </c:pt>
                <c:pt idx="238">
                  <c:v>4.8589620968115445E-3</c:v>
                </c:pt>
                <c:pt idx="239">
                  <c:v>4.8548492026781829E-3</c:v>
                </c:pt>
                <c:pt idx="240">
                  <c:v>4.8507363085448212E-3</c:v>
                </c:pt>
                <c:pt idx="241">
                  <c:v>4.8466234144114596E-3</c:v>
                </c:pt>
                <c:pt idx="242">
                  <c:v>4.8342847320113755E-3</c:v>
                </c:pt>
                <c:pt idx="243">
                  <c:v>4.8301718378780138E-3</c:v>
                </c:pt>
                <c:pt idx="244">
                  <c:v>4.8260589437446521E-3</c:v>
                </c:pt>
                <c:pt idx="245">
                  <c:v>4.8219460496112905E-3</c:v>
                </c:pt>
                <c:pt idx="246">
                  <c:v>4.8178331554779288E-3</c:v>
                </c:pt>
                <c:pt idx="247">
                  <c:v>4.8054944730778447E-3</c:v>
                </c:pt>
                <c:pt idx="248">
                  <c:v>4.801381578944483E-3</c:v>
                </c:pt>
                <c:pt idx="249">
                  <c:v>4.7972686848111214E-3</c:v>
                </c:pt>
                <c:pt idx="250">
                  <c:v>4.7931557906777597E-3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6.165698392912991E-3</c:v>
                </c:pt>
                <c:pt idx="1">
                  <c:v>6.1629762513699107E-3</c:v>
                </c:pt>
                <c:pt idx="2">
                  <c:v>6.1520181382203635E-3</c:v>
                </c:pt>
                <c:pt idx="3">
                  <c:v>6.1492612231886694E-3</c:v>
                </c:pt>
                <c:pt idx="4">
                  <c:v>6.1464973534592531E-3</c:v>
                </c:pt>
                <c:pt idx="5">
                  <c:v>6.1437265290321145E-3</c:v>
                </c:pt>
                <c:pt idx="6">
                  <c:v>6.1409487499072546E-3</c:v>
                </c:pt>
                <c:pt idx="7">
                  <c:v>6.1325736843463345E-3</c:v>
                </c:pt>
                <c:pt idx="8">
                  <c:v>6.129768086430583E-3</c:v>
                </c:pt>
                <c:pt idx="9">
                  <c:v>6.1269555338171085E-3</c:v>
                </c:pt>
                <c:pt idx="10">
                  <c:v>6.1241360265059126E-3</c:v>
                </c:pt>
                <c:pt idx="11">
                  <c:v>6.1213095644969927E-3</c:v>
                </c:pt>
                <c:pt idx="12">
                  <c:v>6.1127884502838979E-3</c:v>
                </c:pt>
                <c:pt idx="13">
                  <c:v>6.1099341694840891E-3</c:v>
                </c:pt>
                <c:pt idx="14">
                  <c:v>6.1070729339865563E-3</c:v>
                </c:pt>
                <c:pt idx="15">
                  <c:v>6.1042047437913013E-3</c:v>
                </c:pt>
                <c:pt idx="16">
                  <c:v>6.1013295988983232E-3</c:v>
                </c:pt>
                <c:pt idx="17">
                  <c:v>6.0926624360330547E-3</c:v>
                </c:pt>
                <c:pt idx="18">
                  <c:v>6.0897594723491868E-3</c:v>
                </c:pt>
                <c:pt idx="19">
                  <c:v>6.0868495539675958E-3</c:v>
                </c:pt>
                <c:pt idx="20">
                  <c:v>6.0839326808882826E-3</c:v>
                </c:pt>
                <c:pt idx="21">
                  <c:v>6.0810088531112463E-3</c:v>
                </c:pt>
                <c:pt idx="22">
                  <c:v>6.072195641593804E-3</c:v>
                </c:pt>
                <c:pt idx="23">
                  <c:v>6.069243995025877E-3</c:v>
                </c:pt>
                <c:pt idx="24">
                  <c:v>6.0662853937602278E-3</c:v>
                </c:pt>
                <c:pt idx="25">
                  <c:v>6.0633198377968564E-3</c:v>
                </c:pt>
                <c:pt idx="26">
                  <c:v>6.0603473271357627E-3</c:v>
                </c:pt>
                <c:pt idx="27">
                  <c:v>6.0513880669661449E-3</c:v>
                </c:pt>
                <c:pt idx="28">
                  <c:v>6.0483877375141597E-3</c:v>
                </c:pt>
                <c:pt idx="29">
                  <c:v>6.0453804533644523E-3</c:v>
                </c:pt>
                <c:pt idx="30">
                  <c:v>6.0423662145170235E-3</c:v>
                </c:pt>
                <c:pt idx="31">
                  <c:v>6.0393450209718707E-3</c:v>
                </c:pt>
                <c:pt idx="32">
                  <c:v>6.0302397121500774E-3</c:v>
                </c:pt>
                <c:pt idx="33">
                  <c:v>6.0271906998140357E-3</c:v>
                </c:pt>
                <c:pt idx="34">
                  <c:v>6.0241347327802701E-3</c:v>
                </c:pt>
                <c:pt idx="35">
                  <c:v>6.0210718110487822E-3</c:v>
                </c:pt>
                <c:pt idx="36">
                  <c:v>6.0180019346195712E-3</c:v>
                </c:pt>
                <c:pt idx="37">
                  <c:v>6.0087505771456041E-3</c:v>
                </c:pt>
                <c:pt idx="38">
                  <c:v>6.0056528819255033E-3</c:v>
                </c:pt>
                <c:pt idx="39">
                  <c:v>6.0025482320076795E-3</c:v>
                </c:pt>
                <c:pt idx="40">
                  <c:v>5.9994366273921325E-3</c:v>
                </c:pt>
                <c:pt idx="41">
                  <c:v>5.9963180680788642E-3</c:v>
                </c:pt>
                <c:pt idx="42">
                  <c:v>5.9869206619527224E-3</c:v>
                </c:pt>
                <c:pt idx="43">
                  <c:v>5.9837742838485626E-3</c:v>
                </c:pt>
                <c:pt idx="44">
                  <c:v>5.9806209510466805E-3</c:v>
                </c:pt>
                <c:pt idx="45">
                  <c:v>5.9774606635470762E-3</c:v>
                </c:pt>
                <c:pt idx="46">
                  <c:v>5.9742934213497497E-3</c:v>
                </c:pt>
                <c:pt idx="47">
                  <c:v>5.9647499665714324E-3</c:v>
                </c:pt>
                <c:pt idx="48">
                  <c:v>5.9615549055832152E-3</c:v>
                </c:pt>
                <c:pt idx="49">
                  <c:v>5.9583528898972749E-3</c:v>
                </c:pt>
                <c:pt idx="50">
                  <c:v>5.9551439195136132E-3</c:v>
                </c:pt>
                <c:pt idx="51">
                  <c:v>5.9519279944322276E-3</c:v>
                </c:pt>
                <c:pt idx="52">
                  <c:v>5.9422384910017357E-3</c:v>
                </c:pt>
                <c:pt idx="53">
                  <c:v>5.9389947471294603E-3</c:v>
                </c:pt>
                <c:pt idx="54">
                  <c:v>5.9357440485594617E-3</c:v>
                </c:pt>
                <c:pt idx="55">
                  <c:v>5.932486395291741E-3</c:v>
                </c:pt>
                <c:pt idx="56">
                  <c:v>5.9292217873262972E-3</c:v>
                </c:pt>
                <c:pt idx="57">
                  <c:v>5.9193862352436314E-3</c:v>
                </c:pt>
                <c:pt idx="58">
                  <c:v>5.9160938084872978E-3</c:v>
                </c:pt>
                <c:pt idx="59">
                  <c:v>5.9127944270332411E-3</c:v>
                </c:pt>
                <c:pt idx="60">
                  <c:v>5.9094880908814613E-3</c:v>
                </c:pt>
                <c:pt idx="61">
                  <c:v>5.892852089656727E-3</c:v>
                </c:pt>
                <c:pt idx="62">
                  <c:v>5.8895040253186121E-3</c:v>
                </c:pt>
                <c:pt idx="63">
                  <c:v>5.8861490062827749E-3</c:v>
                </c:pt>
                <c:pt idx="64">
                  <c:v>5.8827870325492146E-3</c:v>
                </c:pt>
                <c:pt idx="65">
                  <c:v>5.8726593831621996E-3</c:v>
                </c:pt>
                <c:pt idx="66">
                  <c:v>5.8692695906377487E-3</c:v>
                </c:pt>
                <c:pt idx="67">
                  <c:v>5.8658728434155755E-3</c:v>
                </c:pt>
                <c:pt idx="68">
                  <c:v>5.862469141495681E-3</c:v>
                </c:pt>
                <c:pt idx="69">
                  <c:v>5.8590584848780625E-3</c:v>
                </c:pt>
                <c:pt idx="70">
                  <c:v>5.8487847868388719E-3</c:v>
                </c:pt>
                <c:pt idx="71">
                  <c:v>5.8453463114303628E-3</c:v>
                </c:pt>
                <c:pt idx="72">
                  <c:v>5.8419008813241323E-3</c:v>
                </c:pt>
                <c:pt idx="73">
                  <c:v>5.8384484965201787E-3</c:v>
                </c:pt>
                <c:pt idx="74">
                  <c:v>5.834989157018502E-3</c:v>
                </c:pt>
                <c:pt idx="75">
                  <c:v>5.8245694103271376E-3</c:v>
                </c:pt>
                <c:pt idx="76">
                  <c:v>5.8210822520345703E-3</c:v>
                </c:pt>
                <c:pt idx="77">
                  <c:v>5.8175881390442807E-3</c:v>
                </c:pt>
                <c:pt idx="78">
                  <c:v>5.8140870713562689E-3</c:v>
                </c:pt>
                <c:pt idx="79">
                  <c:v>5.810579048970534E-3</c:v>
                </c:pt>
                <c:pt idx="80">
                  <c:v>5.800013253626995E-3</c:v>
                </c:pt>
                <c:pt idx="81">
                  <c:v>5.7964774124503694E-3</c:v>
                </c:pt>
                <c:pt idx="82">
                  <c:v>5.7929346165760216E-3</c:v>
                </c:pt>
                <c:pt idx="83">
                  <c:v>5.7893848660039516E-3</c:v>
                </c:pt>
                <c:pt idx="84">
                  <c:v>5.7858281607341593E-3</c:v>
                </c:pt>
                <c:pt idx="85">
                  <c:v>5.771531792677761E-3</c:v>
                </c:pt>
                <c:pt idx="86">
                  <c:v>5.767940313919355E-3</c:v>
                </c:pt>
                <c:pt idx="87">
                  <c:v>5.7643418804632267E-3</c:v>
                </c:pt>
                <c:pt idx="88">
                  <c:v>5.7607364923093754E-3</c:v>
                </c:pt>
                <c:pt idx="89">
                  <c:v>5.7498785996614862E-3</c:v>
                </c:pt>
                <c:pt idx="90">
                  <c:v>5.7462453927167451E-3</c:v>
                </c:pt>
                <c:pt idx="91">
                  <c:v>5.7426052310742808E-3</c:v>
                </c:pt>
                <c:pt idx="92">
                  <c:v>5.7389581147340944E-3</c:v>
                </c:pt>
                <c:pt idx="93">
                  <c:v>5.7353040436961848E-3</c:v>
                </c:pt>
                <c:pt idx="94">
                  <c:v>5.724300102396121E-3</c:v>
                </c:pt>
                <c:pt idx="95">
                  <c:v>5.7206182125673216E-3</c:v>
                </c:pt>
                <c:pt idx="96">
                  <c:v>5.7169293680407992E-3</c:v>
                </c:pt>
                <c:pt idx="97">
                  <c:v>5.7132335688165536E-3</c:v>
                </c:pt>
                <c:pt idx="98">
                  <c:v>5.7095308148945867E-3</c:v>
                </c:pt>
                <c:pt idx="99">
                  <c:v>5.6983808249423482E-3</c:v>
                </c:pt>
                <c:pt idx="100">
                  <c:v>5.6946502522294898E-3</c:v>
                </c:pt>
                <c:pt idx="101">
                  <c:v>5.6909127248189091E-3</c:v>
                </c:pt>
                <c:pt idx="102">
                  <c:v>5.6871682427106062E-3</c:v>
                </c:pt>
                <c:pt idx="103">
                  <c:v>5.6834168059045802E-3</c:v>
                </c:pt>
                <c:pt idx="104">
                  <c:v>5.6683415117032513E-3</c:v>
                </c:pt>
                <c:pt idx="105">
                  <c:v>5.6645553014086124E-3</c:v>
                </c:pt>
                <c:pt idx="106">
                  <c:v>5.6607621364162513E-3</c:v>
                </c:pt>
                <c:pt idx="107">
                  <c:v>5.6569620167261671E-3</c:v>
                </c:pt>
                <c:pt idx="108">
                  <c:v>5.6455199294695793E-3</c:v>
                </c:pt>
                <c:pt idx="109">
                  <c:v>5.6416919909886044E-3</c:v>
                </c:pt>
                <c:pt idx="110">
                  <c:v>5.6378570978099082E-3</c:v>
                </c:pt>
                <c:pt idx="111">
                  <c:v>5.634015249933488E-3</c:v>
                </c:pt>
                <c:pt idx="112">
                  <c:v>5.6301664473593456E-3</c:v>
                </c:pt>
                <c:pt idx="113">
                  <c:v>5.618578311450584E-3</c:v>
                </c:pt>
                <c:pt idx="114">
                  <c:v>5.6147016900855509E-3</c:v>
                </c:pt>
                <c:pt idx="115">
                  <c:v>5.6108181140227956E-3</c:v>
                </c:pt>
                <c:pt idx="116">
                  <c:v>5.606927583262318E-3</c:v>
                </c:pt>
                <c:pt idx="117">
                  <c:v>5.6030300978041174E-3</c:v>
                </c:pt>
                <c:pt idx="118">
                  <c:v>5.5912959132431803E-3</c:v>
                </c:pt>
                <c:pt idx="119">
                  <c:v>5.587370608994089E-3</c:v>
                </c:pt>
                <c:pt idx="120">
                  <c:v>5.5834383500472755E-3</c:v>
                </c:pt>
                <c:pt idx="121">
                  <c:v>5.5794991364027397E-3</c:v>
                </c:pt>
                <c:pt idx="122">
                  <c:v>5.5755529680604817E-3</c:v>
                </c:pt>
                <c:pt idx="123">
                  <c:v>5.5636727348473691E-3</c:v>
                </c:pt>
                <c:pt idx="124">
                  <c:v>5.5596987477142196E-3</c:v>
                </c:pt>
                <c:pt idx="125">
                  <c:v>5.5557178058833478E-3</c:v>
                </c:pt>
                <c:pt idx="126">
                  <c:v>5.5517299093547547E-3</c:v>
                </c:pt>
                <c:pt idx="127">
                  <c:v>5.5477350581284376E-3</c:v>
                </c:pt>
                <c:pt idx="128">
                  <c:v>5.5357087762631504E-3</c:v>
                </c:pt>
                <c:pt idx="129">
                  <c:v>5.5316861062459427E-3</c:v>
                </c:pt>
                <c:pt idx="130">
                  <c:v>5.5276564815310136E-3</c:v>
                </c:pt>
                <c:pt idx="131">
                  <c:v>5.5236199021183605E-3</c:v>
                </c:pt>
                <c:pt idx="132">
                  <c:v>5.5195763680079852E-3</c:v>
                </c:pt>
                <c:pt idx="133">
                  <c:v>5.5074040374905242E-3</c:v>
                </c:pt>
                <c:pt idx="134">
                  <c:v>5.5033326845892591E-3</c:v>
                </c:pt>
                <c:pt idx="135">
                  <c:v>5.4992543769902709E-3</c:v>
                </c:pt>
                <c:pt idx="136">
                  <c:v>5.4951691146935596E-3</c:v>
                </c:pt>
                <c:pt idx="137">
                  <c:v>5.4910768976991261E-3</c:v>
                </c:pt>
                <c:pt idx="138">
                  <c:v>5.4787585185294904E-3</c:v>
                </c:pt>
                <c:pt idx="139">
                  <c:v>5.4746384827441671E-3</c:v>
                </c:pt>
                <c:pt idx="140">
                  <c:v>5.4705114922611198E-3</c:v>
                </c:pt>
                <c:pt idx="141">
                  <c:v>5.4663775470803512E-3</c:v>
                </c:pt>
                <c:pt idx="142">
                  <c:v>5.4622366472018595E-3</c:v>
                </c:pt>
                <c:pt idx="143">
                  <c:v>5.4497722193800491E-3</c:v>
                </c:pt>
                <c:pt idx="144">
                  <c:v>5.4456035007106668E-3</c:v>
                </c:pt>
                <c:pt idx="145">
                  <c:v>5.4414278273435621E-3</c:v>
                </c:pt>
                <c:pt idx="146">
                  <c:v>5.4372451992787353E-3</c:v>
                </c:pt>
                <c:pt idx="147">
                  <c:v>5.4330556165161853E-3</c:v>
                </c:pt>
                <c:pt idx="148">
                  <c:v>5.4204451400421995E-3</c:v>
                </c:pt>
                <c:pt idx="149">
                  <c:v>5.4162277384887597E-3</c:v>
                </c:pt>
                <c:pt idx="150">
                  <c:v>5.4120033822375969E-3</c:v>
                </c:pt>
                <c:pt idx="151">
                  <c:v>5.4077720712887118E-3</c:v>
                </c:pt>
                <c:pt idx="152">
                  <c:v>5.4035338056421037E-3</c:v>
                </c:pt>
                <c:pt idx="153">
                  <c:v>5.3907772805159432E-3</c:v>
                </c:pt>
                <c:pt idx="154">
                  <c:v>5.3865111960784452E-3</c:v>
                </c:pt>
                <c:pt idx="155">
                  <c:v>5.3822381569432242E-3</c:v>
                </c:pt>
                <c:pt idx="156">
                  <c:v>5.37795816311028E-3</c:v>
                </c:pt>
                <c:pt idx="157">
                  <c:v>5.3736712145796136E-3</c:v>
                </c:pt>
                <c:pt idx="158">
                  <c:v>5.3607686408012794E-3</c:v>
                </c:pt>
                <c:pt idx="159">
                  <c:v>5.3564538734797223E-3</c:v>
                </c:pt>
                <c:pt idx="160">
                  <c:v>5.352132151460443E-3</c:v>
                </c:pt>
                <c:pt idx="161">
                  <c:v>5.3478034747434407E-3</c:v>
                </c:pt>
                <c:pt idx="162">
                  <c:v>5.3434678433287161E-3</c:v>
                </c:pt>
                <c:pt idx="163">
                  <c:v>5.3304192208982071E-3</c:v>
                </c:pt>
                <c:pt idx="164">
                  <c:v>5.3260557706925919E-3</c:v>
                </c:pt>
                <c:pt idx="165">
                  <c:v>5.3216853657892544E-3</c:v>
                </c:pt>
                <c:pt idx="166">
                  <c:v>5.3173080061881938E-3</c:v>
                </c:pt>
                <c:pt idx="167">
                  <c:v>5.3129236918894119E-3</c:v>
                </c:pt>
                <c:pt idx="168">
                  <c:v>5.2953168877170539E-3</c:v>
                </c:pt>
                <c:pt idx="169">
                  <c:v>5.2908977999296591E-3</c:v>
                </c:pt>
                <c:pt idx="170">
                  <c:v>5.2864717574445403E-3</c:v>
                </c:pt>
                <c:pt idx="171">
                  <c:v>5.2820387602616993E-3</c:v>
                </c:pt>
                <c:pt idx="172">
                  <c:v>5.2686980405268402E-3</c:v>
                </c:pt>
                <c:pt idx="173">
                  <c:v>5.2642372245531093E-3</c:v>
                </c:pt>
                <c:pt idx="174">
                  <c:v>5.2597694538816554E-3</c:v>
                </c:pt>
                <c:pt idx="175">
                  <c:v>5.2552947285124784E-3</c:v>
                </c:pt>
                <c:pt idx="176">
                  <c:v>5.2508130484455792E-3</c:v>
                </c:pt>
                <c:pt idx="177">
                  <c:v>5.2373262800585463E-3</c:v>
                </c:pt>
                <c:pt idx="178">
                  <c:v>5.2328167812007564E-3</c:v>
                </c:pt>
                <c:pt idx="179">
                  <c:v>5.2283003276452442E-3</c:v>
                </c:pt>
                <c:pt idx="180">
                  <c:v>5.223776919392009E-3</c:v>
                </c:pt>
                <c:pt idx="181">
                  <c:v>5.2192465564410515E-3</c:v>
                </c:pt>
                <c:pt idx="182">
                  <c:v>5.205613739401844E-3</c:v>
                </c:pt>
                <c:pt idx="183">
                  <c:v>5.2010555576599959E-3</c:v>
                </c:pt>
                <c:pt idx="184">
                  <c:v>5.1964904212204255E-3</c:v>
                </c:pt>
                <c:pt idx="185">
                  <c:v>5.1919183300831321E-3</c:v>
                </c:pt>
                <c:pt idx="186">
                  <c:v>5.1873392842481172E-3</c:v>
                </c:pt>
                <c:pt idx="187">
                  <c:v>5.1735604185567333E-3</c:v>
                </c:pt>
                <c:pt idx="188">
                  <c:v>5.1689535539308279E-3</c:v>
                </c:pt>
                <c:pt idx="189">
                  <c:v>5.1643397346071993E-3</c:v>
                </c:pt>
                <c:pt idx="190">
                  <c:v>5.1597189605858476E-3</c:v>
                </c:pt>
                <c:pt idx="191">
                  <c:v>5.1550912318667737E-3</c:v>
                </c:pt>
                <c:pt idx="192">
                  <c:v>5.141166317523216E-3</c:v>
                </c:pt>
                <c:pt idx="193">
                  <c:v>5.1365107700132523E-3</c:v>
                </c:pt>
                <c:pt idx="194">
                  <c:v>5.1318482678055655E-3</c:v>
                </c:pt>
                <c:pt idx="195">
                  <c:v>5.1271788109001556E-3</c:v>
                </c:pt>
                <c:pt idx="196">
                  <c:v>5.1225023992970235E-3</c:v>
                </c:pt>
                <c:pt idx="197">
                  <c:v>5.1084314363012921E-3</c:v>
                </c:pt>
                <c:pt idx="198">
                  <c:v>5.1037272059072693E-3</c:v>
                </c:pt>
                <c:pt idx="199">
                  <c:v>5.0990160208155234E-3</c:v>
                </c:pt>
                <c:pt idx="200">
                  <c:v>5.0942978810260553E-3</c:v>
                </c:pt>
                <c:pt idx="201">
                  <c:v>5.089572786538865E-3</c:v>
                </c:pt>
                <c:pt idx="202">
                  <c:v>5.0753557748909588E-3</c:v>
                </c:pt>
                <c:pt idx="203">
                  <c:v>5.0706028616128778E-3</c:v>
                </c:pt>
                <c:pt idx="204">
                  <c:v>5.0658429936370746E-3</c:v>
                </c:pt>
                <c:pt idx="205">
                  <c:v>5.0610761709635483E-3</c:v>
                </c:pt>
                <c:pt idx="206">
                  <c:v>5.0563023935923006E-3</c:v>
                </c:pt>
                <c:pt idx="207">
                  <c:v>5.0419393332922181E-3</c:v>
                </c:pt>
                <c:pt idx="208">
                  <c:v>5.0371377371300789E-3</c:v>
                </c:pt>
                <c:pt idx="209">
                  <c:v>5.0323291862702183E-3</c:v>
                </c:pt>
                <c:pt idx="210">
                  <c:v>5.0275136807126338E-3</c:v>
                </c:pt>
                <c:pt idx="211">
                  <c:v>5.022691220457327E-3</c:v>
                </c:pt>
                <c:pt idx="212">
                  <c:v>5.0081821115050698E-3</c:v>
                </c:pt>
                <c:pt idx="213">
                  <c:v>5.0033318324588733E-3</c:v>
                </c:pt>
                <c:pt idx="214">
                  <c:v>4.9984745987149536E-3</c:v>
                </c:pt>
                <c:pt idx="215">
                  <c:v>4.9936104102733109E-3</c:v>
                </c:pt>
                <c:pt idx="216">
                  <c:v>4.9887392671339459E-3</c:v>
                </c:pt>
                <c:pt idx="217">
                  <c:v>4.9740841095295149E-3</c:v>
                </c:pt>
                <c:pt idx="218">
                  <c:v>4.9691851475992593E-3</c:v>
                </c:pt>
                <c:pt idx="219">
                  <c:v>4.9642792309712814E-3</c:v>
                </c:pt>
                <c:pt idx="220">
                  <c:v>4.9593663596455805E-3</c:v>
                </c:pt>
                <c:pt idx="221">
                  <c:v>4.9544465336221572E-3</c:v>
                </c:pt>
                <c:pt idx="222">
                  <c:v>4.9396453273655517E-3</c:v>
                </c:pt>
                <c:pt idx="223">
                  <c:v>4.9346976825512378E-3</c:v>
                </c:pt>
                <c:pt idx="224">
                  <c:v>4.9297430830392017E-3</c:v>
                </c:pt>
                <c:pt idx="225">
                  <c:v>4.9247815288294425E-3</c:v>
                </c:pt>
                <c:pt idx="226">
                  <c:v>4.919813019921962E-3</c:v>
                </c:pt>
                <c:pt idx="227">
                  <c:v>4.9048657650131808E-3</c:v>
                </c:pt>
                <c:pt idx="228">
                  <c:v>4.8998694373148088E-3</c:v>
                </c:pt>
                <c:pt idx="229">
                  <c:v>4.8948661549187145E-3</c:v>
                </c:pt>
                <c:pt idx="230">
                  <c:v>4.8898559178248979E-3</c:v>
                </c:pt>
                <c:pt idx="231">
                  <c:v>4.8848387260333583E-3</c:v>
                </c:pt>
                <c:pt idx="232">
                  <c:v>4.8697454224724025E-3</c:v>
                </c:pt>
                <c:pt idx="233">
                  <c:v>4.8647004118899731E-3</c:v>
                </c:pt>
                <c:pt idx="234">
                  <c:v>4.8596484466098197E-3</c:v>
                </c:pt>
                <c:pt idx="235">
                  <c:v>4.8545895266319449E-3</c:v>
                </c:pt>
                <c:pt idx="236">
                  <c:v>4.8495236519563462E-3</c:v>
                </c:pt>
                <c:pt idx="237">
                  <c:v>4.8342842997432176E-3</c:v>
                </c:pt>
                <c:pt idx="238">
                  <c:v>4.829190606276729E-3</c:v>
                </c:pt>
                <c:pt idx="239">
                  <c:v>4.8240899581125174E-3</c:v>
                </c:pt>
                <c:pt idx="240">
                  <c:v>4.8189823552505836E-3</c:v>
                </c:pt>
                <c:pt idx="241">
                  <c:v>4.8138677976909275E-3</c:v>
                </c:pt>
                <c:pt idx="242">
                  <c:v>4.7984823968256233E-3</c:v>
                </c:pt>
                <c:pt idx="243">
                  <c:v>4.7933400204750766E-3</c:v>
                </c:pt>
                <c:pt idx="244">
                  <c:v>4.7881906894268076E-3</c:v>
                </c:pt>
                <c:pt idx="245">
                  <c:v>4.7830344036808156E-3</c:v>
                </c:pt>
                <c:pt idx="246">
                  <c:v>4.7778711632371013E-3</c:v>
                </c:pt>
                <c:pt idx="247">
                  <c:v>4.7623397137196224E-3</c:v>
                </c:pt>
                <c:pt idx="248">
                  <c:v>4.7571486544850175E-3</c:v>
                </c:pt>
                <c:pt idx="249">
                  <c:v>4.7519506405526895E-3</c:v>
                </c:pt>
                <c:pt idx="250">
                  <c:v>4.7467456719226401E-3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285824"/>
        <c:axId val="630287360"/>
      </c:lineChart>
      <c:dateAx>
        <c:axId val="6302858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0287360"/>
        <c:crosses val="autoZero"/>
        <c:auto val="1"/>
        <c:lblOffset val="100"/>
        <c:baseTimeUnit val="days"/>
      </c:dateAx>
      <c:valAx>
        <c:axId val="6302873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0285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42368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2.3034964056317794E-3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42398</c:v>
                </c:pt>
                <c:pt idx="1">
                  <c:v>42429</c:v>
                </c:pt>
                <c:pt idx="2">
                  <c:v>42459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2.0768547000049528E-3</c:v>
                </c:pt>
                <c:pt idx="1">
                  <c:v>2.0772428213874537E-3</c:v>
                </c:pt>
                <c:pt idx="2">
                  <c:v>2.1484798776720193E-3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42445</c:v>
                </c:pt>
                <c:pt idx="1">
                  <c:v>42536</c:v>
                </c:pt>
                <c:pt idx="2">
                  <c:v>42634</c:v>
                </c:pt>
                <c:pt idx="3">
                  <c:v>42725</c:v>
                </c:pt>
                <c:pt idx="4">
                  <c:v>42809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2.1449898944106011E-3</c:v>
                </c:pt>
                <c:pt idx="1">
                  <c:v>2.2708762824116069E-3</c:v>
                </c:pt>
                <c:pt idx="2">
                  <c:v>2.3997368681040014E-3</c:v>
                </c:pt>
                <c:pt idx="3">
                  <c:v>2.5466978985716482E-3</c:v>
                </c:pt>
                <c:pt idx="4">
                  <c:v>2.822202226033358E-3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  <c:pt idx="251">
                  <c:v>42727</c:v>
                </c:pt>
                <c:pt idx="252">
                  <c:v>42732</c:v>
                </c:pt>
                <c:pt idx="253">
                  <c:v>42733</c:v>
                </c:pt>
                <c:pt idx="254">
                  <c:v>42734</c:v>
                </c:pt>
                <c:pt idx="255">
                  <c:v>42738</c:v>
                </c:pt>
                <c:pt idx="256">
                  <c:v>42739</c:v>
                </c:pt>
                <c:pt idx="257">
                  <c:v>42740</c:v>
                </c:pt>
                <c:pt idx="258">
                  <c:v>42741</c:v>
                </c:pt>
                <c:pt idx="259">
                  <c:v>42744</c:v>
                </c:pt>
                <c:pt idx="260">
                  <c:v>42745</c:v>
                </c:pt>
                <c:pt idx="261">
                  <c:v>42746</c:v>
                </c:pt>
                <c:pt idx="262">
                  <c:v>42747</c:v>
                </c:pt>
                <c:pt idx="263">
                  <c:v>42748</c:v>
                </c:pt>
                <c:pt idx="264">
                  <c:v>42751</c:v>
                </c:pt>
                <c:pt idx="265">
                  <c:v>42752</c:v>
                </c:pt>
                <c:pt idx="266">
                  <c:v>42753</c:v>
                </c:pt>
                <c:pt idx="267">
                  <c:v>42754</c:v>
                </c:pt>
                <c:pt idx="268">
                  <c:v>42755</c:v>
                </c:pt>
                <c:pt idx="269">
                  <c:v>42758</c:v>
                </c:pt>
                <c:pt idx="270">
                  <c:v>42759</c:v>
                </c:pt>
                <c:pt idx="271">
                  <c:v>42760</c:v>
                </c:pt>
                <c:pt idx="272">
                  <c:v>42761</c:v>
                </c:pt>
                <c:pt idx="273">
                  <c:v>42762</c:v>
                </c:pt>
                <c:pt idx="274">
                  <c:v>42765</c:v>
                </c:pt>
                <c:pt idx="275">
                  <c:v>42766</c:v>
                </c:pt>
                <c:pt idx="276">
                  <c:v>42767</c:v>
                </c:pt>
                <c:pt idx="277">
                  <c:v>42768</c:v>
                </c:pt>
                <c:pt idx="278">
                  <c:v>42769</c:v>
                </c:pt>
                <c:pt idx="279">
                  <c:v>42772</c:v>
                </c:pt>
                <c:pt idx="280">
                  <c:v>42773</c:v>
                </c:pt>
                <c:pt idx="281">
                  <c:v>42774</c:v>
                </c:pt>
                <c:pt idx="282">
                  <c:v>42775</c:v>
                </c:pt>
                <c:pt idx="283">
                  <c:v>42776</c:v>
                </c:pt>
                <c:pt idx="284">
                  <c:v>42779</c:v>
                </c:pt>
                <c:pt idx="285">
                  <c:v>42780</c:v>
                </c:pt>
                <c:pt idx="286">
                  <c:v>42781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2.3034964056317794E-3</c:v>
                </c:pt>
                <c:pt idx="1">
                  <c:v>2.3005908461550431E-3</c:v>
                </c:pt>
                <c:pt idx="2">
                  <c:v>2.2889857546723284E-3</c:v>
                </c:pt>
                <c:pt idx="3">
                  <c:v>2.2860930550137647E-3</c:v>
                </c:pt>
                <c:pt idx="4">
                  <c:v>2.2832054992824704E-3</c:v>
                </c:pt>
                <c:pt idx="5">
                  <c:v>2.2803239447996564E-3</c:v>
                </c:pt>
                <c:pt idx="6">
                  <c:v>2.277449248886535E-3</c:v>
                </c:pt>
                <c:pt idx="7">
                  <c:v>2.2688748857774381E-3</c:v>
                </c:pt>
                <c:pt idx="8">
                  <c:v>2.2660361973552002E-3</c:v>
                </c:pt>
                <c:pt idx="9">
                  <c:v>2.2632086541087121E-3</c:v>
                </c:pt>
                <c:pt idx="10">
                  <c:v>2.2603931133591856E-3</c:v>
                </c:pt>
                <c:pt idx="11">
                  <c:v>2.2575904324278317E-3</c:v>
                </c:pt>
                <c:pt idx="12">
                  <c:v>2.2492681217549213E-3</c:v>
                </c:pt>
                <c:pt idx="13">
                  <c:v>2.2465254533083736E-3</c:v>
                </c:pt>
                <c:pt idx="14">
                  <c:v>2.2437999312860564E-3</c:v>
                </c:pt>
                <c:pt idx="15">
                  <c:v>2.2410924130091808E-3</c:v>
                </c:pt>
                <c:pt idx="16">
                  <c:v>2.2384037557989589E-3</c:v>
                </c:pt>
                <c:pt idx="17">
                  <c:v>2.2304595237803287E-3</c:v>
                </c:pt>
                <c:pt idx="18">
                  <c:v>2.2278548840488355E-3</c:v>
                </c:pt>
                <c:pt idx="19">
                  <c:v>2.2252733919900531E-3</c:v>
                </c:pt>
                <c:pt idx="20">
                  <c:v>2.2227159049251935E-3</c:v>
                </c:pt>
                <c:pt idx="21">
                  <c:v>2.220183280175468E-3</c:v>
                </c:pt>
                <c:pt idx="22">
                  <c:v>2.2127431530292109E-3</c:v>
                </c:pt>
                <c:pt idx="23">
                  <c:v>2.2103185507521368E-3</c:v>
                </c:pt>
                <c:pt idx="24">
                  <c:v>2.2079230973962543E-3</c:v>
                </c:pt>
                <c:pt idx="25">
                  <c:v>2.205557650282775E-3</c:v>
                </c:pt>
                <c:pt idx="26">
                  <c:v>2.2032230667329102E-3</c:v>
                </c:pt>
                <c:pt idx="27">
                  <c:v>2.1964130706771195E-3</c:v>
                </c:pt>
                <c:pt idx="28">
                  <c:v>2.1942105145938287E-3</c:v>
                </c:pt>
                <c:pt idx="29">
                  <c:v>2.1920431086802101E-3</c:v>
                </c:pt>
                <c:pt idx="30">
                  <c:v>2.1899117102574758E-3</c:v>
                </c:pt>
                <c:pt idx="31">
                  <c:v>2.1878171766468364E-3</c:v>
                </c:pt>
                <c:pt idx="32">
                  <c:v>2.1817633378996052E-3</c:v>
                </c:pt>
                <c:pt idx="33">
                  <c:v>2.1798248367494622E-3</c:v>
                </c:pt>
                <c:pt idx="34">
                  <c:v>2.1779274870174724E-3</c:v>
                </c:pt>
                <c:pt idx="35">
                  <c:v>2.176072146024847E-3</c:v>
                </c:pt>
                <c:pt idx="36">
                  <c:v>2.1742596710927972E-3</c:v>
                </c:pt>
                <c:pt idx="37">
                  <c:v>2.1690880158722193E-3</c:v>
                </c:pt>
                <c:pt idx="38">
                  <c:v>2.1674555783945887E-3</c:v>
                </c:pt>
                <c:pt idx="39">
                  <c:v>2.1658702935835913E-3</c:v>
                </c:pt>
                <c:pt idx="40">
                  <c:v>2.1643330187604394E-3</c:v>
                </c:pt>
                <c:pt idx="41">
                  <c:v>2.162844611246344E-3</c:v>
                </c:pt>
                <c:pt idx="42">
                  <c:v>2.1586811657705123E-3</c:v>
                </c:pt>
                <c:pt idx="43">
                  <c:v>2.1573968007047584E-3</c:v>
                </c:pt>
                <c:pt idx="44">
                  <c:v>2.1561655895541184E-3</c:v>
                </c:pt>
                <c:pt idx="45">
                  <c:v>2.1549883896398044E-3</c:v>
                </c:pt>
                <c:pt idx="46">
                  <c:v>2.1538660582830276E-3</c:v>
                </c:pt>
                <c:pt idx="47">
                  <c:v>2.1508368487700357E-3</c:v>
                </c:pt>
                <c:pt idx="48">
                  <c:v>2.1499425648555228E-3</c:v>
                </c:pt>
                <c:pt idx="49">
                  <c:v>2.1491074361046046E-3</c:v>
                </c:pt>
                <c:pt idx="50">
                  <c:v>2.1483323198384931E-3</c:v>
                </c:pt>
                <c:pt idx="51">
                  <c:v>2.1476180733783993E-3</c:v>
                </c:pt>
                <c:pt idx="52">
                  <c:v>2.1458491260463401E-3</c:v>
                </c:pt>
                <c:pt idx="53">
                  <c:v>2.1453869320224328E-3</c:v>
                </c:pt>
                <c:pt idx="54">
                  <c:v>2.1449898944106011E-3</c:v>
                </c:pt>
                <c:pt idx="55">
                  <c:v>2.1446585759625006E-3</c:v>
                </c:pt>
                <c:pt idx="56">
                  <c:v>2.144392361151565E-3</c:v>
                </c:pt>
                <c:pt idx="57">
                  <c:v>2.1439752375805232E-3</c:v>
                </c:pt>
                <c:pt idx="58">
                  <c:v>2.1439603363570241E-3</c:v>
                </c:pt>
                <c:pt idx="59">
                  <c:v>2.1440059882900779E-3</c:v>
                </c:pt>
                <c:pt idx="60">
                  <c:v>2.1441112832835635E-3</c:v>
                </c:pt>
                <c:pt idx="61">
                  <c:v>2.1455005507931796E-3</c:v>
                </c:pt>
                <c:pt idx="62">
                  <c:v>2.1459445921306847E-3</c:v>
                </c:pt>
                <c:pt idx="63">
                  <c:v>2.1464419058557656E-3</c:v>
                </c:pt>
                <c:pt idx="64">
                  <c:v>2.1469915818722999E-3</c:v>
                </c:pt>
                <c:pt idx="65">
                  <c:v>2.1489456827093992E-3</c:v>
                </c:pt>
                <c:pt idx="66">
                  <c:v>2.1496957069305237E-3</c:v>
                </c:pt>
                <c:pt idx="67">
                  <c:v>2.1504935429624904E-3</c:v>
                </c:pt>
                <c:pt idx="68">
                  <c:v>2.1513382807091764E-3</c:v>
                </c:pt>
                <c:pt idx="69">
                  <c:v>2.1522290100744602E-3</c:v>
                </c:pt>
                <c:pt idx="70">
                  <c:v>2.1551680469206742E-3</c:v>
                </c:pt>
                <c:pt idx="71">
                  <c:v>2.1562336417991256E-3</c:v>
                </c:pt>
                <c:pt idx="72">
                  <c:v>2.157340677815563E-3</c:v>
                </c:pt>
                <c:pt idx="73">
                  <c:v>2.1584882448738647E-3</c:v>
                </c:pt>
                <c:pt idx="74">
                  <c:v>2.1596754328779082E-3</c:v>
                </c:pt>
                <c:pt idx="75">
                  <c:v>2.1634656216032661E-3</c:v>
                </c:pt>
                <c:pt idx="76">
                  <c:v>2.164802192429054E-3</c:v>
                </c:pt>
                <c:pt idx="77">
                  <c:v>2.1661738337199724E-3</c:v>
                </c:pt>
                <c:pt idx="78">
                  <c:v>2.1675796353798991E-3</c:v>
                </c:pt>
                <c:pt idx="79">
                  <c:v>2.1690186873127115E-3</c:v>
                </c:pt>
                <c:pt idx="80">
                  <c:v>2.1735262437872433E-3</c:v>
                </c:pt>
                <c:pt idx="81">
                  <c:v>2.1750891958503774E-3</c:v>
                </c:pt>
                <c:pt idx="82">
                  <c:v>2.1766808477057865E-3</c:v>
                </c:pt>
                <c:pt idx="83">
                  <c:v>2.1783002892573483E-3</c:v>
                </c:pt>
                <c:pt idx="84">
                  <c:v>2.1799466104089399E-3</c:v>
                </c:pt>
                <c:pt idx="85">
                  <c:v>2.1867824890931652E-3</c:v>
                </c:pt>
                <c:pt idx="86">
                  <c:v>2.1885495568030747E-3</c:v>
                </c:pt>
                <c:pt idx="87">
                  <c:v>2.1903380435362809E-3</c:v>
                </c:pt>
                <c:pt idx="88">
                  <c:v>2.1921470391966617E-3</c:v>
                </c:pt>
                <c:pt idx="89">
                  <c:v>2.1976879787796292E-3</c:v>
                </c:pt>
                <c:pt idx="90">
                  <c:v>2.1995699091874855E-3</c:v>
                </c:pt>
                <c:pt idx="91">
                  <c:v>2.2014677980419055E-3</c:v>
                </c:pt>
                <c:pt idx="92">
                  <c:v>2.2033807352467663E-3</c:v>
                </c:pt>
                <c:pt idx="93">
                  <c:v>2.2053078107059461E-3</c:v>
                </c:pt>
                <c:pt idx="94">
                  <c:v>2.2111647656481753E-3</c:v>
                </c:pt>
                <c:pt idx="95">
                  <c:v>2.2131392931634079E-3</c:v>
                </c:pt>
                <c:pt idx="96">
                  <c:v>2.2151234084523477E-3</c:v>
                </c:pt>
                <c:pt idx="97">
                  <c:v>2.2171162014188728E-3</c:v>
                </c:pt>
                <c:pt idx="98">
                  <c:v>2.2191167619668613E-3</c:v>
                </c:pt>
                <c:pt idx="99">
                  <c:v>2.225155948138382E-3</c:v>
                </c:pt>
                <c:pt idx="100">
                  <c:v>2.2271784780510001E-3</c:v>
                </c:pt>
                <c:pt idx="101">
                  <c:v>2.2292042250644699E-3</c:v>
                </c:pt>
                <c:pt idx="102">
                  <c:v>2.2312322790826694E-3</c:v>
                </c:pt>
                <c:pt idx="103">
                  <c:v>2.2332617300094763E-3</c:v>
                </c:pt>
                <c:pt idx="104">
                  <c:v>2.2413753008803318E-3</c:v>
                </c:pt>
                <c:pt idx="105">
                  <c:v>2.2433980849083414E-3</c:v>
                </c:pt>
                <c:pt idx="106">
                  <c:v>2.245416805268225E-3</c:v>
                </c:pt>
                <c:pt idx="107">
                  <c:v>2.2474305518638601E-3</c:v>
                </c:pt>
                <c:pt idx="108">
                  <c:v>2.2534328481040528E-3</c:v>
                </c:pt>
                <c:pt idx="109">
                  <c:v>2.2554175986814716E-3</c:v>
                </c:pt>
                <c:pt idx="110">
                  <c:v>2.257392825014031E-3</c:v>
                </c:pt>
                <c:pt idx="111">
                  <c:v>2.2593576170056081E-3</c:v>
                </c:pt>
                <c:pt idx="112">
                  <c:v>2.2613110645600815E-3</c:v>
                </c:pt>
                <c:pt idx="113">
                  <c:v>2.2670942396396539E-3</c:v>
                </c:pt>
                <c:pt idx="114">
                  <c:v>2.2689932084844883E-3</c:v>
                </c:pt>
                <c:pt idx="115">
                  <c:v>2.2708762824116069E-3</c:v>
                </c:pt>
                <c:pt idx="116">
                  <c:v>2.2727427304468201E-3</c:v>
                </c:pt>
                <c:pt idx="117">
                  <c:v>2.2745925381036673E-3</c:v>
                </c:pt>
                <c:pt idx="118">
                  <c:v>2.2800437651587201E-3</c:v>
                </c:pt>
                <c:pt idx="119">
                  <c:v>2.2818286576568119E-3</c:v>
                </c:pt>
                <c:pt idx="120">
                  <c:v>2.2835977329538934E-3</c:v>
                </c:pt>
                <c:pt idx="121">
                  <c:v>2.2853511556854347E-3</c:v>
                </c:pt>
                <c:pt idx="122">
                  <c:v>2.2870890904869079E-3</c:v>
                </c:pt>
                <c:pt idx="123">
                  <c:v>2.2922116136656267E-3</c:v>
                </c:pt>
                <c:pt idx="124">
                  <c:v>2.2938892431015366E-3</c:v>
                </c:pt>
                <c:pt idx="125">
                  <c:v>2.295552207784734E-3</c:v>
                </c:pt>
                <c:pt idx="126">
                  <c:v>2.2972006723506891E-3</c:v>
                </c:pt>
                <c:pt idx="127">
                  <c:v>2.2988348014348742E-3</c:v>
                </c:pt>
                <c:pt idx="128">
                  <c:v>2.3036528221515155E-3</c:v>
                </c:pt>
                <c:pt idx="129">
                  <c:v>2.3052312556633291E-3</c:v>
                </c:pt>
                <c:pt idx="130">
                  <c:v>2.3067961768707275E-3</c:v>
                </c:pt>
                <c:pt idx="131">
                  <c:v>2.3083477504091824E-3</c:v>
                </c:pt>
                <c:pt idx="132">
                  <c:v>2.3098861409141642E-3</c:v>
                </c:pt>
                <c:pt idx="133">
                  <c:v>2.314423860582985E-3</c:v>
                </c:pt>
                <c:pt idx="134">
                  <c:v>2.3159111653087874E-3</c:v>
                </c:pt>
                <c:pt idx="135">
                  <c:v>2.317386110178473E-3</c:v>
                </c:pt>
                <c:pt idx="136">
                  <c:v>2.3188488598275122E-3</c:v>
                </c:pt>
                <c:pt idx="137">
                  <c:v>2.3202995788913772E-3</c:v>
                </c:pt>
                <c:pt idx="138">
                  <c:v>2.3245811989266339E-3</c:v>
                </c:pt>
                <c:pt idx="139">
                  <c:v>2.3259854420045111E-3</c:v>
                </c:pt>
                <c:pt idx="140">
                  <c:v>2.3273784776745689E-3</c:v>
                </c:pt>
                <c:pt idx="141">
                  <c:v>2.3287604705722787E-3</c:v>
                </c:pt>
                <c:pt idx="142">
                  <c:v>2.3301315853331119E-3</c:v>
                </c:pt>
                <c:pt idx="143">
                  <c:v>2.3341813071490612E-3</c:v>
                </c:pt>
                <c:pt idx="144">
                  <c:v>2.335510555717098E-3</c:v>
                </c:pt>
                <c:pt idx="145">
                  <c:v>2.336829749325614E-3</c:v>
                </c:pt>
                <c:pt idx="146">
                  <c:v>2.3381390526100799E-3</c:v>
                </c:pt>
                <c:pt idx="147">
                  <c:v>2.3394386302059665E-3</c:v>
                </c:pt>
                <c:pt idx="148">
                  <c:v>2.3432806552168652E-3</c:v>
                </c:pt>
                <c:pt idx="149">
                  <c:v>2.3445429764131476E-3</c:v>
                </c:pt>
                <c:pt idx="150">
                  <c:v>2.345796395098207E-3</c:v>
                </c:pt>
                <c:pt idx="151">
                  <c:v>2.3470410759075144E-3</c:v>
                </c:pt>
                <c:pt idx="152">
                  <c:v>2.3482771834765406E-3</c:v>
                </c:pt>
                <c:pt idx="153">
                  <c:v>2.351935713096645E-3</c:v>
                </c:pt>
                <c:pt idx="154">
                  <c:v>2.3531391740592589E-3</c:v>
                </c:pt>
                <c:pt idx="155">
                  <c:v>2.3543348849589473E-3</c:v>
                </c:pt>
                <c:pt idx="156">
                  <c:v>2.3555230104311815E-3</c:v>
                </c:pt>
                <c:pt idx="157">
                  <c:v>2.3567037151114327E-3</c:v>
                </c:pt>
                <c:pt idx="158">
                  <c:v>2.3602029507549995E-3</c:v>
                </c:pt>
                <c:pt idx="159">
                  <c:v>2.3613556186220298E-3</c:v>
                </c:pt>
                <c:pt idx="160">
                  <c:v>2.3625016888744327E-3</c:v>
                </c:pt>
                <c:pt idx="161">
                  <c:v>2.3636413261476797E-3</c:v>
                </c:pt>
                <c:pt idx="162">
                  <c:v>2.3647746950772415E-3</c:v>
                </c:pt>
                <c:pt idx="163">
                  <c:v>2.3681388381585271E-3</c:v>
                </c:pt>
                <c:pt idx="164">
                  <c:v>2.3692487800680596E-3</c:v>
                </c:pt>
                <c:pt idx="165">
                  <c:v>2.3703532768112627E-3</c:v>
                </c:pt>
                <c:pt idx="166">
                  <c:v>2.3714524930236076E-3</c:v>
                </c:pt>
                <c:pt idx="167">
                  <c:v>2.3725465933405652E-3</c:v>
                </c:pt>
                <c:pt idx="168">
                  <c:v>2.3768751283639472E-3</c:v>
                </c:pt>
                <c:pt idx="169">
                  <c:v>2.3779461187360359E-3</c:v>
                </c:pt>
                <c:pt idx="170">
                  <c:v>2.3790129810255644E-3</c:v>
                </c:pt>
                <c:pt idx="171">
                  <c:v>2.3800758798680037E-3</c:v>
                </c:pt>
                <c:pt idx="172">
                  <c:v>2.383242442067497E-3</c:v>
                </c:pt>
                <c:pt idx="173">
                  <c:v>2.384291133476291E-3</c:v>
                </c:pt>
                <c:pt idx="174">
                  <c:v>2.3853366846153506E-3</c:v>
                </c:pt>
                <c:pt idx="175">
                  <c:v>2.3863792601201486E-3</c:v>
                </c:pt>
                <c:pt idx="176">
                  <c:v>2.3874190246261548E-3</c:v>
                </c:pt>
                <c:pt idx="177">
                  <c:v>2.3905230985061371E-3</c:v>
                </c:pt>
                <c:pt idx="178">
                  <c:v>2.3915532653716897E-3</c:v>
                </c:pt>
                <c:pt idx="179">
                  <c:v>2.3925814444158066E-3</c:v>
                </c:pt>
                <c:pt idx="180">
                  <c:v>2.3936078002739589E-3</c:v>
                </c:pt>
                <c:pt idx="181">
                  <c:v>2.3946324975816177E-3</c:v>
                </c:pt>
                <c:pt idx="182">
                  <c:v>2.3976982845563457E-3</c:v>
                </c:pt>
                <c:pt idx="183">
                  <c:v>2.3987179940167425E-3</c:v>
                </c:pt>
                <c:pt idx="184">
                  <c:v>2.3997368681040014E-3</c:v>
                </c:pt>
                <c:pt idx="185">
                  <c:v>2.400755119725454E-3</c:v>
                </c:pt>
                <c:pt idx="186">
                  <c:v>2.4017731548758724E-3</c:v>
                </c:pt>
                <c:pt idx="187">
                  <c:v>2.4048305041672411E-3</c:v>
                </c:pt>
                <c:pt idx="188">
                  <c:v>2.4058522160998429E-3</c:v>
                </c:pt>
                <c:pt idx="189">
                  <c:v>2.4068759828945701E-3</c:v>
                </c:pt>
                <c:pt idx="190">
                  <c:v>2.4079022588180559E-3</c:v>
                </c:pt>
                <c:pt idx="191">
                  <c:v>2.4089314981369319E-3</c:v>
                </c:pt>
                <c:pt idx="192">
                  <c:v>2.412041539132223E-3</c:v>
                </c:pt>
                <c:pt idx="193">
                  <c:v>2.4130871746989814E-3</c:v>
                </c:pt>
                <c:pt idx="194">
                  <c:v>2.4141380449942901E-3</c:v>
                </c:pt>
                <c:pt idx="195">
                  <c:v>2.4151946042847822E-3</c:v>
                </c:pt>
                <c:pt idx="196">
                  <c:v>2.4162573068370894E-3</c:v>
                </c:pt>
                <c:pt idx="197">
                  <c:v>2.4194868167312219E-3</c:v>
                </c:pt>
                <c:pt idx="198">
                  <c:v>2.4205786349971101E-3</c:v>
                </c:pt>
                <c:pt idx="199">
                  <c:v>2.4216788678579739E-3</c:v>
                </c:pt>
                <c:pt idx="200">
                  <c:v>2.4227879695804455E-3</c:v>
                </c:pt>
                <c:pt idx="201">
                  <c:v>2.423906394431157E-3</c:v>
                </c:pt>
                <c:pt idx="202">
                  <c:v>2.4273221504190509E-3</c:v>
                </c:pt>
                <c:pt idx="203">
                  <c:v>2.4284824104490424E-3</c:v>
                </c:pt>
                <c:pt idx="204">
                  <c:v>2.4296542649404345E-3</c:v>
                </c:pt>
                <c:pt idx="205">
                  <c:v>2.4308381681598587E-3</c:v>
                </c:pt>
                <c:pt idx="206">
                  <c:v>2.4320345743739477E-3</c:v>
                </c:pt>
                <c:pt idx="207">
                  <c:v>2.4357033536505229E-3</c:v>
                </c:pt>
                <c:pt idx="208">
                  <c:v>2.4369543145095914E-3</c:v>
                </c:pt>
                <c:pt idx="209">
                  <c:v>2.4382200496964844E-3</c:v>
                </c:pt>
                <c:pt idx="210">
                  <c:v>2.4395010134778349E-3</c:v>
                </c:pt>
                <c:pt idx="211">
                  <c:v>2.4407976601202746E-3</c:v>
                </c:pt>
                <c:pt idx="212">
                  <c:v>2.444786239880451E-3</c:v>
                </c:pt>
                <c:pt idx="213">
                  <c:v>2.4461501606335692E-3</c:v>
                </c:pt>
                <c:pt idx="214">
                  <c:v>2.4475320355809367E-3</c:v>
                </c:pt>
                <c:pt idx="215">
                  <c:v>2.4489323189891866E-3</c:v>
                </c:pt>
                <c:pt idx="216">
                  <c:v>2.4503514651249506E-3</c:v>
                </c:pt>
                <c:pt idx="217">
                  <c:v>2.4547266225636477E-3</c:v>
                </c:pt>
                <c:pt idx="218">
                  <c:v>2.4562257622757887E-3</c:v>
                </c:pt>
                <c:pt idx="219">
                  <c:v>2.4577460360486044E-3</c:v>
                </c:pt>
                <c:pt idx="220">
                  <c:v>2.4592878981487269E-3</c:v>
                </c:pt>
                <c:pt idx="221">
                  <c:v>2.4608518028427884E-3</c:v>
                </c:pt>
                <c:pt idx="222">
                  <c:v>2.4656803151549256E-3</c:v>
                </c:pt>
                <c:pt idx="223">
                  <c:v>2.4673369328910631E-3</c:v>
                </c:pt>
                <c:pt idx="224">
                  <c:v>2.4690178645543001E-3</c:v>
                </c:pt>
                <c:pt idx="225">
                  <c:v>2.4707235644112683E-3</c:v>
                </c:pt>
                <c:pt idx="226">
                  <c:v>2.4724544867286004E-3</c:v>
                </c:pt>
                <c:pt idx="227">
                  <c:v>2.4778031311090982E-3</c:v>
                </c:pt>
                <c:pt idx="228">
                  <c:v>2.4796394859342053E-3</c:v>
                </c:pt>
                <c:pt idx="229">
                  <c:v>2.4815033345528367E-3</c:v>
                </c:pt>
                <c:pt idx="230">
                  <c:v>2.4833951312316239E-3</c:v>
                </c:pt>
                <c:pt idx="231">
                  <c:v>2.4853153302371997E-3</c:v>
                </c:pt>
                <c:pt idx="232">
                  <c:v>2.4912508838809779E-3</c:v>
                </c:pt>
                <c:pt idx="233">
                  <c:v>2.4932892348600278E-3</c:v>
                </c:pt>
                <c:pt idx="234">
                  <c:v>2.4953582594990269E-3</c:v>
                </c:pt>
                <c:pt idx="235">
                  <c:v>2.4974584120646065E-3</c:v>
                </c:pt>
                <c:pt idx="236">
                  <c:v>2.4995901468233997E-3</c:v>
                </c:pt>
                <c:pt idx="237">
                  <c:v>2.5061793869253775E-3</c:v>
                </c:pt>
                <c:pt idx="238">
                  <c:v>2.5084419931233437E-3</c:v>
                </c:pt>
                <c:pt idx="239">
                  <c:v>2.5107384528476836E-3</c:v>
                </c:pt>
                <c:pt idx="240">
                  <c:v>2.5130692203650293E-3</c:v>
                </c:pt>
                <c:pt idx="241">
                  <c:v>2.5154347499420126E-3</c:v>
                </c:pt>
                <c:pt idx="242">
                  <c:v>2.5227444536971102E-3</c:v>
                </c:pt>
                <c:pt idx="243">
                  <c:v>2.525253574178966E-3</c:v>
                </c:pt>
                <c:pt idx="244">
                  <c:v>2.5277997280536198E-3</c:v>
                </c:pt>
                <c:pt idx="245">
                  <c:v>2.5303833695877044E-3</c:v>
                </c:pt>
                <c:pt idx="246">
                  <c:v>2.5330049530478513E-3</c:v>
                </c:pt>
                <c:pt idx="247">
                  <c:v>2.5411018976509887E-3</c:v>
                </c:pt>
                <c:pt idx="248">
                  <c:v>2.5438797914817068E-3</c:v>
                </c:pt>
                <c:pt idx="249">
                  <c:v>2.5466978985716482E-3</c:v>
                </c:pt>
                <c:pt idx="250">
                  <c:v>2.5495564179712649E-3</c:v>
                </c:pt>
                <c:pt idx="251">
                  <c:v>2.5524545278662902E-3</c:v>
                </c:pt>
                <c:pt idx="252">
                  <c:v>2.5675012387069E-3</c:v>
                </c:pt>
                <c:pt idx="253">
                  <c:v>2.5706142739349912E-3</c:v>
                </c:pt>
                <c:pt idx="254">
                  <c:v>2.573759360445362E-3</c:v>
                </c:pt>
                <c:pt idx="255">
                  <c:v>2.5866386787007116E-3</c:v>
                </c:pt>
                <c:pt idx="256">
                  <c:v>2.5899278661657807E-3</c:v>
                </c:pt>
                <c:pt idx="257">
                  <c:v>2.5932426427304491E-3</c:v>
                </c:pt>
                <c:pt idx="258">
                  <c:v>2.5965819313642693E-3</c:v>
                </c:pt>
                <c:pt idx="259">
                  <c:v>2.6067360993761749E-3</c:v>
                </c:pt>
                <c:pt idx="260">
                  <c:v>2.6101626659821354E-3</c:v>
                </c:pt>
                <c:pt idx="261">
                  <c:v>2.6136083595050138E-3</c:v>
                </c:pt>
                <c:pt idx="262">
                  <c:v>2.6170721029143626E-3</c:v>
                </c:pt>
                <c:pt idx="263">
                  <c:v>2.6205528191797357E-3</c:v>
                </c:pt>
                <c:pt idx="264">
                  <c:v>2.6310860348075314E-3</c:v>
                </c:pt>
                <c:pt idx="265">
                  <c:v>2.6346238721925317E-3</c:v>
                </c:pt>
                <c:pt idx="266">
                  <c:v>2.6381732972813226E-3</c:v>
                </c:pt>
                <c:pt idx="267">
                  <c:v>2.6417332330434555E-3</c:v>
                </c:pt>
                <c:pt idx="268">
                  <c:v>2.6453026024484847E-3</c:v>
                </c:pt>
                <c:pt idx="269">
                  <c:v>2.65605654221648E-3</c:v>
                </c:pt>
                <c:pt idx="270">
                  <c:v>2.6596528758886244E-3</c:v>
                </c:pt>
                <c:pt idx="271">
                  <c:v>2.6632532580514305E-3</c:v>
                </c:pt>
                <c:pt idx="272">
                  <c:v>2.6668566116744515E-3</c:v>
                </c:pt>
                <c:pt idx="273">
                  <c:v>2.6704618597272402E-3</c:v>
                </c:pt>
                <c:pt idx="274">
                  <c:v>2.6812782001597452E-3</c:v>
                </c:pt>
                <c:pt idx="275">
                  <c:v>2.6848802556271368E-3</c:v>
                </c:pt>
                <c:pt idx="276">
                  <c:v>2.6884788203720622E-3</c:v>
                </c:pt>
                <c:pt idx="277">
                  <c:v>2.6920728173640738E-3</c:v>
                </c:pt>
                <c:pt idx="278">
                  <c:v>2.6956611695727255E-3</c:v>
                </c:pt>
                <c:pt idx="279">
                  <c:v>2.7063815871940507E-3</c:v>
                </c:pt>
                <c:pt idx="280">
                  <c:v>2.7099365899647928E-3</c:v>
                </c:pt>
                <c:pt idx="281">
                  <c:v>2.7134805627999402E-3</c:v>
                </c:pt>
                <c:pt idx="282">
                  <c:v>2.7170124286690464E-3</c:v>
                </c:pt>
                <c:pt idx="283">
                  <c:v>2.7205311105416644E-3</c:v>
                </c:pt>
                <c:pt idx="284">
                  <c:v>2.7309972818761194E-3</c:v>
                </c:pt>
                <c:pt idx="285">
                  <c:v>2.7344524574583152E-3</c:v>
                </c:pt>
                <c:pt idx="286">
                  <c:v>2.7378890638917889E-3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24160"/>
        <c:axId val="630525952"/>
      </c:scatterChart>
      <c:valAx>
        <c:axId val="6305241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0525952"/>
        <c:crosses val="autoZero"/>
        <c:crossBetween val="midCat"/>
      </c:valAx>
      <c:valAx>
        <c:axId val="63052595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05241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42368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3.7516762759649625E-3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42398</c:v>
                </c:pt>
                <c:pt idx="1">
                  <c:v>42429</c:v>
                </c:pt>
                <c:pt idx="2">
                  <c:v>42459</c:v>
                </c:pt>
                <c:pt idx="3">
                  <c:v>42489</c:v>
                </c:pt>
                <c:pt idx="4">
                  <c:v>42520</c:v>
                </c:pt>
                <c:pt idx="5">
                  <c:v>42551</c:v>
                </c:pt>
                <c:pt idx="6">
                  <c:v>42580</c:v>
                </c:pt>
                <c:pt idx="7">
                  <c:v>42612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3.6949339329787811E-3</c:v>
                </c:pt>
                <c:pt idx="1">
                  <c:v>3.7160601628919918E-3</c:v>
                </c:pt>
                <c:pt idx="2">
                  <c:v>3.8202338129106972E-3</c:v>
                </c:pt>
                <c:pt idx="3">
                  <c:v>3.8688497271369077E-3</c:v>
                </c:pt>
                <c:pt idx="4">
                  <c:v>3.8943241581447493E-3</c:v>
                </c:pt>
                <c:pt idx="5">
                  <c:v>3.8813292258564709E-3</c:v>
                </c:pt>
                <c:pt idx="6">
                  <c:v>3.8983719316462015E-3</c:v>
                </c:pt>
                <c:pt idx="7">
                  <c:v>3.9288886553568037E-3</c:v>
                </c:pt>
                <c:pt idx="8">
                  <c:v>3.9064298946871641E-3</c:v>
                </c:pt>
                <c:pt idx="9">
                  <c:v>3.9614610532667655E-3</c:v>
                </c:pt>
                <c:pt idx="10">
                  <c:v>0</c:v>
                </c:pt>
                <c:pt idx="11">
                  <c:v>4.0665752743788194E-3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  <c:pt idx="251">
                  <c:v>42727</c:v>
                </c:pt>
                <c:pt idx="252">
                  <c:v>42732</c:v>
                </c:pt>
                <c:pt idx="253">
                  <c:v>42733</c:v>
                </c:pt>
                <c:pt idx="254">
                  <c:v>42734</c:v>
                </c:pt>
                <c:pt idx="255">
                  <c:v>42738</c:v>
                </c:pt>
                <c:pt idx="256">
                  <c:v>42739</c:v>
                </c:pt>
                <c:pt idx="257">
                  <c:v>42740</c:v>
                </c:pt>
                <c:pt idx="258">
                  <c:v>42741</c:v>
                </c:pt>
                <c:pt idx="259">
                  <c:v>42744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3.7516762759649625E-3</c:v>
                </c:pt>
                <c:pt idx="1">
                  <c:v>3.7493397735402197E-3</c:v>
                </c:pt>
                <c:pt idx="2">
                  <c:v>3.7400531753195849E-3</c:v>
                </c:pt>
                <c:pt idx="3">
                  <c:v>3.7377612315035945E-3</c:v>
                </c:pt>
                <c:pt idx="4">
                  <c:v>3.7354871111311048E-3</c:v>
                </c:pt>
                <c:pt idx="5">
                  <c:v>3.7332337847760331E-3</c:v>
                </c:pt>
                <c:pt idx="6">
                  <c:v>3.7310042230122957E-3</c:v>
                </c:pt>
                <c:pt idx="7">
                  <c:v>3.7244878310082595E-3</c:v>
                </c:pt>
                <c:pt idx="8">
                  <c:v>3.7223830333490285E-3</c:v>
                </c:pt>
                <c:pt idx="9">
                  <c:v>3.7203168531507163E-3</c:v>
                </c:pt>
                <c:pt idx="10">
                  <c:v>3.7182922609872394E-3</c:v>
                </c:pt>
                <c:pt idx="11">
                  <c:v>3.7163122274325149E-3</c:v>
                </c:pt>
                <c:pt idx="12">
                  <c:v>3.7106691841600234E-3</c:v>
                </c:pt>
                <c:pt idx="13">
                  <c:v>3.7088970907794764E-3</c:v>
                </c:pt>
                <c:pt idx="14">
                  <c:v>3.7071844088772655E-3</c:v>
                </c:pt>
                <c:pt idx="15">
                  <c:v>3.7055341090273079E-3</c:v>
                </c:pt>
                <c:pt idx="16">
                  <c:v>3.7039491618035205E-3</c:v>
                </c:pt>
                <c:pt idx="17">
                  <c:v>3.6996161416283464E-3</c:v>
                </c:pt>
                <c:pt idx="18">
                  <c:v>3.6983223106484072E-3</c:v>
                </c:pt>
                <c:pt idx="19">
                  <c:v>3.697108685164222E-3</c:v>
                </c:pt>
                <c:pt idx="20">
                  <c:v>3.6959782357497075E-3</c:v>
                </c:pt>
                <c:pt idx="21">
                  <c:v>3.6949339329787811E-3</c:v>
                </c:pt>
                <c:pt idx="22">
                  <c:v>3.6923426830266291E-3</c:v>
                </c:pt>
                <c:pt idx="23">
                  <c:v>3.6916659204254262E-3</c:v>
                </c:pt>
                <c:pt idx="24">
                  <c:v>3.6910857775684469E-3</c:v>
                </c:pt>
                <c:pt idx="25">
                  <c:v>3.6906041300873702E-3</c:v>
                </c:pt>
                <c:pt idx="26">
                  <c:v>3.6902228536138761E-3</c:v>
                </c:pt>
                <c:pt idx="27">
                  <c:v>3.6897000065556867E-3</c:v>
                </c:pt>
                <c:pt idx="28">
                  <c:v>3.6897389704293204E-3</c:v>
                </c:pt>
                <c:pt idx="29">
                  <c:v>3.6898876834689349E-3</c:v>
                </c:pt>
                <c:pt idx="30">
                  <c:v>3.6901480213062101E-3</c:v>
                </c:pt>
                <c:pt idx="31">
                  <c:v>3.6905218595728257E-3</c:v>
                </c:pt>
                <c:pt idx="32">
                  <c:v>3.6923431332655126E-3</c:v>
                </c:pt>
                <c:pt idx="33">
                  <c:v>3.6931897295662867E-3</c:v>
                </c:pt>
                <c:pt idx="34">
                  <c:v>3.6941592044548001E-3</c:v>
                </c:pt>
                <c:pt idx="35">
                  <c:v>3.6952534335627316E-3</c:v>
                </c:pt>
                <c:pt idx="36">
                  <c:v>3.6964742925217615E-3</c:v>
                </c:pt>
                <c:pt idx="37">
                  <c:v>3.7009154048222373E-3</c:v>
                </c:pt>
                <c:pt idx="38">
                  <c:v>3.7026615395024569E-3</c:v>
                </c:pt>
                <c:pt idx="39">
                  <c:v>3.7045436821921728E-3</c:v>
                </c:pt>
                <c:pt idx="40">
                  <c:v>3.7065637085230653E-3</c:v>
                </c:pt>
                <c:pt idx="41">
                  <c:v>3.7087234941268138E-3</c:v>
                </c:pt>
                <c:pt idx="42">
                  <c:v>3.7160601628919918E-3</c:v>
                </c:pt>
                <c:pt idx="43">
                  <c:v>3.7187958736236812E-3</c:v>
                </c:pt>
                <c:pt idx="44">
                  <c:v>3.7216695121049456E-3</c:v>
                </c:pt>
                <c:pt idx="45">
                  <c:v>3.7246717442857868E-3</c:v>
                </c:pt>
                <c:pt idx="46">
                  <c:v>3.7277932361162039E-3</c:v>
                </c:pt>
                <c:pt idx="47">
                  <c:v>3.7377799290049239E-3</c:v>
                </c:pt>
                <c:pt idx="48">
                  <c:v>3.741285118933655E-3</c:v>
                </c:pt>
                <c:pt idx="49">
                  <c:v>3.7448628982619664E-3</c:v>
                </c:pt>
                <c:pt idx="50">
                  <c:v>3.748503932939858E-3</c:v>
                </c:pt>
                <c:pt idx="51">
                  <c:v>3.7521988889173317E-3</c:v>
                </c:pt>
                <c:pt idx="52">
                  <c:v>3.7635139441472474E-3</c:v>
                </c:pt>
                <c:pt idx="53">
                  <c:v>3.7673312448230534E-3</c:v>
                </c:pt>
                <c:pt idx="54">
                  <c:v>3.7711557965484444E-3</c:v>
                </c:pt>
                <c:pt idx="55">
                  <c:v>3.7749782652734204E-3</c:v>
                </c:pt>
                <c:pt idx="56">
                  <c:v>3.7787893169479829E-3</c:v>
                </c:pt>
                <c:pt idx="57">
                  <c:v>3.7900606291691938E-3</c:v>
                </c:pt>
                <c:pt idx="58">
                  <c:v>3.7937326721421078E-3</c:v>
                </c:pt>
                <c:pt idx="59">
                  <c:v>3.7973466278146111E-3</c:v>
                </c:pt>
                <c:pt idx="60">
                  <c:v>3.8008931621367043E-3</c:v>
                </c:pt>
                <c:pt idx="61">
                  <c:v>3.8172878217410484E-3</c:v>
                </c:pt>
                <c:pt idx="62">
                  <c:v>3.8202338129106972E-3</c:v>
                </c:pt>
                <c:pt idx="63">
                  <c:v>3.8230494120093696E-3</c:v>
                </c:pt>
                <c:pt idx="64">
                  <c:v>3.8257371231342091E-3</c:v>
                </c:pt>
                <c:pt idx="65">
                  <c:v>3.8330816459314528E-3</c:v>
                </c:pt>
                <c:pt idx="66">
                  <c:v>3.8353065224266836E-3</c:v>
                </c:pt>
                <c:pt idx="67">
                  <c:v>3.8374278695809424E-3</c:v>
                </c:pt>
                <c:pt idx="68">
                  <c:v>3.8394505591208021E-3</c:v>
                </c:pt>
                <c:pt idx="69">
                  <c:v>3.8413794627728346E-3</c:v>
                </c:pt>
                <c:pt idx="70">
                  <c:v>3.8466521756676921E-3</c:v>
                </c:pt>
                <c:pt idx="71">
                  <c:v>3.8482546530341387E-3</c:v>
                </c:pt>
                <c:pt idx="72">
                  <c:v>3.8497877031456193E-3</c:v>
                </c:pt>
                <c:pt idx="73">
                  <c:v>3.8512561977287066E-3</c:v>
                </c:pt>
                <c:pt idx="74">
                  <c:v>3.8526650085099721E-3</c:v>
                </c:pt>
                <c:pt idx="75">
                  <c:v>3.8565820553085636E-3</c:v>
                </c:pt>
                <c:pt idx="76">
                  <c:v>3.8578008481482662E-3</c:v>
                </c:pt>
                <c:pt idx="77">
                  <c:v>3.8589843158190092E-3</c:v>
                </c:pt>
                <c:pt idx="78">
                  <c:v>3.8601373300473636E-3</c:v>
                </c:pt>
                <c:pt idx="79">
                  <c:v>3.8612647625599029E-3</c:v>
                </c:pt>
                <c:pt idx="80">
                  <c:v>3.864542287068349E-3</c:v>
                </c:pt>
                <c:pt idx="81">
                  <c:v>3.8656161099833481E-3</c:v>
                </c:pt>
                <c:pt idx="82">
                  <c:v>3.8666887098153927E-3</c:v>
                </c:pt>
                <c:pt idx="83">
                  <c:v>3.8677649582910551E-3</c:v>
                </c:pt>
                <c:pt idx="84">
                  <c:v>3.8688497271369077E-3</c:v>
                </c:pt>
                <c:pt idx="85">
                  <c:v>3.8732877437509324E-3</c:v>
                </c:pt>
                <c:pt idx="86">
                  <c:v>3.8744084166405903E-3</c:v>
                </c:pt>
                <c:pt idx="87">
                  <c:v>3.8755276072898409E-3</c:v>
                </c:pt>
                <c:pt idx="88">
                  <c:v>3.8766423408312513E-3</c:v>
                </c:pt>
                <c:pt idx="89">
                  <c:v>3.8799300501340971E-3</c:v>
                </c:pt>
                <c:pt idx="90">
                  <c:v>3.8809972065698048E-3</c:v>
                </c:pt>
                <c:pt idx="91">
                  <c:v>3.8820450315605022E-3</c:v>
                </c:pt>
                <c:pt idx="92">
                  <c:v>3.8830705502387558E-3</c:v>
                </c:pt>
                <c:pt idx="93">
                  <c:v>3.8840707877371311E-3</c:v>
                </c:pt>
                <c:pt idx="94">
                  <c:v>3.8868900644786499E-3</c:v>
                </c:pt>
                <c:pt idx="95">
                  <c:v>3.8877594285831743E-3</c:v>
                </c:pt>
                <c:pt idx="96">
                  <c:v>3.8885886371706514E-3</c:v>
                </c:pt>
                <c:pt idx="97">
                  <c:v>3.8893747153736472E-3</c:v>
                </c:pt>
                <c:pt idx="98">
                  <c:v>3.890114688324728E-3</c:v>
                </c:pt>
                <c:pt idx="99">
                  <c:v>3.8920282269921404E-3</c:v>
                </c:pt>
                <c:pt idx="100">
                  <c:v>3.8925540302612218E-3</c:v>
                </c:pt>
                <c:pt idx="101">
                  <c:v>3.8930188539412183E-3</c:v>
                </c:pt>
                <c:pt idx="102">
                  <c:v>3.8934197231646969E-3</c:v>
                </c:pt>
                <c:pt idx="103">
                  <c:v>3.8937536630642231E-3</c:v>
                </c:pt>
                <c:pt idx="104">
                  <c:v>3.8943559992577342E-3</c:v>
                </c:pt>
                <c:pt idx="105">
                  <c:v>3.894302561884163E-3</c:v>
                </c:pt>
                <c:pt idx="106">
                  <c:v>3.8941695573676302E-3</c:v>
                </c:pt>
                <c:pt idx="107">
                  <c:v>3.8939626970517309E-3</c:v>
                </c:pt>
                <c:pt idx="108">
                  <c:v>3.8929560947437766E-3</c:v>
                </c:pt>
                <c:pt idx="109">
                  <c:v>3.8925109246663557E-3</c:v>
                </c:pt>
                <c:pt idx="110">
                  <c:v>3.8920204555075409E-3</c:v>
                </c:pt>
                <c:pt idx="111">
                  <c:v>3.8914903986109269E-3</c:v>
                </c:pt>
                <c:pt idx="112">
                  <c:v>3.8909264653201078E-3</c:v>
                </c:pt>
                <c:pt idx="113">
                  <c:v>3.8890885205183703E-3</c:v>
                </c:pt>
                <c:pt idx="114">
                  <c:v>3.8884461950866793E-3</c:v>
                </c:pt>
                <c:pt idx="115">
                  <c:v>3.8877985499787566E-3</c:v>
                </c:pt>
                <c:pt idx="116">
                  <c:v>3.8871512965381974E-3</c:v>
                </c:pt>
                <c:pt idx="117">
                  <c:v>3.8865101461085954E-3</c:v>
                </c:pt>
                <c:pt idx="118">
                  <c:v>3.8846804263214822E-3</c:v>
                </c:pt>
                <c:pt idx="119">
                  <c:v>3.8841208013716574E-3</c:v>
                </c:pt>
                <c:pt idx="120">
                  <c:v>3.8835958361507633E-3</c:v>
                </c:pt>
                <c:pt idx="121">
                  <c:v>3.8831112420023945E-3</c:v>
                </c:pt>
                <c:pt idx="122">
                  <c:v>3.8826727302701458E-3</c:v>
                </c:pt>
                <c:pt idx="123">
                  <c:v>3.8816908030060654E-3</c:v>
                </c:pt>
                <c:pt idx="124">
                  <c:v>3.8814937343742426E-3</c:v>
                </c:pt>
                <c:pt idx="125">
                  <c:v>3.8813713048765131E-3</c:v>
                </c:pt>
                <c:pt idx="126">
                  <c:v>3.8813292258564709E-3</c:v>
                </c:pt>
                <c:pt idx="127">
                  <c:v>3.8813471785766763E-3</c:v>
                </c:pt>
                <c:pt idx="128">
                  <c:v>3.8816204329634447E-3</c:v>
                </c:pt>
                <c:pt idx="129">
                  <c:v>3.8817863013276212E-3</c:v>
                </c:pt>
                <c:pt idx="130">
                  <c:v>3.8819903872226924E-3</c:v>
                </c:pt>
                <c:pt idx="131">
                  <c:v>3.8822331860966191E-3</c:v>
                </c:pt>
                <c:pt idx="132">
                  <c:v>3.8825151933973624E-3</c:v>
                </c:pt>
                <c:pt idx="133">
                  <c:v>3.8836014203400991E-3</c:v>
                </c:pt>
                <c:pt idx="134">
                  <c:v>3.8840452158277164E-3</c:v>
                </c:pt>
                <c:pt idx="135">
                  <c:v>3.8845306969819545E-3</c:v>
                </c:pt>
                <c:pt idx="136">
                  <c:v>3.8850583592507739E-3</c:v>
                </c:pt>
                <c:pt idx="137">
                  <c:v>3.8856286980821354E-3</c:v>
                </c:pt>
                <c:pt idx="138">
                  <c:v>3.8876007284310821E-3</c:v>
                </c:pt>
                <c:pt idx="139">
                  <c:v>3.8883467279922212E-3</c:v>
                </c:pt>
                <c:pt idx="140">
                  <c:v>3.8891378813557067E-3</c:v>
                </c:pt>
                <c:pt idx="141">
                  <c:v>3.8899746839694996E-3</c:v>
                </c:pt>
                <c:pt idx="142">
                  <c:v>3.8908576312815602E-3</c:v>
                </c:pt>
                <c:pt idx="143">
                  <c:v>3.8937882958869595E-3</c:v>
                </c:pt>
                <c:pt idx="144">
                  <c:v>3.8948607764717007E-3</c:v>
                </c:pt>
                <c:pt idx="145">
                  <c:v>3.8959818789945141E-3</c:v>
                </c:pt>
                <c:pt idx="146">
                  <c:v>3.8971520989033608E-3</c:v>
                </c:pt>
                <c:pt idx="147">
                  <c:v>3.8983719316462015E-3</c:v>
                </c:pt>
                <c:pt idx="148">
                  <c:v>3.9021933143033594E-3</c:v>
                </c:pt>
                <c:pt idx="149">
                  <c:v>3.9034954103149369E-3</c:v>
                </c:pt>
                <c:pt idx="150">
                  <c:v>3.9048051875848599E-3</c:v>
                </c:pt>
                <c:pt idx="151">
                  <c:v>3.9061187643303769E-3</c:v>
                </c:pt>
                <c:pt idx="152">
                  <c:v>3.907432258768738E-3</c:v>
                </c:pt>
                <c:pt idx="153">
                  <c:v>3.9113334304133806E-3</c:v>
                </c:pt>
                <c:pt idx="154">
                  <c:v>3.9126077777956129E-3</c:v>
                </c:pt>
                <c:pt idx="155">
                  <c:v>3.9138626339569361E-3</c:v>
                </c:pt>
                <c:pt idx="156">
                  <c:v>3.9150941171146002E-3</c:v>
                </c:pt>
                <c:pt idx="157">
                  <c:v>3.9162983454858556E-3</c:v>
                </c:pt>
                <c:pt idx="158">
                  <c:v>3.9197086840536566E-3</c:v>
                </c:pt>
                <c:pt idx="159">
                  <c:v>3.9207650754517678E-3</c:v>
                </c:pt>
                <c:pt idx="160">
                  <c:v>3.9217748031497163E-3</c:v>
                </c:pt>
                <c:pt idx="161">
                  <c:v>3.9227339853647519E-3</c:v>
                </c:pt>
                <c:pt idx="162">
                  <c:v>3.9236387403141252E-3</c:v>
                </c:pt>
                <c:pt idx="163">
                  <c:v>3.9259876237407584E-3</c:v>
                </c:pt>
                <c:pt idx="164">
                  <c:v>3.9266358517999738E-3</c:v>
                </c:pt>
                <c:pt idx="165">
                  <c:v>3.9272102436797721E-3</c:v>
                </c:pt>
                <c:pt idx="166">
                  <c:v>3.9277069175974047E-3</c:v>
                </c:pt>
                <c:pt idx="167">
                  <c:v>3.9281219917701206E-3</c:v>
                </c:pt>
                <c:pt idx="168">
                  <c:v>3.9288886553568037E-3</c:v>
                </c:pt>
                <c:pt idx="169">
                  <c:v>3.9288116888507221E-3</c:v>
                </c:pt>
                <c:pt idx="170">
                  <c:v>3.9285879355068342E-3</c:v>
                </c:pt>
                <c:pt idx="171">
                  <c:v>3.928228114586675E-3</c:v>
                </c:pt>
                <c:pt idx="172">
                  <c:v>3.9264394389839146E-3</c:v>
                </c:pt>
                <c:pt idx="173">
                  <c:v>3.9256425403740164E-3</c:v>
                </c:pt>
                <c:pt idx="174">
                  <c:v>3.9247631704955209E-3</c:v>
                </c:pt>
                <c:pt idx="175">
                  <c:v>3.923812048609962E-3</c:v>
                </c:pt>
                <c:pt idx="176">
                  <c:v>3.9227998939788756E-3</c:v>
                </c:pt>
                <c:pt idx="177">
                  <c:v>3.9195044262277942E-3</c:v>
                </c:pt>
                <c:pt idx="178">
                  <c:v>3.9183553332299429E-3</c:v>
                </c:pt>
                <c:pt idx="179">
                  <c:v>3.917198803794238E-3</c:v>
                </c:pt>
                <c:pt idx="180">
                  <c:v>3.9160455571822126E-3</c:v>
                </c:pt>
                <c:pt idx="181">
                  <c:v>3.9149063126554034E-3</c:v>
                </c:pt>
                <c:pt idx="182">
                  <c:v>3.9116797842016146E-3</c:v>
                </c:pt>
                <c:pt idx="183">
                  <c:v>3.9107037406310146E-3</c:v>
                </c:pt>
                <c:pt idx="184">
                  <c:v>3.9097952954533039E-3</c:v>
                </c:pt>
                <c:pt idx="185">
                  <c:v>3.9089651679300166E-3</c:v>
                </c:pt>
                <c:pt idx="186">
                  <c:v>3.9082240773226891E-3</c:v>
                </c:pt>
                <c:pt idx="187">
                  <c:v>3.9066422196118063E-3</c:v>
                </c:pt>
                <c:pt idx="188">
                  <c:v>3.9063644692836621E-3</c:v>
                </c:pt>
                <c:pt idx="189">
                  <c:v>3.9062293521791502E-3</c:v>
                </c:pt>
                <c:pt idx="190">
                  <c:v>3.9062475875598058E-3</c:v>
                </c:pt>
                <c:pt idx="191">
                  <c:v>3.9064298946871641E-3</c:v>
                </c:pt>
                <c:pt idx="192">
                  <c:v>3.9079281120939892E-3</c:v>
                </c:pt>
                <c:pt idx="193">
                  <c:v>3.9087198615804673E-3</c:v>
                </c:pt>
                <c:pt idx="194">
                  <c:v>3.9096475896163501E-3</c:v>
                </c:pt>
                <c:pt idx="195">
                  <c:v>3.9107051802260203E-3</c:v>
                </c:pt>
                <c:pt idx="196">
                  <c:v>3.9118865174338604E-3</c:v>
                </c:pt>
                <c:pt idx="197">
                  <c:v>3.9161118488902202E-3</c:v>
                </c:pt>
                <c:pt idx="198">
                  <c:v>3.917727012734561E-3</c:v>
                </c:pt>
                <c:pt idx="199">
                  <c:v>3.9194353432989828E-3</c:v>
                </c:pt>
                <c:pt idx="200">
                  <c:v>3.921230724607868E-3</c:v>
                </c:pt>
                <c:pt idx="201">
                  <c:v>3.9231070406855984E-3</c:v>
                </c:pt>
                <c:pt idx="202">
                  <c:v>3.9291604377756847E-3</c:v>
                </c:pt>
                <c:pt idx="203">
                  <c:v>3.9312993331726189E-3</c:v>
                </c:pt>
                <c:pt idx="204">
                  <c:v>3.9334885834603102E-3</c:v>
                </c:pt>
                <c:pt idx="205">
                  <c:v>3.9357220726631403E-3</c:v>
                </c:pt>
                <c:pt idx="206">
                  <c:v>3.9379936848054917E-3</c:v>
                </c:pt>
                <c:pt idx="207">
                  <c:v>3.9449760991134945E-3</c:v>
                </c:pt>
                <c:pt idx="208">
                  <c:v>3.9473390432577535E-3</c:v>
                </c:pt>
                <c:pt idx="209">
                  <c:v>3.949709530463444E-3</c:v>
                </c:pt>
                <c:pt idx="210">
                  <c:v>3.9520814447549504E-3</c:v>
                </c:pt>
                <c:pt idx="211">
                  <c:v>3.9544486701566526E-3</c:v>
                </c:pt>
                <c:pt idx="212">
                  <c:v>3.9614610532667655E-3</c:v>
                </c:pt>
                <c:pt idx="213">
                  <c:v>3.9637494725661372E-3</c:v>
                </c:pt>
                <c:pt idx="214">
                  <c:v>3.966009278375972E-3</c:v>
                </c:pt>
                <c:pt idx="215">
                  <c:v>3.9682410099990042E-3</c:v>
                </c:pt>
                <c:pt idx="216">
                  <c:v>3.9704452067379718E-3</c:v>
                </c:pt>
                <c:pt idx="217">
                  <c:v>3.976897980677842E-3</c:v>
                </c:pt>
                <c:pt idx="218">
                  <c:v>3.9789974309079089E-3</c:v>
                </c:pt>
                <c:pt idx="219">
                  <c:v>3.9810720427675911E-3</c:v>
                </c:pt>
                <c:pt idx="220">
                  <c:v>3.9831223555596247E-3</c:v>
                </c:pt>
                <c:pt idx="221">
                  <c:v>3.9851489085867458E-3</c:v>
                </c:pt>
                <c:pt idx="222">
                  <c:v>3.9910914021059974E-3</c:v>
                </c:pt>
                <c:pt idx="223">
                  <c:v>3.9930283091008318E-3</c:v>
                </c:pt>
                <c:pt idx="224">
                  <c:v>3.9949441528444336E-3</c:v>
                </c:pt>
                <c:pt idx="225">
                  <c:v>3.9968394726395406E-3</c:v>
                </c:pt>
                <c:pt idx="226">
                  <c:v>3.9987148077888883E-3</c:v>
                </c:pt>
                <c:pt idx="227">
                  <c:v>4.0042262983897388E-3</c:v>
                </c:pt>
                <c:pt idx="228">
                  <c:v>4.0060270879834119E-3</c:v>
                </c:pt>
                <c:pt idx="229">
                  <c:v>4.0078105894450072E-3</c:v>
                </c:pt>
                <c:pt idx="230">
                  <c:v>4.0095773420772592E-3</c:v>
                </c:pt>
                <c:pt idx="231">
                  <c:v>4.0113278851829064E-3</c:v>
                </c:pt>
                <c:pt idx="232">
                  <c:v>4.0164876503675723E-3</c:v>
                </c:pt>
                <c:pt idx="233">
                  <c:v>4.0181787483941564E-3</c:v>
                </c:pt>
                <c:pt idx="234">
                  <c:v>4.0198563334078157E-3</c:v>
                </c:pt>
                <c:pt idx="235">
                  <c:v>4.0215209447112864E-3</c:v>
                </c:pt>
                <c:pt idx="236">
                  <c:v>4.0231731216073038E-3</c:v>
                </c:pt>
                <c:pt idx="237">
                  <c:v>4.0280604388780025E-3</c:v>
                </c:pt>
                <c:pt idx="238">
                  <c:v>4.0296682711715706E-3</c:v>
                </c:pt>
                <c:pt idx="239">
                  <c:v>4.0312663655713669E-3</c:v>
                </c:pt>
                <c:pt idx="240">
                  <c:v>4.0328552613801277E-3</c:v>
                </c:pt>
                <c:pt idx="241">
                  <c:v>4.0344354979005882E-3</c:v>
                </c:pt>
                <c:pt idx="242">
                  <c:v>4.0391296447595355E-3</c:v>
                </c:pt>
                <c:pt idx="243">
                  <c:v>4.0406806371541598E-3</c:v>
                </c:pt>
                <c:pt idx="244">
                  <c:v>4.0422256667741654E-3</c:v>
                </c:pt>
                <c:pt idx="245">
                  <c:v>4.0437652729222884E-3</c:v>
                </c:pt>
                <c:pt idx="246">
                  <c:v>4.0452999949012651E-3</c:v>
                </c:pt>
                <c:pt idx="247">
                  <c:v>4.0498802488506784E-3</c:v>
                </c:pt>
                <c:pt idx="248">
                  <c:v>4.0514008271804311E-3</c:v>
                </c:pt>
                <c:pt idx="249">
                  <c:v>4.0529192178547181E-3</c:v>
                </c:pt>
                <c:pt idx="250">
                  <c:v>4.0544359601762756E-3</c:v>
                </c:pt>
                <c:pt idx="251">
                  <c:v>4.0559515934478398E-3</c:v>
                </c:pt>
                <c:pt idx="252">
                  <c:v>4.0635319996515304E-3</c:v>
                </c:pt>
                <c:pt idx="253">
                  <c:v>4.0650523039805946E-3</c:v>
                </c:pt>
                <c:pt idx="254">
                  <c:v>4.0665752743788194E-3</c:v>
                </c:pt>
                <c:pt idx="255">
                  <c:v>4.0727108561539925E-3</c:v>
                </c:pt>
                <c:pt idx="256">
                  <c:v>4.0742508028336257E-3</c:v>
                </c:pt>
                <c:pt idx="257">
                  <c:v>4.0757904272547517E-3</c:v>
                </c:pt>
                <c:pt idx="258">
                  <c:v>4.07732835804095E-3</c:v>
                </c:pt>
                <c:pt idx="259">
                  <c:v>4.0819182748257615E-3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068544"/>
        <c:axId val="631070080"/>
      </c:scatterChart>
      <c:valAx>
        <c:axId val="631068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1070080"/>
        <c:crosses val="autoZero"/>
        <c:crossBetween val="midCat"/>
      </c:valAx>
      <c:valAx>
        <c:axId val="631070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10685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42368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5.5616268307215931E-3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42398</c:v>
                </c:pt>
                <c:pt idx="1">
                  <c:v>42429</c:v>
                </c:pt>
                <c:pt idx="2">
                  <c:v>42459</c:v>
                </c:pt>
                <c:pt idx="3">
                  <c:v>42489</c:v>
                </c:pt>
                <c:pt idx="4">
                  <c:v>42521</c:v>
                </c:pt>
                <c:pt idx="5">
                  <c:v>42551</c:v>
                </c:pt>
                <c:pt idx="6">
                  <c:v>42580</c:v>
                </c:pt>
                <c:pt idx="7">
                  <c:v>42612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5.4355512529464228E-3</c:v>
                </c:pt>
                <c:pt idx="1">
                  <c:v>5.3096931504134359E-3</c:v>
                </c:pt>
                <c:pt idx="2">
                  <c:v>5.2116651641468262E-3</c:v>
                </c:pt>
                <c:pt idx="3">
                  <c:v>5.2187536214142547E-3</c:v>
                </c:pt>
                <c:pt idx="4">
                  <c:v>5.1876634446430033E-3</c:v>
                </c:pt>
                <c:pt idx="5">
                  <c:v>5.1791423871196049E-3</c:v>
                </c:pt>
                <c:pt idx="6">
                  <c:v>0</c:v>
                </c:pt>
                <c:pt idx="7">
                  <c:v>0</c:v>
                </c:pt>
                <c:pt idx="8">
                  <c:v>5.2236524388354216E-3</c:v>
                </c:pt>
                <c:pt idx="9">
                  <c:v>0</c:v>
                </c:pt>
                <c:pt idx="10">
                  <c:v>0</c:v>
                </c:pt>
                <c:pt idx="11">
                  <c:v>5.2843007856866204E-3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  <c:pt idx="251">
                  <c:v>42727</c:v>
                </c:pt>
                <c:pt idx="252">
                  <c:v>42732</c:v>
                </c:pt>
                <c:pt idx="253">
                  <c:v>42733</c:v>
                </c:pt>
                <c:pt idx="254">
                  <c:v>42734</c:v>
                </c:pt>
                <c:pt idx="255">
                  <c:v>42738</c:v>
                </c:pt>
                <c:pt idx="256">
                  <c:v>42739</c:v>
                </c:pt>
                <c:pt idx="257">
                  <c:v>42740</c:v>
                </c:pt>
                <c:pt idx="258">
                  <c:v>42741</c:v>
                </c:pt>
                <c:pt idx="259">
                  <c:v>42744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5.5616268307215931E-3</c:v>
                </c:pt>
                <c:pt idx="1">
                  <c:v>5.5573695163935975E-3</c:v>
                </c:pt>
                <c:pt idx="2">
                  <c:v>5.5403475732176081E-3</c:v>
                </c:pt>
                <c:pt idx="3">
                  <c:v>5.5360957444916077E-3</c:v>
                </c:pt>
                <c:pt idx="4">
                  <c:v>5.5318461100064059E-3</c:v>
                </c:pt>
                <c:pt idx="5">
                  <c:v>5.5275990354688017E-3</c:v>
                </c:pt>
                <c:pt idx="6">
                  <c:v>5.523354886585596E-3</c:v>
                </c:pt>
                <c:pt idx="7">
                  <c:v>5.5106436509303599E-3</c:v>
                </c:pt>
                <c:pt idx="8">
                  <c:v>5.5064148617327419E-3</c:v>
                </c:pt>
                <c:pt idx="9">
                  <c:v>5.5021908267235201E-3</c:v>
                </c:pt>
                <c:pt idx="10">
                  <c:v>5.4979719116094936E-3</c:v>
                </c:pt>
                <c:pt idx="11">
                  <c:v>5.4937584820974631E-3</c:v>
                </c:pt>
                <c:pt idx="12">
                  <c:v>5.4811547642413432E-3</c:v>
                </c:pt>
                <c:pt idx="13">
                  <c:v>5.4769669342052928E-3</c:v>
                </c:pt>
                <c:pt idx="14">
                  <c:v>5.4727864183052363E-3</c:v>
                </c:pt>
                <c:pt idx="15">
                  <c:v>5.4686135822479736E-3</c:v>
                </c:pt>
                <c:pt idx="16">
                  <c:v>5.4644487917403055E-3</c:v>
                </c:pt>
                <c:pt idx="17">
                  <c:v>5.4520063505828584E-3</c:v>
                </c:pt>
                <c:pt idx="18">
                  <c:v>5.447877399341561E-3</c:v>
                </c:pt>
                <c:pt idx="19">
                  <c:v>5.4437583221838568E-3</c:v>
                </c:pt>
                <c:pt idx="20">
                  <c:v>5.4396494848165441E-3</c:v>
                </c:pt>
                <c:pt idx="21">
                  <c:v>5.4355512529464228E-3</c:v>
                </c:pt>
                <c:pt idx="22">
                  <c:v>5.423318347386818E-3</c:v>
                </c:pt>
                <c:pt idx="23">
                  <c:v>5.4192586575358918E-3</c:v>
                </c:pt>
                <c:pt idx="24">
                  <c:v>5.4152065128269212E-3</c:v>
                </c:pt>
                <c:pt idx="25">
                  <c:v>5.4111610567443976E-3</c:v>
                </c:pt>
                <c:pt idx="26">
                  <c:v>5.4071214327728132E-3</c:v>
                </c:pt>
                <c:pt idx="27">
                  <c:v>5.3950289883686027E-3</c:v>
                </c:pt>
                <c:pt idx="28">
                  <c:v>5.3910041276856837E-3</c:v>
                </c:pt>
                <c:pt idx="29">
                  <c:v>5.3869808165361594E-3</c:v>
                </c:pt>
                <c:pt idx="30">
                  <c:v>5.3829581984045213E-3</c:v>
                </c:pt>
                <c:pt idx="31">
                  <c:v>5.3789354167752598E-3</c:v>
                </c:pt>
                <c:pt idx="32">
                  <c:v>5.3668575257466477E-3</c:v>
                </c:pt>
                <c:pt idx="33">
                  <c:v>5.3628255249718055E-3</c:v>
                </c:pt>
                <c:pt idx="34">
                  <c:v>5.3587890781217964E-3</c:v>
                </c:pt>
                <c:pt idx="35">
                  <c:v>5.354747328681111E-3</c:v>
                </c:pt>
                <c:pt idx="36">
                  <c:v>5.3506994201342403E-3</c:v>
                </c:pt>
                <c:pt idx="37">
                  <c:v>5.3385101747014324E-3</c:v>
                </c:pt>
                <c:pt idx="38">
                  <c:v>5.3344290645747352E-3</c:v>
                </c:pt>
                <c:pt idx="39">
                  <c:v>5.3303375127643085E-3</c:v>
                </c:pt>
                <c:pt idx="40">
                  <c:v>5.3262346627546446E-3</c:v>
                </c:pt>
                <c:pt idx="41">
                  <c:v>5.3221196580302346E-3</c:v>
                </c:pt>
                <c:pt idx="42">
                  <c:v>5.3096931504134359E-3</c:v>
                </c:pt>
                <c:pt idx="43">
                  <c:v>5.3055052268677193E-3</c:v>
                </c:pt>
                <c:pt idx="44">
                  <c:v>5.3012773545267448E-3</c:v>
                </c:pt>
                <c:pt idx="45">
                  <c:v>5.2970206140422454E-3</c:v>
                </c:pt>
                <c:pt idx="46">
                  <c:v>5.2927460860659565E-3</c:v>
                </c:pt>
                <c:pt idx="47">
                  <c:v>5.2799265837036981E-3</c:v>
                </c:pt>
                <c:pt idx="48">
                  <c:v>5.2756917122775962E-3</c:v>
                </c:pt>
                <c:pt idx="49">
                  <c:v>5.2714944566183784E-3</c:v>
                </c:pt>
                <c:pt idx="50">
                  <c:v>5.2673458973777785E-3</c:v>
                </c:pt>
                <c:pt idx="51">
                  <c:v>5.2632571152075314E-3</c:v>
                </c:pt>
                <c:pt idx="52">
                  <c:v>5.2514602376362504E-3</c:v>
                </c:pt>
                <c:pt idx="53">
                  <c:v>5.2477213702647593E-3</c:v>
                </c:pt>
                <c:pt idx="54">
                  <c:v>5.2440976832222935E-3</c:v>
                </c:pt>
                <c:pt idx="55">
                  <c:v>5.2406002571605877E-3</c:v>
                </c:pt>
                <c:pt idx="56">
                  <c:v>5.2372401727313767E-3</c:v>
                </c:pt>
                <c:pt idx="57">
                  <c:v>5.2280947757560583E-3</c:v>
                </c:pt>
                <c:pt idx="58">
                  <c:v>5.2253948643741725E-3</c:v>
                </c:pt>
                <c:pt idx="59">
                  <c:v>5.222887697883454E-3</c:v>
                </c:pt>
                <c:pt idx="60">
                  <c:v>5.2205843569356376E-3</c:v>
                </c:pt>
                <c:pt idx="61">
                  <c:v>5.212512858150802E-3</c:v>
                </c:pt>
                <c:pt idx="62">
                  <c:v>5.2116651641468262E-3</c:v>
                </c:pt>
                <c:pt idx="63">
                  <c:v>5.2110258903154856E-3</c:v>
                </c:pt>
                <c:pt idx="64">
                  <c:v>5.2105205095658641E-3</c:v>
                </c:pt>
                <c:pt idx="65">
                  <c:v>5.2097289651710007E-3</c:v>
                </c:pt>
                <c:pt idx="66">
                  <c:v>5.2096803961119466E-3</c:v>
                </c:pt>
                <c:pt idx="67">
                  <c:v>5.2097263398164576E-3</c:v>
                </c:pt>
                <c:pt idx="68">
                  <c:v>5.2098589202209033E-3</c:v>
                </c:pt>
                <c:pt idx="69">
                  <c:v>5.2100702612616545E-3</c:v>
                </c:pt>
                <c:pt idx="70">
                  <c:v>5.2110980875654323E-3</c:v>
                </c:pt>
                <c:pt idx="71">
                  <c:v>5.211545710515097E-3</c:v>
                </c:pt>
                <c:pt idx="72">
                  <c:v>5.2120327137829148E-3</c:v>
                </c:pt>
                <c:pt idx="73">
                  <c:v>5.2125512213052547E-3</c:v>
                </c:pt>
                <c:pt idx="74">
                  <c:v>5.2130933570184862E-3</c:v>
                </c:pt>
                <c:pt idx="75">
                  <c:v>5.214782772667223E-3</c:v>
                </c:pt>
                <c:pt idx="76">
                  <c:v>5.2153406605077151E-3</c:v>
                </c:pt>
                <c:pt idx="77">
                  <c:v>5.2158827962209458E-3</c:v>
                </c:pt>
                <c:pt idx="78">
                  <c:v>5.2164013037432856E-3</c:v>
                </c:pt>
                <c:pt idx="79">
                  <c:v>5.2168883070111034E-3</c:v>
                </c:pt>
                <c:pt idx="80">
                  <c:v>5.2180815306511205E-3</c:v>
                </c:pt>
                <c:pt idx="81">
                  <c:v>5.2183637562645459E-3</c:v>
                </c:pt>
                <c:pt idx="82">
                  <c:v>5.2185750973052971E-3</c:v>
                </c:pt>
                <c:pt idx="83">
                  <c:v>5.2187076777097437E-3</c:v>
                </c:pt>
                <c:pt idx="84">
                  <c:v>5.2187536214142547E-3</c:v>
                </c:pt>
                <c:pt idx="85">
                  <c:v>5.217790511647764E-3</c:v>
                </c:pt>
                <c:pt idx="86">
                  <c:v>5.2172753988859455E-3</c:v>
                </c:pt>
                <c:pt idx="87">
                  <c:v>5.2166633375073275E-3</c:v>
                </c:pt>
                <c:pt idx="88">
                  <c:v>5.2159607202675517E-3</c:v>
                </c:pt>
                <c:pt idx="89">
                  <c:v>5.2133734609376686E-3</c:v>
                </c:pt>
                <c:pt idx="90">
                  <c:v>5.2123725478096551E-3</c:v>
                </c:pt>
                <c:pt idx="91">
                  <c:v>5.2113130425986819E-3</c:v>
                </c:pt>
                <c:pt idx="92">
                  <c:v>5.210201338060389E-3</c:v>
                </c:pt>
                <c:pt idx="93">
                  <c:v>5.2090438269504153E-3</c:v>
                </c:pt>
                <c:pt idx="94">
                  <c:v>5.2053603817468139E-3</c:v>
                </c:pt>
                <c:pt idx="95">
                  <c:v>5.2040835719065186E-3</c:v>
                </c:pt>
                <c:pt idx="96">
                  <c:v>5.2027929192727425E-3</c:v>
                </c:pt>
                <c:pt idx="97">
                  <c:v>5.2014948166011253E-3</c:v>
                </c:pt>
                <c:pt idx="98">
                  <c:v>5.2001956566473063E-3</c:v>
                </c:pt>
                <c:pt idx="99">
                  <c:v>5.1963557606490409E-3</c:v>
                </c:pt>
                <c:pt idx="100">
                  <c:v>5.1951162991228147E-3</c:v>
                </c:pt>
                <c:pt idx="101">
                  <c:v>5.1939077440925872E-3</c:v>
                </c:pt>
                <c:pt idx="102">
                  <c:v>5.1927364883139968E-3</c:v>
                </c:pt>
                <c:pt idx="103">
                  <c:v>5.1916089245426841E-3</c:v>
                </c:pt>
                <c:pt idx="104">
                  <c:v>5.1876634446430033E-3</c:v>
                </c:pt>
                <c:pt idx="105">
                  <c:v>5.1868394268210181E-3</c:v>
                </c:pt>
                <c:pt idx="106">
                  <c:v>5.1860703224808511E-3</c:v>
                </c:pt>
                <c:pt idx="107">
                  <c:v>5.185354238054162E-3</c:v>
                </c:pt>
                <c:pt idx="108">
                  <c:v>5.1835051685715852E-3</c:v>
                </c:pt>
                <c:pt idx="109">
                  <c:v>5.1829822281154268E-3</c:v>
                </c:pt>
                <c:pt idx="110">
                  <c:v>5.1825028397310549E-3</c:v>
                </c:pt>
                <c:pt idx="111">
                  <c:v>5.1820651098501303E-3</c:v>
                </c:pt>
                <c:pt idx="112">
                  <c:v>5.1816671449043152E-3</c:v>
                </c:pt>
                <c:pt idx="113">
                  <c:v>5.1806929039941406E-3</c:v>
                </c:pt>
                <c:pt idx="114">
                  <c:v>5.1804350631053766E-3</c:v>
                </c:pt>
                <c:pt idx="115">
                  <c:v>5.1802075193100299E-3</c:v>
                </c:pt>
                <c:pt idx="116">
                  <c:v>5.1800083790397604E-3</c:v>
                </c:pt>
                <c:pt idx="117">
                  <c:v>5.179835748726231E-3</c:v>
                </c:pt>
                <c:pt idx="118">
                  <c:v>5.1794579818426941E-3</c:v>
                </c:pt>
                <c:pt idx="119">
                  <c:v>5.1793724556727363E-3</c:v>
                </c:pt>
                <c:pt idx="120">
                  <c:v>5.1793039716178267E-3</c:v>
                </c:pt>
                <c:pt idx="121">
                  <c:v>5.179250636109624E-3</c:v>
                </c:pt>
                <c:pt idx="122">
                  <c:v>5.1792105555797923E-3</c:v>
                </c:pt>
                <c:pt idx="123">
                  <c:v>5.1791509081771285E-3</c:v>
                </c:pt>
                <c:pt idx="124">
                  <c:v>5.1791449118773897E-3</c:v>
                </c:pt>
                <c:pt idx="125">
                  <c:v>5.179142702714328E-3</c:v>
                </c:pt>
                <c:pt idx="126">
                  <c:v>5.1791423871196049E-3</c:v>
                </c:pt>
                <c:pt idx="127">
                  <c:v>5.1791511372228554E-3</c:v>
                </c:pt>
                <c:pt idx="128">
                  <c:v>5.1792805471781739E-3</c:v>
                </c:pt>
                <c:pt idx="129">
                  <c:v>5.1793573030478697E-3</c:v>
                </c:pt>
                <c:pt idx="130">
                  <c:v>5.1794504848612271E-3</c:v>
                </c:pt>
                <c:pt idx="131">
                  <c:v>5.1795598624190652E-3</c:v>
                </c:pt>
                <c:pt idx="132">
                  <c:v>5.179685205522205E-3</c:v>
                </c:pt>
                <c:pt idx="133">
                  <c:v>5.1801547261116328E-3</c:v>
                </c:pt>
                <c:pt idx="134">
                  <c:v>5.1803416294041787E-3</c:v>
                </c:pt>
                <c:pt idx="135">
                  <c:v>5.1805433472461261E-3</c:v>
                </c:pt>
                <c:pt idx="136">
                  <c:v>5.1807596494382957E-3</c:v>
                </c:pt>
                <c:pt idx="137">
                  <c:v>5.1809903057815068E-3</c:v>
                </c:pt>
                <c:pt idx="138">
                  <c:v>5.1817660977255906E-3</c:v>
                </c:pt>
                <c:pt idx="139">
                  <c:v>5.1820518686811687E-3</c:v>
                </c:pt>
                <c:pt idx="140">
                  <c:v>5.1823508427918889E-3</c:v>
                </c:pt>
                <c:pt idx="141">
                  <c:v>5.1826627898585711E-3</c:v>
                </c:pt>
                <c:pt idx="142">
                  <c:v>5.1829874796820363E-3</c:v>
                </c:pt>
                <c:pt idx="143">
                  <c:v>5.1840357037013221E-3</c:v>
                </c:pt>
                <c:pt idx="144">
                  <c:v>5.1844090625601151E-3</c:v>
                </c:pt>
                <c:pt idx="145">
                  <c:v>5.184794013179791E-3</c:v>
                </c:pt>
                <c:pt idx="146">
                  <c:v>5.1851903253611687E-3</c:v>
                </c:pt>
                <c:pt idx="147">
                  <c:v>5.1855977689050682E-3</c:v>
                </c:pt>
                <c:pt idx="148">
                  <c:v>5.1868845857201036E-3</c:v>
                </c:pt>
                <c:pt idx="149">
                  <c:v>5.1873342527222937E-3</c:v>
                </c:pt>
                <c:pt idx="150">
                  <c:v>5.1877939000911063E-3</c:v>
                </c:pt>
                <c:pt idx="151">
                  <c:v>5.1882632976273614E-3</c:v>
                </c:pt>
                <c:pt idx="152">
                  <c:v>5.1887422151318799E-3</c:v>
                </c:pt>
                <c:pt idx="153">
                  <c:v>5.1902337854632099E-3</c:v>
                </c:pt>
                <c:pt idx="154">
                  <c:v>5.1907484808489789E-3</c:v>
                </c:pt>
                <c:pt idx="155">
                  <c:v>5.1912715452071111E-3</c:v>
                </c:pt>
                <c:pt idx="156">
                  <c:v>5.1918027483384265E-3</c:v>
                </c:pt>
                <c:pt idx="157">
                  <c:v>5.1923418600437442E-3</c:v>
                </c:pt>
                <c:pt idx="158">
                  <c:v>5.1940043446119166E-3</c:v>
                </c:pt>
                <c:pt idx="159">
                  <c:v>5.1945727886214474E-3</c:v>
                </c:pt>
                <c:pt idx="160">
                  <c:v>5.1951479902090803E-3</c:v>
                </c:pt>
                <c:pt idx="161">
                  <c:v>5.1957297191756379E-3</c:v>
                </c:pt>
                <c:pt idx="162">
                  <c:v>5.1963177453219376E-3</c:v>
                </c:pt>
                <c:pt idx="163">
                  <c:v>5.1981173048474983E-3</c:v>
                </c:pt>
                <c:pt idx="164">
                  <c:v>5.1987282177209729E-3</c:v>
                </c:pt>
                <c:pt idx="165">
                  <c:v>5.1993442767782902E-3</c:v>
                </c:pt>
                <c:pt idx="166">
                  <c:v>5.1999652518202712E-3</c:v>
                </c:pt>
                <c:pt idx="167">
                  <c:v>5.2005909126477358E-3</c:v>
                </c:pt>
                <c:pt idx="168">
                  <c:v>5.203135809828831E-3</c:v>
                </c:pt>
                <c:pt idx="169">
                  <c:v>5.2037814465960147E-3</c:v>
                </c:pt>
                <c:pt idx="170">
                  <c:v>5.2044303879536019E-3</c:v>
                </c:pt>
                <c:pt idx="171">
                  <c:v>5.2050824037024124E-3</c:v>
                </c:pt>
                <c:pt idx="172">
                  <c:v>5.20705459530439E-3</c:v>
                </c:pt>
                <c:pt idx="173">
                  <c:v>5.2077166066262972E-3</c:v>
                </c:pt>
                <c:pt idx="174">
                  <c:v>5.2083805413435293E-3</c:v>
                </c:pt>
                <c:pt idx="175">
                  <c:v>5.2090461692569047E-3</c:v>
                </c:pt>
                <c:pt idx="176">
                  <c:v>5.2097132601672449E-3</c:v>
                </c:pt>
                <c:pt idx="177">
                  <c:v>5.2117210088882503E-3</c:v>
                </c:pt>
                <c:pt idx="178">
                  <c:v>5.212391649794648E-3</c:v>
                </c:pt>
                <c:pt idx="179">
                  <c:v>5.2130626027021097E-3</c:v>
                </c:pt>
                <c:pt idx="180">
                  <c:v>5.213733637411456E-3</c:v>
                </c:pt>
                <c:pt idx="181">
                  <c:v>5.214404523723507E-3</c:v>
                </c:pt>
                <c:pt idx="182">
                  <c:v>5.216413990284087E-3</c:v>
                </c:pt>
                <c:pt idx="183">
                  <c:v>5.2170819810151564E-3</c:v>
                </c:pt>
                <c:pt idx="184">
                  <c:v>5.2177486723530304E-3</c:v>
                </c:pt>
                <c:pt idx="185">
                  <c:v>5.2184138340985297E-3</c:v>
                </c:pt>
                <c:pt idx="186">
                  <c:v>5.2190772360524735E-3</c:v>
                </c:pt>
                <c:pt idx="187">
                  <c:v>5.2210545811731757E-3</c:v>
                </c:pt>
                <c:pt idx="188">
                  <c:v>5.2217086419690997E-3</c:v>
                </c:pt>
                <c:pt idx="189">
                  <c:v>5.2223597919775679E-3</c:v>
                </c:pt>
                <c:pt idx="190">
                  <c:v>5.2230078009994022E-3</c:v>
                </c:pt>
                <c:pt idx="191">
                  <c:v>5.2236524388354216E-3</c:v>
                </c:pt>
                <c:pt idx="192">
                  <c:v>5.2255790831372828E-3</c:v>
                </c:pt>
                <c:pt idx="193">
                  <c:v>5.2262205040917798E-3</c:v>
                </c:pt>
                <c:pt idx="194">
                  <c:v>5.2268615826258601E-3</c:v>
                </c:pt>
                <c:pt idx="195">
                  <c:v>5.2275023514311084E-3</c:v>
                </c:pt>
                <c:pt idx="196">
                  <c:v>5.2281428431991111E-3</c:v>
                </c:pt>
                <c:pt idx="197">
                  <c:v>5.2300629831955126E-3</c:v>
                </c:pt>
                <c:pt idx="198">
                  <c:v>5.230702693730398E-3</c:v>
                </c:pt>
                <c:pt idx="199">
                  <c:v>5.23134229068597E-3</c:v>
                </c:pt>
                <c:pt idx="200">
                  <c:v>5.2319818067538149E-3</c:v>
                </c:pt>
                <c:pt idx="201">
                  <c:v>5.2326212746255174E-3</c:v>
                </c:pt>
                <c:pt idx="202">
                  <c:v>5.2345397159796435E-3</c:v>
                </c:pt>
                <c:pt idx="203">
                  <c:v>5.235179317982645E-3</c:v>
                </c:pt>
                <c:pt idx="204">
                  <c:v>5.235819035247437E-3</c:v>
                </c:pt>
                <c:pt idx="205">
                  <c:v>5.2364589004656051E-3</c:v>
                </c:pt>
                <c:pt idx="206">
                  <c:v>5.2370989463287367E-3</c:v>
                </c:pt>
                <c:pt idx="207">
                  <c:v>5.2390204947037706E-3</c:v>
                </c:pt>
                <c:pt idx="208">
                  <c:v>5.2396615900626156E-3</c:v>
                </c:pt>
                <c:pt idx="209">
                  <c:v>5.240303029524356E-3</c:v>
                </c:pt>
                <c:pt idx="210">
                  <c:v>5.2409448457805758E-3</c:v>
                </c:pt>
                <c:pt idx="211">
                  <c:v>5.241587071522863E-3</c:v>
                </c:pt>
                <c:pt idx="212">
                  <c:v>5.2435165325819891E-3</c:v>
                </c:pt>
                <c:pt idx="213">
                  <c:v>5.2441607231844059E-3</c:v>
                </c:pt>
                <c:pt idx="214">
                  <c:v>5.2448054867308223E-3</c:v>
                </c:pt>
                <c:pt idx="215">
                  <c:v>5.245450855912822E-3</c:v>
                </c:pt>
                <c:pt idx="216">
                  <c:v>5.2460968634219932E-3</c:v>
                </c:pt>
                <c:pt idx="217">
                  <c:v>5.248039042828394E-3</c:v>
                </c:pt>
                <c:pt idx="218">
                  <c:v>5.2486879305621119E-3</c:v>
                </c:pt>
                <c:pt idx="219">
                  <c:v>5.2493376200809308E-3</c:v>
                </c:pt>
                <c:pt idx="220">
                  <c:v>5.2499881440764389E-3</c:v>
                </c:pt>
                <c:pt idx="221">
                  <c:v>5.2506395352402225E-3</c:v>
                </c:pt>
                <c:pt idx="222">
                  <c:v>5.252599238657083E-3</c:v>
                </c:pt>
                <c:pt idx="223">
                  <c:v>5.2532544254098278E-3</c:v>
                </c:pt>
                <c:pt idx="224">
                  <c:v>5.2539106427887793E-3</c:v>
                </c:pt>
                <c:pt idx="225">
                  <c:v>5.2545679234855232E-3</c:v>
                </c:pt>
                <c:pt idx="226">
                  <c:v>5.2552263001916458E-3</c:v>
                </c:pt>
                <c:pt idx="227">
                  <c:v>5.2572083332821495E-3</c:v>
                </c:pt>
                <c:pt idx="228">
                  <c:v>5.2578714209416504E-3</c:v>
                </c:pt>
                <c:pt idx="229">
                  <c:v>5.2585357680684612E-3</c:v>
                </c:pt>
                <c:pt idx="230">
                  <c:v>5.2592014073541684E-3</c:v>
                </c:pt>
                <c:pt idx="231">
                  <c:v>5.2598683714903593E-3</c:v>
                </c:pt>
                <c:pt idx="232">
                  <c:v>5.2618775399176894E-3</c:v>
                </c:pt>
                <c:pt idx="233">
                  <c:v>5.2625501303716739E-3</c:v>
                </c:pt>
                <c:pt idx="234">
                  <c:v>5.2632242091340733E-3</c:v>
                </c:pt>
                <c:pt idx="235">
                  <c:v>5.2638998088964722E-3</c:v>
                </c:pt>
                <c:pt idx="236">
                  <c:v>5.264576962350458E-3</c:v>
                </c:pt>
                <c:pt idx="237">
                  <c:v>5.2666180717777997E-3</c:v>
                </c:pt>
                <c:pt idx="238">
                  <c:v>5.2673017669139953E-3</c:v>
                </c:pt>
                <c:pt idx="239">
                  <c:v>5.2679871791997098E-3</c:v>
                </c:pt>
                <c:pt idx="240">
                  <c:v>5.2686743413265288E-3</c:v>
                </c:pt>
                <c:pt idx="241">
                  <c:v>5.2693632859860378E-3</c:v>
                </c:pt>
                <c:pt idx="242">
                  <c:v>5.2714411420765744E-3</c:v>
                </c:pt>
                <c:pt idx="243">
                  <c:v>5.2721375437827095E-3</c:v>
                </c:pt>
                <c:pt idx="244">
                  <c:v>5.2728358914794675E-3</c:v>
                </c:pt>
                <c:pt idx="245">
                  <c:v>5.2735362178584341E-3</c:v>
                </c:pt>
                <c:pt idx="246">
                  <c:v>5.2742385556111947E-3</c:v>
                </c:pt>
                <c:pt idx="247">
                  <c:v>5.2763579640281097E-3</c:v>
                </c:pt>
                <c:pt idx="248">
                  <c:v>5.2770686741919126E-3</c:v>
                </c:pt>
                <c:pt idx="249">
                  <c:v>5.2777815591874416E-3</c:v>
                </c:pt>
                <c:pt idx="250">
                  <c:v>5.2784966517062833E-3</c:v>
                </c:pt>
                <c:pt idx="251">
                  <c:v>5.2792139844400239E-3</c:v>
                </c:pt>
                <c:pt idx="252">
                  <c:v>5.2828353955377272E-3</c:v>
                </c:pt>
                <c:pt idx="253">
                  <c:v>5.2835668560841723E-3</c:v>
                </c:pt>
                <c:pt idx="254">
                  <c:v>5.2843007856866204E-3</c:v>
                </c:pt>
                <c:pt idx="255">
                  <c:v>5.2872242417200234E-3</c:v>
                </c:pt>
                <c:pt idx="256">
                  <c:v>5.2879491431850039E-3</c:v>
                </c:pt>
                <c:pt idx="257">
                  <c:v>5.2886713842233944E-3</c:v>
                </c:pt>
                <c:pt idx="258">
                  <c:v>5.2893908271305747E-3</c:v>
                </c:pt>
                <c:pt idx="259">
                  <c:v>5.2915309900186478E-3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98240"/>
        <c:axId val="631499776"/>
      </c:scatterChart>
      <c:valAx>
        <c:axId val="6314982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1499776"/>
        <c:crosses val="autoZero"/>
        <c:crossBetween val="midCat"/>
      </c:valAx>
      <c:valAx>
        <c:axId val="6314997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14982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21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H6</v>
          </cell>
        </row>
        <row r="8">
          <cell r="D8" t="str">
            <v>J6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1.8.0 - MS VC++ (version unknown) - Multithreaded Static Runtime library - Release Configuration - Dec 24 2015 13:04:23</v>
      </c>
    </row>
    <row r="2" spans="1:34" ht="18.7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168</v>
      </c>
      <c r="E4" s="307"/>
      <c r="G4" s="327"/>
      <c r="H4" s="349" t="s">
        <v>14</v>
      </c>
      <c r="I4" s="350">
        <v>42362.557222222225</v>
      </c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_xll.qlCalendarAdjust(Calendar,_xll.qlSettingsEvaluationDate(Trigger))</f>
        <v>42362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169</v>
      </c>
      <c r="E6" s="307"/>
      <c r="F6" s="82"/>
      <c r="G6" s="327"/>
      <c r="H6" s="321" t="s">
        <v>16</v>
      </c>
      <c r="I6" s="333">
        <f>[1]!TriggerCounter</f>
        <v>21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1</v>
      </c>
      <c r="J7" s="246"/>
    </row>
    <row r="8" spans="1:34" x14ac:dyDescent="0.2">
      <c r="B8" s="306"/>
      <c r="C8" s="321" t="s">
        <v>125</v>
      </c>
      <c r="D8" s="318" t="s">
        <v>174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42368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8.75" x14ac:dyDescent="0.2">
      <c r="B11" s="306"/>
      <c r="C11" s="321" t="s">
        <v>6</v>
      </c>
      <c r="D11" s="318" t="b">
        <v>1</v>
      </c>
      <c r="E11" s="307"/>
      <c r="G11" s="313" t="s">
        <v>177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170</v>
      </c>
      <c r="I13" s="316" t="s">
        <v>137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171</v>
      </c>
      <c r="I14" s="317" t="s">
        <v>173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172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178</v>
      </c>
      <c r="I16" s="317" t="s">
        <v>180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179</v>
      </c>
      <c r="I17" s="335" t="str">
        <f>I16&amp;"("&amp;LiborCalendar&amp;","&amp;LocalCalendar&amp;")"</f>
        <v>JoinHolidays(UnitedKingdom::Exchange,UnitedStates::Settlement)</v>
      </c>
      <c r="J17" s="307" t="s">
        <v>181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8.7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obj_0023a#0020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116</v>
      </c>
      <c r="E29" s="307"/>
    </row>
    <row r="30" spans="2:10" x14ac:dyDescent="0.2">
      <c r="B30" s="308"/>
      <c r="C30" s="64"/>
      <c r="D30" s="65"/>
      <c r="E30" s="307"/>
    </row>
    <row r="31" spans="2:10" x14ac:dyDescent="0.2">
      <c r="B31" s="306"/>
      <c r="C31" s="345" t="s">
        <v>82</v>
      </c>
      <c r="D31" s="347" t="str">
        <f>_xll.qlPiecewiseYieldCurve(,D24,Calendar,_xll.ohPack('Delta 1M'!M13:M21),"actual/365",,,,D28,D29,,Trigger)</f>
        <v>obj_00239#0020</v>
      </c>
      <c r="E31" s="307"/>
    </row>
    <row r="32" spans="2:10" x14ac:dyDescent="0.2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42368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42580</v>
      </c>
      <c r="D35" s="42">
        <f>_xll.qlYieldTSDiscount(D31,C35,,Trigger)</f>
        <v>0.99682968632017277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1" t="s">
        <v>87</v>
      </c>
      <c r="D2" s="171" t="s">
        <v>78</v>
      </c>
      <c r="E2" s="171" t="s">
        <v>79</v>
      </c>
      <c r="F2" s="171" t="s">
        <v>124</v>
      </c>
      <c r="G2" s="171" t="s">
        <v>128</v>
      </c>
      <c r="H2" s="171" t="s">
        <v>129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120</v>
      </c>
      <c r="AD2" s="171" t="s">
        <v>30</v>
      </c>
      <c r="AE2" s="171" t="s">
        <v>85</v>
      </c>
      <c r="AF2" s="171" t="s">
        <v>86</v>
      </c>
    </row>
    <row r="3" spans="1:32" ht="12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42368</v>
      </c>
      <c r="E3" s="47">
        <f>_xll.qlInterestRateIndexMaturity($D$10,D3)</f>
        <v>42398</v>
      </c>
      <c r="F3" s="69">
        <f>'Delta 1M'!X25</f>
        <v>6.7159247281112143E-5</v>
      </c>
      <c r="G3" s="53">
        <f>_xll.qlDayCounterYearFraction(DayCounter,SettlementDate,D3,,,Trigger)</f>
        <v>0</v>
      </c>
      <c r="H3" s="53">
        <f>_xll.qlDayCounterYearFraction(DayCounter,SettlementDate,E3,,,Trigger)</f>
        <v>8.3333333333333329E-2</v>
      </c>
      <c r="I3" s="53">
        <f>H3-G3</f>
        <v>8.3333333333333329E-2</v>
      </c>
      <c r="J3" s="53">
        <f>(H3^2-G3^2)/2</f>
        <v>3.472222222222222E-3</v>
      </c>
      <c r="K3" s="53">
        <f>(H3^3-G3^3)/3</f>
        <v>1.9290123456790122E-4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1.9290123456790122E-4</v>
      </c>
      <c r="P3" s="97">
        <f t="array" ref="P3:P5">_xll.ohFilter(J3:J7,L3:L7)</f>
        <v>3.472222222222222E-3</v>
      </c>
      <c r="Q3" s="98">
        <f t="array" ref="Q3:Q5">_xll.ohFilter(I3:I7,L3:L7)</f>
        <v>8.3333333333333329E-2</v>
      </c>
      <c r="R3" s="99"/>
      <c r="S3" s="100">
        <f t="array" ref="S3:S5">MMULT(W3:Y5,U3:U5)</f>
        <v>-1.0916070032897553E-2</v>
      </c>
      <c r="T3" s="101"/>
      <c r="U3" s="102">
        <f t="array" ref="U3:U5">_xll.ohFilter(F3:F7,L3:L7)</f>
        <v>6.7159247281112143E-5</v>
      </c>
      <c r="W3" s="96">
        <f t="array" ref="W3:Y5">MINVERSE(O3:Q5)</f>
        <v>771.85984688580334</v>
      </c>
      <c r="X3" s="97">
        <v>-1693.3191646900207</v>
      </c>
      <c r="Y3" s="98">
        <v>837.11162482053248</v>
      </c>
      <c r="AB3" s="23">
        <f>SettlementDate</f>
        <v>42368</v>
      </c>
      <c r="AC3" s="25">
        <f>_xll.qlDayCounterYearFraction(DayCounter,SettlementDate,AB3,,,Trigger)</f>
        <v>0</v>
      </c>
      <c r="AD3" s="20">
        <f t="shared" ref="AD3:AD26" si="0">$S$13</f>
        <v>8.0591096737334567E-4</v>
      </c>
      <c r="AE3" s="20">
        <f t="shared" ref="AE3:AE23" si="1">$S$10+$S$9*AC3</f>
        <v>7.8897692595489993E-4</v>
      </c>
      <c r="AF3" s="20">
        <f t="shared" ref="AF3:AF23" si="2">($S$5+$S$4*AC3+$S$3*AC3^2)</f>
        <v>7.3547211450447983E-4</v>
      </c>
    </row>
    <row r="4" spans="1:32" ht="12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42368</v>
      </c>
      <c r="E4" s="16">
        <f>_xll.qlInterestRateIndexMaturity($D$10,D4)</f>
        <v>42398</v>
      </c>
      <c r="F4" s="70">
        <f t="array" ref="F4:F7">Delta1M</f>
        <v>6.7159247281112143E-5</v>
      </c>
      <c r="G4" s="25">
        <f>_xll.qlDayCounterYearFraction(DayCounter,SettlementDate,D4,,,Trigger)</f>
        <v>0</v>
      </c>
      <c r="H4" s="25">
        <f>_xll.qlDayCounterYearFraction(DayCounter,SettlementDate,E4,,,Trigger)</f>
        <v>8.3333333333333329E-2</v>
      </c>
      <c r="I4" s="25">
        <f>H4-G4</f>
        <v>8.3333333333333329E-2</v>
      </c>
      <c r="J4" s="25">
        <f>(H4^2-G4^2)/2</f>
        <v>3.472222222222222E-3</v>
      </c>
      <c r="K4" s="25">
        <f>(H4^3-G4^3)/3</f>
        <v>1.9290123456790122E-4</v>
      </c>
      <c r="L4" s="176" t="b">
        <f>IF(D12="fixing",FALSE,TRUE)</f>
        <v>1</v>
      </c>
      <c r="N4" s="377"/>
      <c r="O4" s="96">
        <v>1.4459805098308185E-3</v>
      </c>
      <c r="P4" s="97">
        <v>1.0628858024691358E-2</v>
      </c>
      <c r="Q4" s="98">
        <v>8.0555555555555561E-2</v>
      </c>
      <c r="R4" s="103" t="s">
        <v>28</v>
      </c>
      <c r="S4" s="100">
        <v>2.2969808040137606E-3</v>
      </c>
      <c r="T4" s="103" t="s">
        <v>29</v>
      </c>
      <c r="U4" s="102">
        <v>6.787622311931309E-5</v>
      </c>
      <c r="W4" s="96">
        <v>-266.60216550480908</v>
      </c>
      <c r="X4" s="97">
        <v>430.77407295644798</v>
      </c>
      <c r="Y4" s="98">
        <v>-144.98010163202326</v>
      </c>
      <c r="AB4" s="24">
        <f>_xll.qlCalendarAdvance(Calendar,AB3,"1d","mf",,Trigger)</f>
        <v>42369</v>
      </c>
      <c r="AC4" s="25">
        <f>_xll.qlDayCounterYearFraction(DayCounter,SettlementDate,AB4,,,Trigger)</f>
        <v>2.7777777777777779E-3</v>
      </c>
      <c r="AD4" s="21">
        <f t="shared" si="0"/>
        <v>8.0591096737334567E-4</v>
      </c>
      <c r="AE4" s="21">
        <f t="shared" si="1"/>
        <v>7.9010586204946299E-4</v>
      </c>
      <c r="AF4" s="21">
        <f t="shared" si="2"/>
        <v>7.4176838780241243E-4</v>
      </c>
    </row>
    <row r="5" spans="1:32" ht="12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42401</v>
      </c>
      <c r="E5" s="16">
        <f>_xll.qlInterestRateIndexMaturity($D$10,D5)</f>
        <v>42430</v>
      </c>
      <c r="F5" s="70">
        <v>6.787622311931309E-5</v>
      </c>
      <c r="G5" s="25">
        <f>_xll.qlDayCounterYearFraction(DayCounter,SettlementDate,D5,,,Trigger)</f>
        <v>9.166666666666666E-2</v>
      </c>
      <c r="H5" s="25">
        <f>_xll.qlDayCounterYearFraction(DayCounter,SettlementDate,E5,,,Trigger)</f>
        <v>0.17222222222222222</v>
      </c>
      <c r="I5" s="25">
        <f>H5-G5</f>
        <v>8.0555555555555561E-2</v>
      </c>
      <c r="J5" s="25">
        <f>(H5^2-G5^2)/2</f>
        <v>1.0628858024691358E-2</v>
      </c>
      <c r="K5" s="25">
        <f>(H5^3-G5^3)/3</f>
        <v>1.4459805098308185E-3</v>
      </c>
      <c r="L5" s="176" t="b">
        <v>1</v>
      </c>
      <c r="N5" s="377"/>
      <c r="O5" s="96">
        <v>3.9416652377686308E-3</v>
      </c>
      <c r="P5" s="97">
        <v>1.8298611111111102E-2</v>
      </c>
      <c r="Q5" s="98">
        <v>8.6111111111111083E-2</v>
      </c>
      <c r="R5" s="86"/>
      <c r="S5" s="100">
        <v>7.3547211450447983E-4</v>
      </c>
      <c r="T5" s="103"/>
      <c r="U5" s="102">
        <v>6.2336385651834056E-5</v>
      </c>
      <c r="W5" s="96">
        <v>21.321710954168427</v>
      </c>
      <c r="X5" s="97">
        <v>-14.029199417884358</v>
      </c>
      <c r="Y5" s="98">
        <v>4.1030791772126998</v>
      </c>
      <c r="AB5" s="24">
        <f>_xll.qlCalendarAdvance(Calendar,AB4,"1d","mf",,Trigger)</f>
        <v>42373</v>
      </c>
      <c r="AC5" s="25">
        <f>_xll.qlDayCounterYearFraction(DayCounter,SettlementDate,AB5,,,Trigger)</f>
        <v>1.3888888888888888E-2</v>
      </c>
      <c r="AD5" s="21">
        <f t="shared" si="0"/>
        <v>8.0591096737334567E-4</v>
      </c>
      <c r="AE5" s="21">
        <f t="shared" si="1"/>
        <v>7.9462160642771525E-4</v>
      </c>
      <c r="AF5" s="21">
        <f t="shared" si="2"/>
        <v>7.6526890228536192E-4</v>
      </c>
    </row>
    <row r="6" spans="1:32" ht="12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42429</v>
      </c>
      <c r="E6" s="16">
        <f>_xll.qlInterestRateIndexMaturity($D$10,D6)</f>
        <v>42460</v>
      </c>
      <c r="F6" s="70">
        <v>6.2336385651834056E-5</v>
      </c>
      <c r="G6" s="25">
        <f>_xll.qlDayCounterYearFraction(DayCounter,SettlementDate,D6,,,Trigger)</f>
        <v>0.16944444444444445</v>
      </c>
      <c r="H6" s="25">
        <f>_xll.qlDayCounterYearFraction(DayCounter,SettlementDate,E6,,,Trigger)</f>
        <v>0.25555555555555554</v>
      </c>
      <c r="I6" s="25">
        <f>H6-G6</f>
        <v>8.6111111111111083E-2</v>
      </c>
      <c r="J6" s="25">
        <f>(H6^2-G6^2)/2</f>
        <v>1.8298611111111102E-2</v>
      </c>
      <c r="K6" s="25">
        <f>(H6^3-G6^3)/3</f>
        <v>3.9416652377686308E-3</v>
      </c>
      <c r="L6" s="176" t="b">
        <v>1</v>
      </c>
      <c r="S6" s="104"/>
      <c r="T6" s="93"/>
      <c r="U6" s="94"/>
      <c r="AB6" s="24">
        <f>_xll.qlCalendarAdvance(Calendar,AB5,"1d","mf",,Trigger)</f>
        <v>42374</v>
      </c>
      <c r="AC6" s="25">
        <f>_xll.qlDayCounterYearFraction(DayCounter,SettlementDate,AB6,,,Trigger)</f>
        <v>1.6666666666666666E-2</v>
      </c>
      <c r="AD6" s="21">
        <f t="shared" si="0"/>
        <v>8.0591096737334567E-4</v>
      </c>
      <c r="AE6" s="21">
        <f t="shared" si="1"/>
        <v>7.9575054252227831E-4</v>
      </c>
      <c r="AF6" s="21">
        <f t="shared" si="2"/>
        <v>7.7072288622890433E-4</v>
      </c>
    </row>
    <row r="7" spans="1:32" ht="12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42459</v>
      </c>
      <c r="E7" s="178">
        <f>_xll.qlInterestRateIndexMaturity($D$10,D7)</f>
        <v>42489</v>
      </c>
      <c r="F7" s="179">
        <v>4.0808216504215441E-5</v>
      </c>
      <c r="G7" s="180">
        <f>_xll.qlDayCounterYearFraction(DayCounter,SettlementDate,D7,,,Trigger)</f>
        <v>0.25277777777777777</v>
      </c>
      <c r="H7" s="180">
        <f>_xll.qlDayCounterYearFraction(DayCounter,SettlementDate,E7,,,Trigger)</f>
        <v>0.33611111111111114</v>
      </c>
      <c r="I7" s="180">
        <f>H7-G7</f>
        <v>8.333333333333337E-2</v>
      </c>
      <c r="J7" s="180">
        <f>(H7^2-G7^2)/2</f>
        <v>2.4537037037037052E-2</v>
      </c>
      <c r="K7" s="180">
        <f>(H7^3-G7^3)/3</f>
        <v>7.2730195473251083E-3</v>
      </c>
      <c r="L7" s="181" t="b">
        <v>0</v>
      </c>
      <c r="S7" s="104"/>
      <c r="T7" s="93"/>
      <c r="U7" s="94"/>
      <c r="AB7" s="24">
        <f>_xll.qlCalendarAdvance(Calendar,AB6,"1d","mf",,Trigger)</f>
        <v>42375</v>
      </c>
      <c r="AC7" s="25">
        <f>_xll.qlDayCounterYearFraction(DayCounter,SettlementDate,AB7,,,Trigger)</f>
        <v>1.9444444444444445E-2</v>
      </c>
      <c r="AD7" s="21">
        <f t="shared" si="0"/>
        <v>8.0591096737334567E-4</v>
      </c>
      <c r="AE7" s="21">
        <f t="shared" si="1"/>
        <v>7.9687947861684138E-4</v>
      </c>
      <c r="AF7" s="21">
        <f t="shared" si="2"/>
        <v>7.7600841230156855E-4</v>
      </c>
    </row>
    <row r="8" spans="1:32" ht="1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42376</v>
      </c>
      <c r="AC8" s="25">
        <f>_xll.qlDayCounterYearFraction(DayCounter,SettlementDate,AB8,,,Trigger)</f>
        <v>2.2222222222222223E-2</v>
      </c>
      <c r="AD8" s="21">
        <f t="shared" si="0"/>
        <v>8.0591096737334567E-4</v>
      </c>
      <c r="AE8" s="21">
        <f t="shared" si="1"/>
        <v>7.9800841471140433E-4</v>
      </c>
      <c r="AF8" s="21">
        <f t="shared" si="2"/>
        <v>7.8112548050335469E-4</v>
      </c>
    </row>
    <row r="9" spans="1:32" ht="12" customHeight="1" x14ac:dyDescent="0.2">
      <c r="C9" s="171" t="s">
        <v>135</v>
      </c>
      <c r="D9" s="190" t="s">
        <v>31</v>
      </c>
      <c r="N9" s="376" t="s">
        <v>89</v>
      </c>
      <c r="O9" s="105"/>
      <c r="P9" s="96">
        <f t="array" ref="P9:P10">_xll.ohFilter(J3:J7,L3:L7)</f>
        <v>3.472222222222222E-3</v>
      </c>
      <c r="Q9" s="98">
        <f t="array" ref="Q9:Q10">_xll.ohFilter(I3:I7,L3:L7)</f>
        <v>8.3333333333333329E-2</v>
      </c>
      <c r="R9" s="378" t="s">
        <v>28</v>
      </c>
      <c r="S9" s="100">
        <f t="array" ref="S9:S10">MMULT(W9:X10,U9:U10)</f>
        <v>4.0641699404270031E-4</v>
      </c>
      <c r="T9" s="378" t="s">
        <v>29</v>
      </c>
      <c r="U9" s="102">
        <f t="array" ref="U9:U10">_xll.ohFilter(F3:F7,L3:L7)</f>
        <v>6.7159247281112143E-5</v>
      </c>
      <c r="W9" s="96">
        <f t="array" ref="W9:X10">MINVERSE(P9:Q10)</f>
        <v>-132.92307692307696</v>
      </c>
      <c r="X9" s="98">
        <v>137.50663129973475</v>
      </c>
      <c r="AB9" s="24">
        <f>_xll.qlCalendarAdvance(Calendar,AB8,"1d","mf",,Trigger)</f>
        <v>42377</v>
      </c>
      <c r="AC9" s="25">
        <f>_xll.qlDayCounterYearFraction(DayCounter,SettlementDate,AB9,,,Trigger)</f>
        <v>2.5000000000000001E-2</v>
      </c>
      <c r="AD9" s="21">
        <f t="shared" si="0"/>
        <v>8.0591096737334567E-4</v>
      </c>
      <c r="AE9" s="21">
        <f t="shared" si="1"/>
        <v>7.9913735080596739E-4</v>
      </c>
      <c r="AF9" s="21">
        <f t="shared" si="2"/>
        <v>7.8607409083426285E-4</v>
      </c>
    </row>
    <row r="10" spans="1:32" ht="12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1.0628858024691358E-2</v>
      </c>
      <c r="Q10" s="98">
        <v>8.0555555555555561E-2</v>
      </c>
      <c r="R10" s="378"/>
      <c r="S10" s="100">
        <v>7.8897692595489993E-4</v>
      </c>
      <c r="T10" s="378"/>
      <c r="U10" s="102">
        <v>6.787622311931309E-5</v>
      </c>
      <c r="W10" s="96">
        <v>17.53846153846154</v>
      </c>
      <c r="X10" s="98">
        <v>-5.7294429708222809</v>
      </c>
      <c r="AB10" s="24">
        <f>_xll.qlCalendarAdvance(Calendar,AB9,"1d","mf",,Trigger)</f>
        <v>42380</v>
      </c>
      <c r="AC10" s="25">
        <f>_xll.qlDayCounterYearFraction(DayCounter,SettlementDate,AB10,,,Trigger)</f>
        <v>3.3333333333333333E-2</v>
      </c>
      <c r="AD10" s="21">
        <f t="shared" si="0"/>
        <v>8.0591096737334567E-4</v>
      </c>
      <c r="AE10" s="21">
        <f t="shared" si="1"/>
        <v>8.0252415908965659E-4</v>
      </c>
      <c r="AF10" s="21">
        <f t="shared" si="2"/>
        <v>7.9990917460171906E-4</v>
      </c>
    </row>
    <row r="11" spans="1:32" ht="12" customHeight="1" x14ac:dyDescent="0.2">
      <c r="C11" s="171" t="s">
        <v>127</v>
      </c>
      <c r="D11" s="191" t="s">
        <v>81</v>
      </c>
      <c r="S11" s="104"/>
      <c r="T11" s="93"/>
      <c r="U11" s="94"/>
      <c r="AB11" s="24">
        <f>_xll.qlCalendarAdvance(Calendar,AB10,"1d","mf",,Trigger)</f>
        <v>42381</v>
      </c>
      <c r="AC11" s="25">
        <f>_xll.qlDayCounterYearFraction(DayCounter,SettlementDate,AB11,,,Trigger)</f>
        <v>3.6111111111111108E-2</v>
      </c>
      <c r="AD11" s="21">
        <f t="shared" si="0"/>
        <v>8.0591096737334567E-4</v>
      </c>
      <c r="AE11" s="21">
        <f t="shared" si="1"/>
        <v>8.0365309518421965E-4</v>
      </c>
      <c r="AF11" s="21">
        <f t="shared" si="2"/>
        <v>8.04183953449115E-4</v>
      </c>
    </row>
    <row r="12" spans="1:32" ht="12" customHeight="1" x14ac:dyDescent="0.2">
      <c r="C12" s="171" t="s">
        <v>126</v>
      </c>
      <c r="D12" s="190" t="s">
        <v>132</v>
      </c>
      <c r="S12" s="95" t="s">
        <v>26</v>
      </c>
      <c r="T12" s="93"/>
      <c r="U12" s="94"/>
      <c r="AB12" s="24">
        <f>_xll.qlCalendarAdvance(Calendar,AB11,"1d","mf",,Trigger)</f>
        <v>42382</v>
      </c>
      <c r="AC12" s="25">
        <f>_xll.qlDayCounterYearFraction(DayCounter,SettlementDate,AB12,,,Trigger)</f>
        <v>3.888888888888889E-2</v>
      </c>
      <c r="AD12" s="21">
        <f t="shared" si="0"/>
        <v>8.0591096737334567E-4</v>
      </c>
      <c r="AE12" s="21">
        <f t="shared" si="1"/>
        <v>8.0478203127878271E-4</v>
      </c>
      <c r="AF12" s="21">
        <f t="shared" si="2"/>
        <v>8.0829027442563285E-4</v>
      </c>
    </row>
    <row r="13" spans="1:32" ht="1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8.3333333333333329E-2</v>
      </c>
      <c r="R13" s="106" t="s">
        <v>28</v>
      </c>
      <c r="S13" s="100">
        <f>MMULT(W13,U13)</f>
        <v>8.0591096737334567E-4</v>
      </c>
      <c r="T13" s="106" t="s">
        <v>29</v>
      </c>
      <c r="U13" s="102">
        <f t="array" ref="U13">_xll.ohFilter(F3:F7,L3:L7)</f>
        <v>6.7159247281112143E-5</v>
      </c>
      <c r="W13" s="107">
        <f>MINVERSE(Q13)</f>
        <v>12</v>
      </c>
      <c r="AB13" s="24">
        <f>_xll.qlCalendarAdvance(Calendar,AB12,"1d","mf",,Trigger)</f>
        <v>42383</v>
      </c>
      <c r="AC13" s="25">
        <f>_xll.qlDayCounterYearFraction(DayCounter,SettlementDate,AB13,,,Trigger)</f>
        <v>4.1666666666666664E-2</v>
      </c>
      <c r="AD13" s="21">
        <f t="shared" si="0"/>
        <v>8.0591096737334567E-4</v>
      </c>
      <c r="AE13" s="21">
        <f t="shared" si="1"/>
        <v>8.0591096737334578E-4</v>
      </c>
      <c r="AF13" s="21">
        <f t="shared" si="2"/>
        <v>8.1222813753127274E-4</v>
      </c>
    </row>
    <row r="14" spans="1:32" ht="12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120</v>
      </c>
      <c r="G14" s="172" t="s">
        <v>121</v>
      </c>
      <c r="H14" s="171" t="s">
        <v>122</v>
      </c>
      <c r="I14" s="172" t="s">
        <v>123</v>
      </c>
      <c r="J14" s="189" t="s">
        <v>90</v>
      </c>
      <c r="K14" s="189" t="s">
        <v>89</v>
      </c>
      <c r="L14" s="189" t="s">
        <v>115</v>
      </c>
      <c r="AB14" s="24">
        <f>_xll.qlCalendarAdvance(Calendar,AB13,"1d","mf",,Trigger)</f>
        <v>42384</v>
      </c>
      <c r="AC14" s="25">
        <f>_xll.qlDayCounterYearFraction(DayCounter,SettlementDate,AB14,,,Trigger)</f>
        <v>4.4444444444444446E-2</v>
      </c>
      <c r="AD14" s="21">
        <f t="shared" si="0"/>
        <v>8.0591096737334567E-4</v>
      </c>
      <c r="AE14" s="21">
        <f t="shared" si="1"/>
        <v>8.0703990346790884E-4</v>
      </c>
      <c r="AF14" s="21">
        <f t="shared" si="2"/>
        <v>8.1599754276603454E-4</v>
      </c>
    </row>
    <row r="15" spans="1:32" ht="12" customHeight="1" x14ac:dyDescent="0.2">
      <c r="C15" s="182" t="s">
        <v>34</v>
      </c>
      <c r="D15" s="22">
        <f t="shared" ref="D15:D19" si="4">SettlementDate</f>
        <v>42368</v>
      </c>
      <c r="E15" s="23">
        <f>_xll.qlCalendarAdvance(Calendar,SettlementDate,C15,"Following",,Trigger)</f>
        <v>42369</v>
      </c>
      <c r="F15" s="55">
        <f>_xll.qlDayCounterYearFraction(DayCounter,D15,E15,,,Trigger)</f>
        <v>2.7777777777777779E-3</v>
      </c>
      <c r="G15" s="51">
        <f>_xll.qlYieldTSDiscount(Discounting,D15,,AllTriggers)</f>
        <v>0.99991680592726173</v>
      </c>
      <c r="H15" s="51">
        <f>_xll.qlYieldTSDiscount(Discounting,E15,,AllTriggers)</f>
        <v>0.999906905079608</v>
      </c>
      <c r="I15" s="57">
        <f>(G15/H15-1)/F15</f>
        <v>3.5646370049313703E-3</v>
      </c>
      <c r="J15" s="20">
        <f>((1+I15*F15)*EXP($S$13*F15)-1)/F15</f>
        <v>4.370556854347285E-3</v>
      </c>
      <c r="K15" s="20">
        <f>((1+F15*I15)*EXP($S$10*F15+0.5*$S$9*F15^2)-1)/F15</f>
        <v>4.3541870825691831E-3</v>
      </c>
      <c r="L15" s="20">
        <f>((1+F15*I15)*EXP($S$5*F15+0.5*$S$4*F15^2+1/3*$S$3*F15^3)-1)/F15</f>
        <v>4.3032793658071E-3</v>
      </c>
      <c r="AB15" s="24">
        <f>_xll.qlCalendarAdvance(Calendar,AB14,"1d","mf",,Trigger)</f>
        <v>42387</v>
      </c>
      <c r="AC15" s="25">
        <f>_xll.qlDayCounterYearFraction(DayCounter,SettlementDate,AB15,,,Trigger)</f>
        <v>5.2777777777777778E-2</v>
      </c>
      <c r="AD15" s="21">
        <f t="shared" si="0"/>
        <v>8.0591096737334567E-4</v>
      </c>
      <c r="AE15" s="21">
        <f t="shared" si="1"/>
        <v>8.1042671175159803E-4</v>
      </c>
      <c r="AF15" s="21">
        <f t="shared" si="2"/>
        <v>8.2629501124505166E-4</v>
      </c>
    </row>
    <row r="16" spans="1:32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25">
        <f>_xll.qlDayCounterYearFraction(DayCounter,D16,E16,,,Trigger)</f>
        <v>1.9444444444444445E-2</v>
      </c>
      <c r="G16" s="52">
        <f>_xll.qlYieldTSDiscount(Discounting,D16,,AllTriggers)</f>
        <v>0.99991680592726173</v>
      </c>
      <c r="H16" s="54">
        <f>_xll.qlYieldTSDiscount(Discounting,E16,,AllTriggers)</f>
        <v>0.99985648616160261</v>
      </c>
      <c r="I16" s="57">
        <f t="shared" ref="I16:I19" si="5">(G16/H16-1)/F16</f>
        <v>3.1026046434526728E-3</v>
      </c>
      <c r="J16" s="21">
        <f t="shared" ref="J16:J19" si="6">((1+I16*F16)*EXP($S$13*F16)-1)/F16</f>
        <v>3.9085705450820586E-3</v>
      </c>
      <c r="K16" s="21">
        <f t="shared" ref="K16:K19" si="7">((1+F16*I16)*EXP($S$10*F16+0.5*$S$9*F16^2)-1)/F16</f>
        <v>3.8955867949498823E-3</v>
      </c>
      <c r="L16" s="21">
        <f t="shared" ref="L16:L19" si="8">((1+F16*I16)*EXP($S$5*F16+0.5*$S$4*F16^2+1/3*$S$3*F16^3)-1)/F16</f>
        <v>3.8590839738754973E-3</v>
      </c>
      <c r="AB16" s="24">
        <f>_xll.qlCalendarAdvance(Calendar,AB15,"1d","mf",,Trigger)</f>
        <v>42388</v>
      </c>
      <c r="AC16" s="25">
        <f>_xll.qlDayCounterYearFraction(DayCounter,SettlementDate,AB16,,,Trigger)</f>
        <v>5.5555555555555552E-2</v>
      </c>
      <c r="AD16" s="21">
        <f t="shared" si="0"/>
        <v>8.0591096737334567E-4</v>
      </c>
      <c r="AE16" s="21">
        <f t="shared" si="1"/>
        <v>8.1155564784616109E-4</v>
      </c>
      <c r="AF16" s="21">
        <f t="shared" si="2"/>
        <v>8.2939058499630124E-4</v>
      </c>
    </row>
    <row r="17" spans="3:32" ht="12" customHeight="1" x14ac:dyDescent="0.2">
      <c r="C17" s="81" t="s">
        <v>36</v>
      </c>
      <c r="D17" s="16">
        <f t="shared" si="4"/>
        <v>42368</v>
      </c>
      <c r="E17" s="24">
        <f>_xll.qlCalendarAdvance(Calendar,SettlementDate,C17,"Following",,Trigger)</f>
        <v>42382</v>
      </c>
      <c r="F17" s="25">
        <f>_xll.qlDayCounterYearFraction(DayCounter,D17,E17,,,Trigger)</f>
        <v>3.888888888888889E-2</v>
      </c>
      <c r="G17" s="52">
        <f>_xll.qlYieldTSDiscount(Discounting,D17,,AllTriggers)</f>
        <v>0.99991680592726173</v>
      </c>
      <c r="H17" s="54">
        <f>_xll.qlYieldTSDiscount(Discounting,E17,,AllTriggers)</f>
        <v>0.99979088904304847</v>
      </c>
      <c r="I17" s="57">
        <f t="shared" si="5"/>
        <v>3.2385399511028873E-3</v>
      </c>
      <c r="J17" s="21">
        <f t="shared" si="6"/>
        <v>4.0445650482436235E-3</v>
      </c>
      <c r="K17" s="21">
        <f t="shared" si="7"/>
        <v>4.0355321405189616E-3</v>
      </c>
      <c r="L17" s="21">
        <f t="shared" si="8"/>
        <v>4.0132818531977777E-3</v>
      </c>
      <c r="AB17" s="24">
        <f>_xll.qlCalendarAdvance(Calendar,AB16,"1d","mf",,Trigger)</f>
        <v>42389</v>
      </c>
      <c r="AC17" s="25">
        <f>_xll.qlDayCounterYearFraction(DayCounter,SettlementDate,AB17,,,Trigger)</f>
        <v>5.8333333333333334E-2</v>
      </c>
      <c r="AD17" s="21">
        <f t="shared" si="0"/>
        <v>8.0591096737334567E-4</v>
      </c>
      <c r="AE17" s="21">
        <f t="shared" si="1"/>
        <v>8.1268458394072416E-4</v>
      </c>
      <c r="AF17" s="21">
        <f t="shared" si="2"/>
        <v>8.3231770087667284E-4</v>
      </c>
    </row>
    <row r="18" spans="3:32" ht="12" customHeight="1" x14ac:dyDescent="0.2">
      <c r="C18" s="81" t="s">
        <v>37</v>
      </c>
      <c r="D18" s="16">
        <f t="shared" si="4"/>
        <v>42368</v>
      </c>
      <c r="E18" s="24">
        <f>_xll.qlCalendarAdvance(Calendar,SettlementDate,C18,"Following",,Trigger)</f>
        <v>42389</v>
      </c>
      <c r="F18" s="25">
        <f>_xll.qlDayCounterYearFraction(DayCounter,D18,E18,,,Trigger)</f>
        <v>5.8333333333333334E-2</v>
      </c>
      <c r="G18" s="52">
        <f>_xll.qlYieldTSDiscount(Discounting,D18,,AllTriggers)</f>
        <v>0.99991680592726173</v>
      </c>
      <c r="H18" s="54">
        <f>_xll.qlYieldTSDiscount(Discounting,E18,,AllTriggers)</f>
        <v>0.99972188262783046</v>
      </c>
      <c r="I18" s="57">
        <f t="shared" si="5"/>
        <v>3.3424718754610744E-3</v>
      </c>
      <c r="J18" s="21">
        <f t="shared" si="6"/>
        <v>4.1485589248794041E-3</v>
      </c>
      <c r="K18" s="21">
        <f t="shared" si="7"/>
        <v>4.1434774838019651E-3</v>
      </c>
      <c r="L18" s="21">
        <f t="shared" si="8"/>
        <v>4.1327298695671899E-3</v>
      </c>
      <c r="AB18" s="24">
        <f>_xll.qlCalendarAdvance(Calendar,AB17,"1d","mf",,Trigger)</f>
        <v>42390</v>
      </c>
      <c r="AC18" s="25">
        <f>_xll.qlDayCounterYearFraction(DayCounter,SettlementDate,AB18,,,Trigger)</f>
        <v>6.1111111111111109E-2</v>
      </c>
      <c r="AD18" s="21">
        <f t="shared" si="0"/>
        <v>8.0591096737334567E-4</v>
      </c>
      <c r="AE18" s="21">
        <f t="shared" si="1"/>
        <v>8.1381352003528722E-4</v>
      </c>
      <c r="AF18" s="21">
        <f t="shared" si="2"/>
        <v>8.3507635888616636E-4</v>
      </c>
    </row>
    <row r="19" spans="3:32" ht="12" customHeight="1" x14ac:dyDescent="0.2">
      <c r="C19" s="183" t="s">
        <v>31</v>
      </c>
      <c r="D19" s="178">
        <f t="shared" si="4"/>
        <v>42368</v>
      </c>
      <c r="E19" s="184">
        <f>_xll.qlCalendarAdvance(Calendar,SettlementDate,C19,"mf",TRUE,Trigger)</f>
        <v>42398</v>
      </c>
      <c r="F19" s="180">
        <f>_xll.qlDayCounterYearFraction(DayCounter,D19,E19,,,Trigger)</f>
        <v>8.3333333333333329E-2</v>
      </c>
      <c r="G19" s="185">
        <f>_xll.qlYieldTSDiscount(Discounting,D19,,AllTriggers)</f>
        <v>0.99991680592726173</v>
      </c>
      <c r="H19" s="186">
        <f>_xll.qlYieldTSDiscount(Discounting,E19,,AllTriggers)</f>
        <v>0.99963250771316647</v>
      </c>
      <c r="I19" s="187">
        <f t="shared" si="5"/>
        <v>3.4128327588591745E-3</v>
      </c>
      <c r="J19" s="26">
        <f t="shared" si="6"/>
        <v>4.219000000000861E-3</v>
      </c>
      <c r="K19" s="26">
        <f t="shared" si="7"/>
        <v>4.219000000000861E-3</v>
      </c>
      <c r="L19" s="26">
        <f t="shared" si="8"/>
        <v>4.219000000000861E-3</v>
      </c>
      <c r="AB19" s="24">
        <f>_xll.qlCalendarAdvance(Calendar,AB18,"1d","mf",,Trigger)</f>
        <v>42391</v>
      </c>
      <c r="AC19" s="25">
        <f>_xll.qlDayCounterYearFraction(DayCounter,SettlementDate,AB19,,,Trigger)</f>
        <v>6.3888888888888884E-2</v>
      </c>
      <c r="AD19" s="21">
        <f t="shared" si="0"/>
        <v>8.0591096737334567E-4</v>
      </c>
      <c r="AE19" s="21">
        <f t="shared" si="1"/>
        <v>8.1494245612985018E-4</v>
      </c>
      <c r="AF19" s="21">
        <f t="shared" si="2"/>
        <v>8.376665590247818E-4</v>
      </c>
    </row>
    <row r="20" spans="3:32" ht="12" customHeight="1" x14ac:dyDescent="0.2">
      <c r="AB20" s="24">
        <f>_xll.qlCalendarAdvance(Calendar,AB19,"1d","mf",,Trigger)</f>
        <v>42394</v>
      </c>
      <c r="AC20" s="25">
        <f>_xll.qlDayCounterYearFraction(DayCounter,SettlementDate,AB20,,,Trigger)</f>
        <v>7.2222222222222215E-2</v>
      </c>
      <c r="AD20" s="21">
        <f t="shared" si="0"/>
        <v>8.0591096737334567E-4</v>
      </c>
      <c r="AE20" s="21">
        <f t="shared" si="1"/>
        <v>8.1832926441353937E-4</v>
      </c>
      <c r="AF20" s="21">
        <f t="shared" si="2"/>
        <v>8.4442641221535984E-4</v>
      </c>
    </row>
    <row r="21" spans="3:32" ht="12" customHeight="1" x14ac:dyDescent="0.2">
      <c r="C21" s="171" t="s">
        <v>103</v>
      </c>
      <c r="AB21" s="24">
        <f>_xll.qlCalendarAdvance(Calendar,AB20,"1d","mf",,Trigger)</f>
        <v>42395</v>
      </c>
      <c r="AC21" s="25">
        <f>_xll.qlDayCounterYearFraction(DayCounter,SettlementDate,AB21,,,Trigger)</f>
        <v>7.4999999999999997E-2</v>
      </c>
      <c r="AD21" s="21">
        <f t="shared" si="0"/>
        <v>8.0591096737334567E-4</v>
      </c>
      <c r="AE21" s="21">
        <f t="shared" si="1"/>
        <v>8.1945820050810243E-4</v>
      </c>
      <c r="AF21" s="21">
        <f t="shared" si="2"/>
        <v>8.4634278087046316E-4</v>
      </c>
    </row>
    <row r="22" spans="3:32" ht="12" customHeight="1" x14ac:dyDescent="0.2">
      <c r="C22" s="113" t="s">
        <v>88</v>
      </c>
      <c r="AB22" s="24">
        <f>_xll.qlCalendarAdvance(Calendar,AB21,"1d","mf",,Trigger)</f>
        <v>42396</v>
      </c>
      <c r="AC22" s="25">
        <f>_xll.qlDayCounterYearFraction(DayCounter,SettlementDate,AB22,,,Trigger)</f>
        <v>7.7777777777777779E-2</v>
      </c>
      <c r="AD22" s="21">
        <f t="shared" si="0"/>
        <v>8.0591096737334567E-4</v>
      </c>
      <c r="AE22" s="21">
        <f t="shared" si="1"/>
        <v>8.2058713660266549E-4</v>
      </c>
      <c r="AF22" s="21">
        <f t="shared" si="2"/>
        <v>8.480906916546884E-4</v>
      </c>
    </row>
    <row r="23" spans="3:32" ht="12" customHeight="1" x14ac:dyDescent="0.2">
      <c r="C23" s="21">
        <f>IF($C$22="FLAT",J15,IF($C$22="linear",K15,L15))</f>
        <v>4.3032793658071E-3</v>
      </c>
      <c r="AB23" s="24">
        <f>_xll.qlCalendarAdvance(Calendar,AB22,"1d","mf",,Trigger)</f>
        <v>42397</v>
      </c>
      <c r="AC23" s="25">
        <f>_xll.qlDayCounterYearFraction(DayCounter,SettlementDate,AB23,,,Trigger)</f>
        <v>8.0555555555555561E-2</v>
      </c>
      <c r="AD23" s="21">
        <f t="shared" si="0"/>
        <v>8.0591096737334567E-4</v>
      </c>
      <c r="AE23" s="21">
        <f t="shared" si="1"/>
        <v>8.2171607269722856E-4</v>
      </c>
      <c r="AF23" s="21">
        <f t="shared" si="2"/>
        <v>8.4967014456803546E-4</v>
      </c>
    </row>
    <row r="24" spans="3:32" ht="12" customHeight="1" x14ac:dyDescent="0.2">
      <c r="C24" s="21">
        <f>IF($C$22="FLAT",J16,IF($C$22="linear",K16,L16))</f>
        <v>3.8590839738754973E-3</v>
      </c>
      <c r="AB24" s="24">
        <f>_xll.qlCalendarAdvance(Calendar,AB23,"1d","mf",,Trigger)</f>
        <v>42398</v>
      </c>
      <c r="AC24" s="25">
        <f>_xll.qlDayCounterYearFraction(DayCounter,SettlementDate,AB24,,,Trigger)</f>
        <v>8.3333333333333329E-2</v>
      </c>
      <c r="AD24" s="21">
        <f t="shared" si="0"/>
        <v>8.0591096737334567E-4</v>
      </c>
      <c r="AE24" s="21">
        <f t="shared" ref="AE24:AE26" si="9">$S$10+$S$9*AC24</f>
        <v>8.2284500879179162E-4</v>
      </c>
      <c r="AF24" s="21">
        <f t="shared" ref="AF24:AF26" si="10">($S$5+$S$4*AC24+$S$3*AC24^2)</f>
        <v>8.5108113961050464E-4</v>
      </c>
    </row>
    <row r="25" spans="3:32" ht="12" customHeight="1" x14ac:dyDescent="0.2">
      <c r="C25" s="21">
        <f>IF($C$22="FLAT",J17,IF($C$22="linear",K17,L17))</f>
        <v>4.0132818531977777E-3</v>
      </c>
      <c r="AB25" s="24">
        <f>_xll.qlCalendarAdvance(Calendar,AB24,"1d","mf",,Trigger)</f>
        <v>42401</v>
      </c>
      <c r="AC25" s="25">
        <f>_xll.qlDayCounterYearFraction(DayCounter,SettlementDate,AB25,,,Trigger)</f>
        <v>9.166666666666666E-2</v>
      </c>
      <c r="AD25" s="21">
        <f t="shared" si="0"/>
        <v>8.0591096737334567E-4</v>
      </c>
      <c r="AE25" s="21">
        <f t="shared" si="9"/>
        <v>8.2623181707548081E-4</v>
      </c>
      <c r="AF25" s="21">
        <f t="shared" si="10"/>
        <v>8.543033775126437E-4</v>
      </c>
    </row>
    <row r="26" spans="3:32" ht="12" customHeight="1" x14ac:dyDescent="0.2">
      <c r="C26" s="21">
        <f>IF($C$22="FLAT",J18,IF($C$22="linear",K18,L18))</f>
        <v>4.1327298695671899E-3</v>
      </c>
      <c r="AB26" s="184">
        <f>_xll.qlCalendarAdvance(Calendar,AB25,"1d","mf",,Trigger)</f>
        <v>42402</v>
      </c>
      <c r="AC26" s="180">
        <f>_xll.qlDayCounterYearFraction(DayCounter,SettlementDate,AB26,,,Trigger)</f>
        <v>9.4444444444444442E-2</v>
      </c>
      <c r="AD26" s="26">
        <f t="shared" si="0"/>
        <v>8.0591096737334567E-4</v>
      </c>
      <c r="AE26" s="26">
        <f t="shared" si="9"/>
        <v>8.2736075317004388E-4</v>
      </c>
      <c r="AF26" s="26">
        <f t="shared" si="10"/>
        <v>8.5504054107160066E-4</v>
      </c>
    </row>
    <row r="27" spans="3:32" ht="12" customHeight="1" x14ac:dyDescent="0.2">
      <c r="C27" s="26">
        <f>IF($C$22="FLAT",J19,IF($C$22="linear",K19,L19))</f>
        <v>4.219000000000861E-3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42368</v>
      </c>
      <c r="E3" s="47">
        <f>_xll.qlInterestRateIndexMaturity($D$10,D3)</f>
        <v>42459</v>
      </c>
      <c r="F3" s="75">
        <f>_xll.qlYieldTSDiscount(Discounting,D3,,AllTriggers)</f>
        <v>0.99991680592726173</v>
      </c>
      <c r="G3" s="75">
        <f>_xll.qlYieldTSDiscount(Discounting,E3,,AllTriggers)</f>
        <v>0.99897554112797882</v>
      </c>
      <c r="H3" s="77">
        <f>_xll.qlDayCounterYearFraction(DayCounter,D3,E3,,,Trigger)</f>
        <v>0.25277777777777777</v>
      </c>
      <c r="I3" s="79">
        <f>(F3/G3-1)/H3</f>
        <v>3.7275035943682205E-3</v>
      </c>
      <c r="J3" s="69">
        <f>'Delta 3M'!P3</f>
        <v>5.8155544798066774E-4</v>
      </c>
      <c r="K3" s="53">
        <f>_xll.qlDayCounterYearFraction(DayCounter,SettlementDate,D3,,,Trigger)</f>
        <v>0</v>
      </c>
      <c r="L3" s="53">
        <f>_xll.qlDayCounterYearFraction(DayCounter,SettlementDate,E3,,,Trigger)</f>
        <v>0.25277777777777777</v>
      </c>
      <c r="M3" s="53">
        <f>L3-K3</f>
        <v>0.25277777777777777</v>
      </c>
      <c r="N3" s="53">
        <f>(L3^2-K3^2)/2</f>
        <v>3.1948302469135798E-2</v>
      </c>
      <c r="O3" s="53">
        <f>(L3^3-K3^3)/3</f>
        <v>5.3838806012802909E-3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5.3838806012802909E-3</v>
      </c>
      <c r="T3" s="97">
        <f t="array" ref="T3:T5">_xll.ohFilter(N3:N7,P3:P7)</f>
        <v>3.1948302469135798E-2</v>
      </c>
      <c r="U3" s="98">
        <f t="array" ref="U3:U5">_xll.ohFilter(M3:M7,P3:P7)</f>
        <v>0.25277777777777777</v>
      </c>
      <c r="V3" s="99"/>
      <c r="W3" s="100">
        <f t="array" ref="W3:W5">MMULT(AA3:AC5,Y3:Y5)</f>
        <v>1.6512985785459011E-3</v>
      </c>
      <c r="X3" s="101"/>
      <c r="Y3" s="102">
        <f t="array" ref="Y3:Y5">_xll.ohFilter(J3:J7,P3:P7)</f>
        <v>5.8155544798066774E-4</v>
      </c>
      <c r="AA3" s="96">
        <f t="array" ref="AA3:AC5">MINVERSE(S3:U5)</f>
        <v>250.7106585346188</v>
      </c>
      <c r="AB3" s="97">
        <v>-544.68253124572766</v>
      </c>
      <c r="AC3" s="98">
        <v>296.69698856474611</v>
      </c>
      <c r="AF3" s="23">
        <f>SettlementDate</f>
        <v>42368</v>
      </c>
      <c r="AG3" s="25">
        <f>_xll.qlDayCounterYearFraction(DayCounter,SettlementDate,AF3,,,Trigger)</f>
        <v>0</v>
      </c>
      <c r="AH3" s="20">
        <f t="shared" ref="AH3:AH65" si="0">$W$13</f>
        <v>2.3006589150883559E-3</v>
      </c>
      <c r="AI3" s="20">
        <f t="shared" ref="AI3:AI65" si="1">$W$10+$W$9*AG3</f>
        <v>2.4242089629988276E-3</v>
      </c>
      <c r="AJ3" s="20">
        <f t="shared" ref="AJ3:AJ34" si="2">($W$5+$W$4*AG3+$W$3*AG3^2)</f>
        <v>2.4614795026829174E-3</v>
      </c>
    </row>
    <row r="4" spans="1:36" ht="12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42368</v>
      </c>
      <c r="E4" s="16">
        <f>_xll.qlInterestRateIndexMaturity($D$10,D4)</f>
        <v>42459</v>
      </c>
      <c r="F4" s="76">
        <f>_xll.qlYieldTSDiscount(Discounting,D4,,AllTriggers)</f>
        <v>0.99991680592726173</v>
      </c>
      <c r="G4" s="76">
        <f>_xll.qlYieldTSDiscount(Discounting,E4,,AllTriggers)</f>
        <v>0.99897554112797882</v>
      </c>
      <c r="H4" s="78">
        <f>_xll.qlDayCounterYearFraction(DayCounter,D4,E4,,,Trigger)</f>
        <v>0.25277777777777777</v>
      </c>
      <c r="I4" s="17">
        <f t="shared" ref="I4:I7" si="3">(F4/G4-1)/H4</f>
        <v>3.7275035943682205E-3</v>
      </c>
      <c r="J4" s="70">
        <f>LN((1+(_xll.qlInterpolationInterpolate(B3Minterpolation,D4,TRUE,AllTriggers)+I4)*H4)/(1+I4*H4))</f>
        <v>5.8155544798066774E-4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0.25277777777777777</v>
      </c>
      <c r="M4" s="25">
        <f>L4-K4</f>
        <v>0.25277777777777777</v>
      </c>
      <c r="N4" s="25">
        <f>(L4^2-K4^2)/2</f>
        <v>3.1948302469135798E-2</v>
      </c>
      <c r="O4" s="25">
        <f>(L4^3-K4^3)/3</f>
        <v>5.3838806012802909E-3</v>
      </c>
      <c r="P4" s="176" t="b">
        <f>IF(D12="fixing",FALSE,TRUE)</f>
        <v>1</v>
      </c>
      <c r="R4" s="377"/>
      <c r="S4" s="96">
        <v>1.3697330818472792E-2</v>
      </c>
      <c r="T4" s="97">
        <v>5.6080246913580246E-2</v>
      </c>
      <c r="U4" s="98">
        <v>0.25555555555555554</v>
      </c>
      <c r="V4" s="103" t="s">
        <v>28</v>
      </c>
      <c r="W4" s="100">
        <v>-1.5507010172101099E-3</v>
      </c>
      <c r="X4" s="103" t="s">
        <v>29</v>
      </c>
      <c r="Y4" s="102">
        <v>5.646994487728804E-4</v>
      </c>
      <c r="AA4" s="96">
        <v>-129.53384024288644</v>
      </c>
      <c r="AB4" s="97">
        <v>231.10874880408156</v>
      </c>
      <c r="AC4" s="98">
        <v>-102.98288508557435</v>
      </c>
      <c r="AF4" s="24">
        <f>_xll.qlCalendarAdvance(Calendar,AF3,"1d","mf",,Trigger)</f>
        <v>42369</v>
      </c>
      <c r="AG4" s="25">
        <f>_xll.qlDayCounterYearFraction(DayCounter,SettlementDate,AF4,,,Trigger)</f>
        <v>2.7777777777777779E-3</v>
      </c>
      <c r="AH4" s="21">
        <f t="shared" si="0"/>
        <v>2.3006589150883559E-3</v>
      </c>
      <c r="AI4" s="21">
        <f t="shared" si="1"/>
        <v>2.4214935773304654E-3</v>
      </c>
      <c r="AJ4" s="21">
        <f t="shared" si="2"/>
        <v>2.4571847413587117E-3</v>
      </c>
    </row>
    <row r="5" spans="1:36" ht="12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42401</v>
      </c>
      <c r="E5" s="16">
        <f>_xll.qlInterestRateIndexMaturity($D$10,D5)</f>
        <v>42493</v>
      </c>
      <c r="F5" s="76">
        <f>_xll.qlYieldTSDiscount(Discounting,D5,,AllTriggers)</f>
        <v>0.99960306867030246</v>
      </c>
      <c r="G5" s="76">
        <f>_xll.qlYieldTSDiscount(Discounting,E5,,AllTriggers)</f>
        <v>0.99850729250151193</v>
      </c>
      <c r="H5" s="78">
        <f>_xll.qlDayCounterYearFraction(DayCounter,D5,E5,,,Trigger)</f>
        <v>0.25555555555555554</v>
      </c>
      <c r="I5" s="17">
        <f t="shared" si="3"/>
        <v>4.294229819971798E-3</v>
      </c>
      <c r="J5" s="70">
        <f>LN((1+(_xll.qlInterpolationInterpolate(B3Minterpolation,D5,TRUE,AllTriggers)+I5)*H5)/(1+I5*H5))</f>
        <v>5.646994487728804E-4</v>
      </c>
      <c r="K5" s="25">
        <f>_xll.qlDayCounterYearFraction(DayCounter,SettlementDate,D5,,,Trigger)</f>
        <v>9.166666666666666E-2</v>
      </c>
      <c r="L5" s="25">
        <f>_xll.qlDayCounterYearFraction(DayCounter,SettlementDate,E5,,,Trigger)</f>
        <v>0.34722222222222221</v>
      </c>
      <c r="M5" s="25">
        <f>L5-K5</f>
        <v>0.25555555555555554</v>
      </c>
      <c r="N5" s="25">
        <f>(L5^2-K5^2)/2</f>
        <v>5.6080246913580246E-2</v>
      </c>
      <c r="O5" s="25">
        <f>(L5^3-K5^3)/3</f>
        <v>1.3697330818472792E-2</v>
      </c>
      <c r="P5" s="176" t="b">
        <v>1</v>
      </c>
      <c r="R5" s="377"/>
      <c r="S5" s="96">
        <v>2.3966878143575673E-2</v>
      </c>
      <c r="T5" s="97">
        <v>7.5956790123456783E-2</v>
      </c>
      <c r="U5" s="98">
        <v>0.25555555555555554</v>
      </c>
      <c r="V5" s="86"/>
      <c r="W5" s="100">
        <v>2.4614795026829174E-3</v>
      </c>
      <c r="X5" s="103"/>
      <c r="Y5" s="102">
        <v>5.5083496189895658E-4</v>
      </c>
      <c r="AA5" s="96">
        <v>14.987828797119731</v>
      </c>
      <c r="AB5" s="97">
        <v>-17.608456468587185</v>
      </c>
      <c r="AC5" s="98">
        <v>6.6965823323057139</v>
      </c>
      <c r="AF5" s="24">
        <f>_xll.qlCalendarAdvance(Calendar,AF4,"1d","mf",,Trigger)</f>
        <v>42373</v>
      </c>
      <c r="AG5" s="25">
        <f>_xll.qlDayCounterYearFraction(DayCounter,SettlementDate,AF5,,,Trigger)</f>
        <v>1.3888888888888888E-2</v>
      </c>
      <c r="AH5" s="21">
        <f t="shared" si="0"/>
        <v>2.3006589150883559E-3</v>
      </c>
      <c r="AI5" s="21">
        <f t="shared" si="1"/>
        <v>2.4106320346570175E-3</v>
      </c>
      <c r="AJ5" s="21">
        <f t="shared" si="2"/>
        <v>2.4402605260894412E-3</v>
      </c>
    </row>
    <row r="6" spans="1:36" ht="12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42429</v>
      </c>
      <c r="E6" s="16">
        <f>_xll.qlInterestRateIndexMaturity($D$10,D6)</f>
        <v>42521</v>
      </c>
      <c r="F6" s="76">
        <f>_xll.qlYieldTSDiscount(Discounting,D6,,AllTriggers)</f>
        <v>0.99932538914347246</v>
      </c>
      <c r="G6" s="76">
        <f>_xll.qlYieldTSDiscount(Discounting,E6,,AllTriggers)</f>
        <v>0.99810034944102999</v>
      </c>
      <c r="H6" s="78">
        <f>_xll.qlDayCounterYearFraction(DayCounter,D6,E6,,,Trigger)</f>
        <v>0.25555555555555554</v>
      </c>
      <c r="I6" s="17">
        <f t="shared" si="3"/>
        <v>4.8027571786125461E-3</v>
      </c>
      <c r="J6" s="70">
        <f>LN((1+(_xll.qlInterpolationInterpolate(B3Minterpolation,D6,TRUE,AllTriggers)+I6)*H6)/(1+I6*H6))</f>
        <v>5.5083496189895658E-4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0.42499999999999999</v>
      </c>
      <c r="M6" s="25">
        <f>L6-K6</f>
        <v>0.25555555555555554</v>
      </c>
      <c r="N6" s="25">
        <f>(L6^2-K6^2)/2</f>
        <v>7.5956790123456783E-2</v>
      </c>
      <c r="O6" s="25">
        <f>(L6^3-K6^3)/3</f>
        <v>2.3966878143575673E-2</v>
      </c>
      <c r="P6" s="176" t="b">
        <v>1</v>
      </c>
      <c r="W6" s="104"/>
      <c r="X6" s="93"/>
      <c r="Y6" s="94"/>
      <c r="AF6" s="24">
        <f>_xll.qlCalendarAdvance(Calendar,AF5,"1d","mf",,Trigger)</f>
        <v>42374</v>
      </c>
      <c r="AG6" s="25">
        <f>_xll.qlDayCounterYearFraction(DayCounter,SettlementDate,AF6,,,Trigger)</f>
        <v>1.6666666666666666E-2</v>
      </c>
      <c r="AH6" s="21">
        <f t="shared" si="0"/>
        <v>2.3006589150883559E-3</v>
      </c>
      <c r="AI6" s="21">
        <f t="shared" si="1"/>
        <v>2.4079166489886553E-3</v>
      </c>
      <c r="AJ6" s="21">
        <f t="shared" si="2"/>
        <v>2.4360931797790114E-3</v>
      </c>
    </row>
    <row r="7" spans="1:36" ht="12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42459</v>
      </c>
      <c r="E7" s="178">
        <f>_xll.qlInterestRateIndexMaturity($D$10,D7)</f>
        <v>42551</v>
      </c>
      <c r="F7" s="192">
        <f>_xll.qlYieldTSDiscount(Discounting,D7,,AllTriggers)</f>
        <v>0.99897554112797882</v>
      </c>
      <c r="G7" s="192">
        <f>_xll.qlYieldTSDiscount(Discounting,E7,,AllTriggers)</f>
        <v>0.99762392738922201</v>
      </c>
      <c r="H7" s="193">
        <f>_xll.qlDayCounterYearFraction(DayCounter,D7,E7,,,Trigger)</f>
        <v>0.25555555555555554</v>
      </c>
      <c r="I7" s="194">
        <f t="shared" si="3"/>
        <v>5.3015201223279807E-3</v>
      </c>
      <c r="J7" s="179">
        <f>LN((1+(_xll.qlInterpolationInterpolate(B3Minterpolation,D7,TRUE,AllTriggers)+I7)*H7)/(1+I7*H7))</f>
        <v>5.4751615209010609E-4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0.5083333333333333</v>
      </c>
      <c r="M7" s="180">
        <f>L7-K7</f>
        <v>0.25555555555555554</v>
      </c>
      <c r="N7" s="180">
        <f>(L7^2-K7^2)/2</f>
        <v>9.7253086419753082E-2</v>
      </c>
      <c r="O7" s="180">
        <f>(L7^3-K7^3)/3</f>
        <v>3.840103452217649E-2</v>
      </c>
      <c r="P7" s="181" t="b">
        <v>0</v>
      </c>
      <c r="W7" s="104"/>
      <c r="X7" s="93"/>
      <c r="Y7" s="94"/>
      <c r="AF7" s="24">
        <f>_xll.qlCalendarAdvance(Calendar,AF6,"1d","mf",,Trigger)</f>
        <v>42375</v>
      </c>
      <c r="AG7" s="25">
        <f>_xll.qlDayCounterYearFraction(DayCounter,SettlementDate,AF7,,,Trigger)</f>
        <v>1.9444444444444445E-2</v>
      </c>
      <c r="AH7" s="21">
        <f t="shared" si="0"/>
        <v>2.3006589150883559E-3</v>
      </c>
      <c r="AI7" s="21">
        <f t="shared" si="1"/>
        <v>2.4052012633202931E-3</v>
      </c>
      <c r="AJ7" s="21">
        <f t="shared" si="2"/>
        <v>2.4319513164713378E-3</v>
      </c>
    </row>
    <row r="8" spans="1:36" ht="1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42376</v>
      </c>
      <c r="AG8" s="25">
        <f>_xll.qlDayCounterYearFraction(DayCounter,SettlementDate,AF8,,,Trigger)</f>
        <v>2.2222222222222223E-2</v>
      </c>
      <c r="AH8" s="21">
        <f t="shared" si="0"/>
        <v>2.3006589150883559E-3</v>
      </c>
      <c r="AI8" s="21">
        <f t="shared" si="1"/>
        <v>2.4024858776519314E-3</v>
      </c>
      <c r="AJ8" s="21">
        <f t="shared" si="2"/>
        <v>2.4278349361664189E-3</v>
      </c>
    </row>
    <row r="9" spans="1:36" ht="12" customHeight="1" x14ac:dyDescent="0.2">
      <c r="C9" s="171" t="s">
        <v>135</v>
      </c>
      <c r="D9" s="190" t="s">
        <v>32</v>
      </c>
      <c r="R9" s="376" t="s">
        <v>89</v>
      </c>
      <c r="S9" s="105"/>
      <c r="T9" s="96">
        <f t="array" ref="T9:T10">_xll.ohFilter(N3:N7,P3:P7)</f>
        <v>3.1948302469135798E-2</v>
      </c>
      <c r="U9" s="98">
        <f t="array" ref="U9:U10">_xll.ohFilter(M3:M7,P3:P7)</f>
        <v>0.25277777777777777</v>
      </c>
      <c r="V9" s="378" t="s">
        <v>28</v>
      </c>
      <c r="W9" s="100">
        <f t="array" ref="W9:W10">MMULT(AA9:AB10,Y9:Y10)</f>
        <v>-9.7753884061033136E-4</v>
      </c>
      <c r="X9" s="378" t="s">
        <v>29</v>
      </c>
      <c r="Y9" s="102">
        <f t="array" ref="Y9:Y10">_xll.ohFilter(J3:J7,P3:P7)</f>
        <v>5.8155544798066774E-4</v>
      </c>
      <c r="AA9" s="96">
        <f t="array" ref="AA9:AB10">MINVERSE(T9:U10)</f>
        <v>-42.512711169427568</v>
      </c>
      <c r="AB9" s="98">
        <v>42.050616482803363</v>
      </c>
      <c r="AF9" s="24">
        <f>_xll.qlCalendarAdvance(Calendar,AF8,"1d","mf",,Trigger)</f>
        <v>42377</v>
      </c>
      <c r="AG9" s="25">
        <f>_xll.qlDayCounterYearFraction(DayCounter,SettlementDate,AF9,,,Trigger)</f>
        <v>2.5000000000000001E-2</v>
      </c>
      <c r="AH9" s="21">
        <f t="shared" si="0"/>
        <v>2.3006589150883559E-3</v>
      </c>
      <c r="AI9" s="21">
        <f t="shared" si="1"/>
        <v>2.3997704919835692E-3</v>
      </c>
      <c r="AJ9" s="21">
        <f t="shared" si="2"/>
        <v>2.4237440388642558E-3</v>
      </c>
    </row>
    <row r="10" spans="1:36" ht="12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5.6080246913580246E-2</v>
      </c>
      <c r="U10" s="98">
        <v>0.25555555555555554</v>
      </c>
      <c r="V10" s="378"/>
      <c r="W10" s="100">
        <v>2.4242089629988276E-3</v>
      </c>
      <c r="X10" s="378"/>
      <c r="Y10" s="102">
        <v>5.646994487728804E-4</v>
      </c>
      <c r="AA10" s="96">
        <v>9.3291782844021611</v>
      </c>
      <c r="AB10" s="98">
        <v>-5.3147306943543127</v>
      </c>
      <c r="AF10" s="24">
        <f>_xll.qlCalendarAdvance(Calendar,AF9,"1d","mf",,Trigger)</f>
        <v>42380</v>
      </c>
      <c r="AG10" s="25">
        <f>_xll.qlDayCounterYearFraction(DayCounter,SettlementDate,AF10,,,Trigger)</f>
        <v>3.3333333333333333E-2</v>
      </c>
      <c r="AH10" s="21">
        <f t="shared" si="0"/>
        <v>2.3006589150883559E-3</v>
      </c>
      <c r="AI10" s="21">
        <f t="shared" si="1"/>
        <v>2.3916243349784831E-3</v>
      </c>
      <c r="AJ10" s="21">
        <f t="shared" si="2"/>
        <v>2.411624244974298E-3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42381</v>
      </c>
      <c r="AG11" s="25">
        <f>_xll.qlDayCounterYearFraction(DayCounter,SettlementDate,AF11,,,Trigger)</f>
        <v>3.6111111111111108E-2</v>
      </c>
      <c r="AH11" s="21">
        <f t="shared" si="0"/>
        <v>2.3006589150883559E-3</v>
      </c>
      <c r="AI11" s="21">
        <f t="shared" si="1"/>
        <v>2.3889089493101213E-3</v>
      </c>
      <c r="AJ11" s="21">
        <f t="shared" si="2"/>
        <v>2.4076352796831564E-3</v>
      </c>
    </row>
    <row r="12" spans="1:36" ht="12" customHeight="1" x14ac:dyDescent="0.2">
      <c r="C12" s="171" t="s">
        <v>126</v>
      </c>
      <c r="D12" s="190" t="s">
        <v>130</v>
      </c>
      <c r="W12" s="95" t="s">
        <v>26</v>
      </c>
      <c r="X12" s="93"/>
      <c r="Y12" s="94"/>
      <c r="AF12" s="24">
        <f>_xll.qlCalendarAdvance(Calendar,AF11,"1d","mf",,Trigger)</f>
        <v>42382</v>
      </c>
      <c r="AG12" s="25">
        <f>_xll.qlDayCounterYearFraction(DayCounter,SettlementDate,AF12,,,Trigger)</f>
        <v>3.888888888888889E-2</v>
      </c>
      <c r="AH12" s="21">
        <f t="shared" si="0"/>
        <v>2.3006589150883559E-3</v>
      </c>
      <c r="AI12" s="21">
        <f t="shared" si="1"/>
        <v>2.3861935636417591E-3</v>
      </c>
      <c r="AJ12" s="21">
        <f t="shared" si="2"/>
        <v>2.4036717973947696E-3</v>
      </c>
    </row>
    <row r="13" spans="1:36" ht="12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0.25277777777777777</v>
      </c>
      <c r="V13" s="106" t="s">
        <v>28</v>
      </c>
      <c r="W13" s="100">
        <f>MMULT(AA13,Y13)</f>
        <v>2.3006589150883559E-3</v>
      </c>
      <c r="X13" s="106" t="s">
        <v>29</v>
      </c>
      <c r="Y13" s="102">
        <f t="array" ref="Y13">_xll.ohFilter(J3:J7,P3:P7)</f>
        <v>5.8155544798066774E-4</v>
      </c>
      <c r="AA13" s="107">
        <f>MINVERSE(U13)</f>
        <v>3.9560439560439562</v>
      </c>
      <c r="AF13" s="24">
        <f>_xll.qlCalendarAdvance(Calendar,AF12,"1d","mf",,Trigger)</f>
        <v>42383</v>
      </c>
      <c r="AG13" s="25">
        <f>_xll.qlDayCounterYearFraction(DayCounter,SettlementDate,AF13,,,Trigger)</f>
        <v>4.1666666666666664E-2</v>
      </c>
      <c r="AH13" s="21">
        <f t="shared" si="0"/>
        <v>2.3006589150883559E-3</v>
      </c>
      <c r="AI13" s="21">
        <f t="shared" si="1"/>
        <v>2.3834781779733969E-3</v>
      </c>
      <c r="AJ13" s="21">
        <f t="shared" si="2"/>
        <v>2.3997337981091385E-3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AF14" s="24">
        <f>_xll.qlCalendarAdvance(Calendar,AF13,"1d","mf",,Trigger)</f>
        <v>42384</v>
      </c>
      <c r="AG14" s="25">
        <f>_xll.qlDayCounterYearFraction(DayCounter,SettlementDate,AF14,,,Trigger)</f>
        <v>4.4444444444444446E-2</v>
      </c>
      <c r="AH14" s="21">
        <f t="shared" si="0"/>
        <v>2.3006589150883559E-3</v>
      </c>
      <c r="AI14" s="21">
        <f t="shared" si="1"/>
        <v>2.3807627923050352E-3</v>
      </c>
      <c r="AJ14" s="21">
        <f t="shared" si="2"/>
        <v>2.3958212818262626E-3</v>
      </c>
    </row>
    <row r="15" spans="1:36" ht="12" customHeight="1" x14ac:dyDescent="0.2">
      <c r="C15" s="182" t="s">
        <v>34</v>
      </c>
      <c r="D15" s="22">
        <f t="shared" ref="D15:D21" si="5">SettlementDate</f>
        <v>42368</v>
      </c>
      <c r="E15" s="23">
        <f>_xll.qlCalendarAdvance(Calendar,SettlementDate,C15,"Following",,Trigger)</f>
        <v>42369</v>
      </c>
      <c r="F15" s="18"/>
      <c r="G15" s="18"/>
      <c r="H15" s="18"/>
      <c r="I15" s="18"/>
      <c r="J15" s="55">
        <f>_xll.qlDayCounterYearFraction(DayCounter,D15,E15,,,Trigger)</f>
        <v>2.7777777777777779E-3</v>
      </c>
      <c r="K15" s="51">
        <f>_xll.qlYieldTSDiscount(Discounting,D15,,AllTriggers)</f>
        <v>0.99991680592726173</v>
      </c>
      <c r="L15" s="66">
        <f>_xll.qlYieldTSDiscount(Discounting,E15,,AllTriggers)</f>
        <v>0.999906905079608</v>
      </c>
      <c r="M15" s="57">
        <f>(K15/L15-1)/J15</f>
        <v>3.5646370049313703E-3</v>
      </c>
      <c r="N15" s="20">
        <f>((1+M15*J15)*EXP($W$13*J15)-1)/J15</f>
        <v>5.8653260521257522E-3</v>
      </c>
      <c r="O15" s="20">
        <f>((1+J15*M15)*EXP($W$10*J15+0.5*$W$9*J15^2)-1)/J15</f>
        <v>5.9875204187509468E-3</v>
      </c>
      <c r="P15" s="20">
        <f t="shared" ref="P15:P21" si="6">((1+J15*M15)*EXP($W$5*J15+0.5*$W$4*J15^2+1/3*$W$3*J15^3)-1)/J15</f>
        <v>6.02399975558221E-3</v>
      </c>
      <c r="AF15" s="24">
        <f>_xll.qlCalendarAdvance(Calendar,AF14,"1d","mf",,Trigger)</f>
        <v>42387</v>
      </c>
      <c r="AG15" s="25">
        <f>_xll.qlDayCounterYearFraction(DayCounter,SettlementDate,AF15,,,Trigger)</f>
        <v>5.2777777777777778E-2</v>
      </c>
      <c r="AH15" s="21">
        <f t="shared" si="0"/>
        <v>2.3006589150883559E-3</v>
      </c>
      <c r="AI15" s="21">
        <f t="shared" si="1"/>
        <v>2.3726166352999491E-3</v>
      </c>
      <c r="AJ15" s="21">
        <f t="shared" si="2"/>
        <v>2.3842366309941667E-3</v>
      </c>
    </row>
    <row r="16" spans="1:36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0.99991680592726173</v>
      </c>
      <c r="L16" s="67">
        <f>_xll.qlYieldTSDiscount(Discounting,E16,,AllTriggers)</f>
        <v>0.99985648616160261</v>
      </c>
      <c r="M16" s="57">
        <f t="shared" ref="M16:M21" si="7">(K16/L16-1)/J16</f>
        <v>3.1026046434526728E-3</v>
      </c>
      <c r="N16" s="21">
        <f t="shared" ref="N16:N20" si="8">((1+M16*J16)*EXP($W$13*J16)-1)/J16</f>
        <v>5.4034538175644943E-3</v>
      </c>
      <c r="O16" s="21">
        <f t="shared" ref="O16:O20" si="9">((1+J16*M16)*EXP($W$10*J16+0.5*$W$9*J16^2)-1)/J16</f>
        <v>5.5175121246150583E-3</v>
      </c>
      <c r="P16" s="21">
        <f t="shared" si="6"/>
        <v>5.5494217983869422E-3</v>
      </c>
      <c r="AF16" s="24">
        <f>_xll.qlCalendarAdvance(Calendar,AF15,"1d","mf",,Trigger)</f>
        <v>42388</v>
      </c>
      <c r="AG16" s="25">
        <f>_xll.qlDayCounterYearFraction(DayCounter,SettlementDate,AF16,,,Trigger)</f>
        <v>5.5555555555555552E-2</v>
      </c>
      <c r="AH16" s="21">
        <f t="shared" si="0"/>
        <v>2.3006589150883559E-3</v>
      </c>
      <c r="AI16" s="21">
        <f t="shared" si="1"/>
        <v>2.3699012496315869E-3</v>
      </c>
      <c r="AJ16" s="21">
        <f t="shared" si="2"/>
        <v>2.3804260467223124E-3</v>
      </c>
    </row>
    <row r="17" spans="3:36" ht="12" customHeight="1" x14ac:dyDescent="0.2">
      <c r="C17" s="81" t="s">
        <v>36</v>
      </c>
      <c r="D17" s="16">
        <f t="shared" si="5"/>
        <v>42368</v>
      </c>
      <c r="E17" s="24">
        <f>_xll.qlCalendarAdvance(Calendar,SettlementDate,C17,"Following",,Trigger)</f>
        <v>42382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0.99991680592726173</v>
      </c>
      <c r="L17" s="67">
        <f>_xll.qlYieldTSDiscount(Discounting,E17,,AllTriggers)</f>
        <v>0.99979088904304847</v>
      </c>
      <c r="M17" s="57">
        <f t="shared" si="7"/>
        <v>3.2385399511028873E-3</v>
      </c>
      <c r="N17" s="21">
        <f t="shared" si="8"/>
        <v>5.5395915546707641E-3</v>
      </c>
      <c r="O17" s="21">
        <f t="shared" si="9"/>
        <v>5.6441566368636842E-3</v>
      </c>
      <c r="P17" s="21">
        <f t="shared" si="6"/>
        <v>5.6711207325228176E-3</v>
      </c>
      <c r="AF17" s="24">
        <f>_xll.qlCalendarAdvance(Calendar,AF16,"1d","mf",,Trigger)</f>
        <v>42389</v>
      </c>
      <c r="AG17" s="25">
        <f>_xll.qlDayCounterYearFraction(DayCounter,SettlementDate,AF17,,,Trigger)</f>
        <v>5.8333333333333334E-2</v>
      </c>
      <c r="AH17" s="21">
        <f t="shared" si="0"/>
        <v>2.3006589150883559E-3</v>
      </c>
      <c r="AI17" s="21">
        <f t="shared" si="1"/>
        <v>2.3671858639632247E-3</v>
      </c>
      <c r="AJ17" s="21">
        <f t="shared" si="2"/>
        <v>2.3766409454532129E-3</v>
      </c>
    </row>
    <row r="18" spans="3:36" ht="12" customHeight="1" x14ac:dyDescent="0.2">
      <c r="C18" s="81" t="s">
        <v>37</v>
      </c>
      <c r="D18" s="16">
        <f t="shared" si="5"/>
        <v>42368</v>
      </c>
      <c r="E18" s="24">
        <f>_xll.qlCalendarAdvance(Calendar,SettlementDate,C18,"Following",,Trigger)</f>
        <v>42389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0.99991680592726173</v>
      </c>
      <c r="L18" s="67">
        <f>_xll.qlYieldTSDiscount(Discounting,E18,,AllTriggers)</f>
        <v>0.99972188262783046</v>
      </c>
      <c r="M18" s="57">
        <f t="shared" si="7"/>
        <v>3.3424718754610744E-3</v>
      </c>
      <c r="N18" s="21">
        <f t="shared" si="8"/>
        <v>5.6437337844249058E-3</v>
      </c>
      <c r="O18" s="21">
        <f t="shared" si="9"/>
        <v>5.7388038347104342E-3</v>
      </c>
      <c r="P18" s="21">
        <f t="shared" si="6"/>
        <v>5.7612376671326414E-3</v>
      </c>
      <c r="AF18" s="24">
        <f>_xll.qlCalendarAdvance(Calendar,AF17,"1d","mf",,Trigger)</f>
        <v>42390</v>
      </c>
      <c r="AG18" s="25">
        <f>_xll.qlDayCounterYearFraction(DayCounter,SettlementDate,AF18,,,Trigger)</f>
        <v>6.1111111111111109E-2</v>
      </c>
      <c r="AH18" s="21">
        <f t="shared" si="0"/>
        <v>2.3006589150883559E-3</v>
      </c>
      <c r="AI18" s="21">
        <f t="shared" si="1"/>
        <v>2.3644704782948629E-3</v>
      </c>
      <c r="AJ18" s="21">
        <f t="shared" si="2"/>
        <v>2.372881327186869E-3</v>
      </c>
    </row>
    <row r="19" spans="3:36" ht="12" customHeight="1" x14ac:dyDescent="0.2">
      <c r="C19" s="81" t="s">
        <v>31</v>
      </c>
      <c r="D19" s="16">
        <f t="shared" si="5"/>
        <v>42368</v>
      </c>
      <c r="E19" s="24">
        <f>_xll.qlCalendarAdvance(Calendar,SettlementDate,C19,"mf",TRUE,Trigger)</f>
        <v>42398</v>
      </c>
      <c r="F19" s="18"/>
      <c r="G19" s="18"/>
      <c r="H19" s="18"/>
      <c r="I19" s="18"/>
      <c r="J19" s="25">
        <f>_xll.qlDayCounterYearFraction(DayCounter,D19,E19,,,Trigger)</f>
        <v>8.3333333333333329E-2</v>
      </c>
      <c r="K19" s="52">
        <f>_xll.qlYieldTSDiscount(Discounting,D19,,AllTriggers)</f>
        <v>0.99991680592726173</v>
      </c>
      <c r="L19" s="67">
        <f>_xll.qlYieldTSDiscount(Discounting,E19,,AllTriggers)</f>
        <v>0.99963250771316647</v>
      </c>
      <c r="M19" s="57">
        <f t="shared" si="7"/>
        <v>3.4128327588591745E-3</v>
      </c>
      <c r="N19" s="21">
        <f t="shared" si="8"/>
        <v>5.7143666074237487E-3</v>
      </c>
      <c r="O19" s="21">
        <f t="shared" si="9"/>
        <v>5.7972255945406559E-3</v>
      </c>
      <c r="P19" s="21">
        <f t="shared" si="6"/>
        <v>5.8144451544093201E-3</v>
      </c>
      <c r="AF19" s="24">
        <f>_xll.qlCalendarAdvance(Calendar,AF18,"1d","mf",,Trigger)</f>
        <v>42391</v>
      </c>
      <c r="AG19" s="25">
        <f>_xll.qlDayCounterYearFraction(DayCounter,SettlementDate,AF19,,,Trigger)</f>
        <v>6.3888888888888884E-2</v>
      </c>
      <c r="AH19" s="21">
        <f t="shared" si="0"/>
        <v>2.3006589150883559E-3</v>
      </c>
      <c r="AI19" s="21">
        <f t="shared" si="1"/>
        <v>2.3617550926265008E-3</v>
      </c>
      <c r="AJ19" s="21">
        <f t="shared" si="2"/>
        <v>2.3691471919232805E-3</v>
      </c>
    </row>
    <row r="20" spans="3:36" ht="12" customHeight="1" x14ac:dyDescent="0.2">
      <c r="C20" s="81" t="s">
        <v>38</v>
      </c>
      <c r="D20" s="16">
        <f t="shared" si="5"/>
        <v>42368</v>
      </c>
      <c r="E20" s="24">
        <f>_xll.qlCalendarAdvance(Calendar,SettlementDate,C20,"mf",TRUE,Trigger)</f>
        <v>42429</v>
      </c>
      <c r="F20" s="18"/>
      <c r="G20" s="18"/>
      <c r="H20" s="18"/>
      <c r="I20" s="18"/>
      <c r="J20" s="25">
        <f>_xll.qlDayCounterYearFraction(DayCounter,D20,E20,,,Trigger)</f>
        <v>0.16944444444444445</v>
      </c>
      <c r="K20" s="52">
        <f>_xll.qlYieldTSDiscount(Discounting,D20,,AllTriggers)</f>
        <v>0.99991680592726173</v>
      </c>
      <c r="L20" s="67">
        <f>_xll.qlYieldTSDiscount(Discounting,E20,,AllTriggers)</f>
        <v>0.99932538914347246</v>
      </c>
      <c r="M20" s="57">
        <f t="shared" si="7"/>
        <v>3.4926847631273515E-3</v>
      </c>
      <c r="N20" s="21">
        <f t="shared" si="8"/>
        <v>5.7951540061302034E-3</v>
      </c>
      <c r="O20" s="21">
        <f t="shared" si="9"/>
        <v>5.8359249277132987E-3</v>
      </c>
      <c r="P20" s="21">
        <f t="shared" si="6"/>
        <v>5.8404440691114442E-3</v>
      </c>
      <c r="AF20" s="24">
        <f>_xll.qlCalendarAdvance(Calendar,AF19,"1d","mf",,Trigger)</f>
        <v>42394</v>
      </c>
      <c r="AG20" s="25">
        <f>_xll.qlDayCounterYearFraction(DayCounter,SettlementDate,AF20,,,Trigger)</f>
        <v>7.2222222222222215E-2</v>
      </c>
      <c r="AH20" s="21">
        <f t="shared" si="0"/>
        <v>2.3006589150883559E-3</v>
      </c>
      <c r="AI20" s="21">
        <f t="shared" si="1"/>
        <v>2.3536089356214146E-3</v>
      </c>
      <c r="AJ20" s="21">
        <f t="shared" si="2"/>
        <v>2.3580976841490468E-3</v>
      </c>
    </row>
    <row r="21" spans="3:36" ht="12" customHeight="1" x14ac:dyDescent="0.2">
      <c r="C21" s="183" t="s">
        <v>32</v>
      </c>
      <c r="D21" s="178">
        <f t="shared" si="5"/>
        <v>42368</v>
      </c>
      <c r="E21" s="184">
        <f>_xll.qlCalendarAdvance(Calendar,SettlementDate,C21,"mf",TRUE,Trigger)</f>
        <v>42459</v>
      </c>
      <c r="F21" s="110"/>
      <c r="G21" s="110"/>
      <c r="H21" s="110"/>
      <c r="I21" s="110"/>
      <c r="J21" s="180">
        <f>_xll.qlDayCounterYearFraction(DayCounter,D21,E21,,,Trigger)</f>
        <v>0.25277777777777777</v>
      </c>
      <c r="K21" s="185">
        <f>_xll.qlYieldTSDiscount(Discounting,D21,,AllTriggers)</f>
        <v>0.99991680592726173</v>
      </c>
      <c r="L21" s="196">
        <f>_xll.qlYieldTSDiscount(Discounting,E21,,AllTriggers)</f>
        <v>0.99897554112797882</v>
      </c>
      <c r="M21" s="187">
        <f t="shared" si="7"/>
        <v>3.7275035943682205E-3</v>
      </c>
      <c r="N21" s="26">
        <f>((1+M21*J21)*EXP($W$13*J21)-1)/J21</f>
        <v>6.0309999999997492E-3</v>
      </c>
      <c r="O21" s="26">
        <f>((1+J21*M21)*EXP($W$10*J21+0.5*$W$9*J21^2)-1)/J21</f>
        <v>6.0309999999997492E-3</v>
      </c>
      <c r="P21" s="26">
        <f t="shared" si="6"/>
        <v>6.0309999999997492E-3</v>
      </c>
      <c r="AF21" s="24">
        <f>_xll.qlCalendarAdvance(Calendar,AF20,"1d","mf",,Trigger)</f>
        <v>42395</v>
      </c>
      <c r="AG21" s="25">
        <f>_xll.qlDayCounterYearFraction(DayCounter,SettlementDate,AF21,,,Trigger)</f>
        <v>7.4999999999999997E-2</v>
      </c>
      <c r="AH21" s="21">
        <f t="shared" si="0"/>
        <v>2.3006589150883559E-3</v>
      </c>
      <c r="AI21" s="21">
        <f t="shared" si="1"/>
        <v>2.3508935499530529E-3</v>
      </c>
      <c r="AJ21" s="21">
        <f t="shared" si="2"/>
        <v>2.3544654808964798E-3</v>
      </c>
    </row>
    <row r="22" spans="3:36" ht="12" customHeight="1" x14ac:dyDescent="0.2">
      <c r="AF22" s="24">
        <f>_xll.qlCalendarAdvance(Calendar,AF21,"1d","mf",,Trigger)</f>
        <v>42396</v>
      </c>
      <c r="AG22" s="25">
        <f>_xll.qlDayCounterYearFraction(DayCounter,SettlementDate,AF22,,,Trigger)</f>
        <v>7.7777777777777779E-2</v>
      </c>
      <c r="AH22" s="21">
        <f t="shared" si="0"/>
        <v>2.3006589150883559E-3</v>
      </c>
      <c r="AI22" s="21">
        <f t="shared" si="1"/>
        <v>2.3481781642846907E-3</v>
      </c>
      <c r="AJ22" s="21">
        <f t="shared" si="2"/>
        <v>2.350858760646668E-3</v>
      </c>
    </row>
    <row r="23" spans="3:36" ht="12" customHeight="1" x14ac:dyDescent="0.2">
      <c r="C23" s="171" t="s">
        <v>103</v>
      </c>
      <c r="AF23" s="24">
        <f>_xll.qlCalendarAdvance(Calendar,AF22,"1d","mf",,Trigger)</f>
        <v>42397</v>
      </c>
      <c r="AG23" s="25">
        <f>_xll.qlDayCounterYearFraction(DayCounter,SettlementDate,AF23,,,Trigger)</f>
        <v>8.0555555555555561E-2</v>
      </c>
      <c r="AH23" s="21">
        <f t="shared" si="0"/>
        <v>2.3006589150883559E-3</v>
      </c>
      <c r="AI23" s="21">
        <f t="shared" si="1"/>
        <v>2.3454627786163285E-3</v>
      </c>
      <c r="AJ23" s="21">
        <f t="shared" si="2"/>
        <v>2.3472775233996115E-3</v>
      </c>
    </row>
    <row r="24" spans="3:36" ht="12" customHeight="1" x14ac:dyDescent="0.2">
      <c r="C24" s="113" t="s">
        <v>88</v>
      </c>
      <c r="AF24" s="24">
        <f>_xll.qlCalendarAdvance(Calendar,AF23,"1d","mf",,Trigger)</f>
        <v>42398</v>
      </c>
      <c r="AG24" s="25">
        <f>_xll.qlDayCounterYearFraction(DayCounter,SettlementDate,AF24,,,Trigger)</f>
        <v>8.3333333333333329E-2</v>
      </c>
      <c r="AH24" s="21">
        <f t="shared" si="0"/>
        <v>2.3006589150883559E-3</v>
      </c>
      <c r="AI24" s="21">
        <f t="shared" si="1"/>
        <v>2.3427473929479668E-3</v>
      </c>
      <c r="AJ24" s="21">
        <f t="shared" si="2"/>
        <v>2.3437217691553102E-3</v>
      </c>
    </row>
    <row r="25" spans="3:36" ht="12" customHeight="1" x14ac:dyDescent="0.2">
      <c r="C25" s="21">
        <f t="shared" ref="C25:C31" si="10">IF($C$24="FLAT",N15,IF($C$24="linear",O15,P15))</f>
        <v>6.02399975558221E-3</v>
      </c>
      <c r="AF25" s="24">
        <f>_xll.qlCalendarAdvance(Calendar,AF24,"1d","mf",,Trigger)</f>
        <v>42401</v>
      </c>
      <c r="AG25" s="25">
        <f>_xll.qlDayCounterYearFraction(DayCounter,SettlementDate,AF25,,,Trigger)</f>
        <v>9.166666666666666E-2</v>
      </c>
      <c r="AH25" s="21">
        <f t="shared" si="0"/>
        <v>2.3006589150883559E-3</v>
      </c>
      <c r="AI25" s="21">
        <f t="shared" si="1"/>
        <v>2.3346012359428806E-3</v>
      </c>
      <c r="AJ25" s="21">
        <f t="shared" si="2"/>
        <v>2.3332074044389388E-3</v>
      </c>
    </row>
    <row r="26" spans="3:36" ht="12" customHeight="1" x14ac:dyDescent="0.2">
      <c r="C26" s="21">
        <f t="shared" si="10"/>
        <v>5.5494217983869422E-3</v>
      </c>
      <c r="AF26" s="24">
        <f>_xll.qlCalendarAdvance(Calendar,AF25,"1d","mf",,Trigger)</f>
        <v>42402</v>
      </c>
      <c r="AG26" s="25">
        <f>_xll.qlDayCounterYearFraction(DayCounter,SettlementDate,AF26,,,Trigger)</f>
        <v>9.4444444444444442E-2</v>
      </c>
      <c r="AH26" s="21">
        <f t="shared" si="0"/>
        <v>2.3006589150883559E-3</v>
      </c>
      <c r="AI26" s="21">
        <f t="shared" si="1"/>
        <v>2.3318858502745184E-3</v>
      </c>
      <c r="AJ26" s="21">
        <f t="shared" si="2"/>
        <v>2.3297535822056591E-3</v>
      </c>
    </row>
    <row r="27" spans="3:36" ht="12" customHeight="1" x14ac:dyDescent="0.2">
      <c r="C27" s="21">
        <f t="shared" si="10"/>
        <v>5.6711207325228176E-3</v>
      </c>
      <c r="AF27" s="24">
        <f>_xll.qlCalendarAdvance(Calendar,AF26,"1d","mf",,Trigger)</f>
        <v>42403</v>
      </c>
      <c r="AG27" s="25">
        <f>_xll.qlDayCounterYearFraction(DayCounter,SettlementDate,AF27,,,Trigger)</f>
        <v>9.7222222222222224E-2</v>
      </c>
      <c r="AH27" s="21">
        <f t="shared" si="0"/>
        <v>2.3006589150883559E-3</v>
      </c>
      <c r="AI27" s="21">
        <f t="shared" si="1"/>
        <v>2.3291704646061563E-3</v>
      </c>
      <c r="AJ27" s="21">
        <f t="shared" si="2"/>
        <v>2.3263252429751346E-3</v>
      </c>
    </row>
    <row r="28" spans="3:36" ht="12" customHeight="1" x14ac:dyDescent="0.2">
      <c r="C28" s="21">
        <f t="shared" si="10"/>
        <v>5.7612376671326414E-3</v>
      </c>
      <c r="AF28" s="24">
        <f>_xll.qlCalendarAdvance(Calendar,AF27,"1d","mf",,Trigger)</f>
        <v>42404</v>
      </c>
      <c r="AG28" s="25">
        <f>_xll.qlDayCounterYearFraction(DayCounter,SettlementDate,AF28,,,Trigger)</f>
        <v>0.1</v>
      </c>
      <c r="AH28" s="21">
        <f t="shared" si="0"/>
        <v>2.3006589150883559E-3</v>
      </c>
      <c r="AI28" s="21">
        <f t="shared" si="1"/>
        <v>2.3264550789377945E-3</v>
      </c>
      <c r="AJ28" s="21">
        <f t="shared" si="2"/>
        <v>2.3229223867473653E-3</v>
      </c>
    </row>
    <row r="29" spans="3:36" ht="12" customHeight="1" x14ac:dyDescent="0.2">
      <c r="C29" s="21">
        <f t="shared" si="10"/>
        <v>5.8144451544093201E-3</v>
      </c>
      <c r="AF29" s="24">
        <f>_xll.qlCalendarAdvance(Calendar,AF28,"1d","mf",,Trigger)</f>
        <v>42405</v>
      </c>
      <c r="AG29" s="25">
        <f>_xll.qlDayCounterYearFraction(DayCounter,SettlementDate,AF29,,,Trigger)</f>
        <v>0.10277777777777777</v>
      </c>
      <c r="AH29" s="21">
        <f t="shared" si="0"/>
        <v>2.3006589150883559E-3</v>
      </c>
      <c r="AI29" s="21">
        <f t="shared" si="1"/>
        <v>2.3237396932694323E-3</v>
      </c>
      <c r="AJ29" s="21">
        <f t="shared" si="2"/>
        <v>2.3195450135223513E-3</v>
      </c>
    </row>
    <row r="30" spans="3:36" ht="12" customHeight="1" x14ac:dyDescent="0.2">
      <c r="C30" s="21">
        <f t="shared" si="10"/>
        <v>5.8404440691114442E-3</v>
      </c>
      <c r="AF30" s="24">
        <f>_xll.qlCalendarAdvance(Calendar,AF29,"1d","mf",,Trigger)</f>
        <v>42408</v>
      </c>
      <c r="AG30" s="25">
        <f>_xll.qlDayCounterYearFraction(DayCounter,SettlementDate,AF30,,,Trigger)</f>
        <v>0.1111111111111111</v>
      </c>
      <c r="AH30" s="21">
        <f t="shared" si="0"/>
        <v>2.3006589150883559E-3</v>
      </c>
      <c r="AI30" s="21">
        <f t="shared" si="1"/>
        <v>2.3155935362643462E-3</v>
      </c>
      <c r="AJ30" s="21">
        <f t="shared" si="2"/>
        <v>2.3095657918638423E-3</v>
      </c>
    </row>
    <row r="31" spans="3:36" ht="12" customHeight="1" x14ac:dyDescent="0.2">
      <c r="C31" s="26">
        <f t="shared" si="10"/>
        <v>6.0309999999997492E-3</v>
      </c>
      <c r="AF31" s="24">
        <f>_xll.qlCalendarAdvance(Calendar,AF30,"1d","mf",,Trigger)</f>
        <v>42409</v>
      </c>
      <c r="AG31" s="25">
        <f>_xll.qlDayCounterYearFraction(DayCounter,SettlementDate,AF31,,,Trigger)</f>
        <v>0.11388888888888889</v>
      </c>
      <c r="AH31" s="21">
        <f t="shared" si="0"/>
        <v>2.3006589150883559E-3</v>
      </c>
      <c r="AI31" s="21">
        <f t="shared" si="1"/>
        <v>2.3128781505959844E-3</v>
      </c>
      <c r="AJ31" s="21">
        <f t="shared" si="2"/>
        <v>2.3062903506498498E-3</v>
      </c>
    </row>
    <row r="32" spans="3:36" ht="12" customHeight="1" x14ac:dyDescent="0.2">
      <c r="AF32" s="24">
        <f>_xll.qlCalendarAdvance(Calendar,AF31,"1d","mf",,Trigger)</f>
        <v>42410</v>
      </c>
      <c r="AG32" s="25">
        <f>_xll.qlDayCounterYearFraction(DayCounter,SettlementDate,AF32,,,Trigger)</f>
        <v>0.11666666666666667</v>
      </c>
      <c r="AH32" s="21">
        <f t="shared" si="0"/>
        <v>2.3006589150883559E-3</v>
      </c>
      <c r="AI32" s="21">
        <f t="shared" si="1"/>
        <v>2.3101627649276223E-3</v>
      </c>
      <c r="AJ32" s="21">
        <f t="shared" si="2"/>
        <v>2.3030403924386125E-3</v>
      </c>
    </row>
    <row r="33" spans="13:36" x14ac:dyDescent="0.2">
      <c r="AF33" s="24">
        <f>_xll.qlCalendarAdvance(Calendar,AF32,"1d","mf",,Trigger)</f>
        <v>42411</v>
      </c>
      <c r="AG33" s="25">
        <f>_xll.qlDayCounterYearFraction(DayCounter,SettlementDate,AF33,,,Trigger)</f>
        <v>0.11944444444444445</v>
      </c>
      <c r="AH33" s="21">
        <f t="shared" si="0"/>
        <v>2.3006589150883559E-3</v>
      </c>
      <c r="AI33" s="21">
        <f t="shared" si="1"/>
        <v>2.3074473792592601E-3</v>
      </c>
      <c r="AJ33" s="21">
        <f t="shared" si="2"/>
        <v>2.299815917230131E-3</v>
      </c>
    </row>
    <row r="34" spans="13:36" x14ac:dyDescent="0.2">
      <c r="AF34" s="24">
        <f>_xll.qlCalendarAdvance(Calendar,AF33,"1d","mf",,Trigger)</f>
        <v>42412</v>
      </c>
      <c r="AG34" s="25">
        <f>_xll.qlDayCounterYearFraction(DayCounter,SettlementDate,AF34,,,Trigger)</f>
        <v>0.12222222222222222</v>
      </c>
      <c r="AH34" s="21">
        <f t="shared" si="0"/>
        <v>2.3006589150883559E-3</v>
      </c>
      <c r="AI34" s="21">
        <f t="shared" si="1"/>
        <v>2.3047319935908983E-3</v>
      </c>
      <c r="AJ34" s="21">
        <f t="shared" si="2"/>
        <v>2.2966169250244043E-3</v>
      </c>
    </row>
    <row r="35" spans="13:36" x14ac:dyDescent="0.2">
      <c r="AF35" s="24">
        <f>_xll.qlCalendarAdvance(Calendar,AF34,"1d","mf",,Trigger)</f>
        <v>42415</v>
      </c>
      <c r="AG35" s="25">
        <f>_xll.qlDayCounterYearFraction(DayCounter,SettlementDate,AF35,,,Trigger)</f>
        <v>0.13055555555555556</v>
      </c>
      <c r="AH35" s="21">
        <f t="shared" si="0"/>
        <v>2.3006589150883559E-3</v>
      </c>
      <c r="AI35" s="21">
        <f t="shared" si="1"/>
        <v>2.2965858365858122E-3</v>
      </c>
      <c r="AJ35" s="21">
        <f t="shared" ref="AJ35:AJ65" si="11">($W$5+$W$4*AG35+$W$3*AG35^2)</f>
        <v>2.2871728464237571E-3</v>
      </c>
    </row>
    <row r="36" spans="13:36" x14ac:dyDescent="0.2">
      <c r="AF36" s="24">
        <f>_xll.qlCalendarAdvance(Calendar,AF35,"1d","mf",,Trigger)</f>
        <v>42416</v>
      </c>
      <c r="AG36" s="25">
        <f>_xll.qlDayCounterYearFraction(DayCounter,SettlementDate,AF36,,,Trigger)</f>
        <v>0.13333333333333333</v>
      </c>
      <c r="AH36" s="21">
        <f t="shared" si="0"/>
        <v>2.3006589150883559E-3</v>
      </c>
      <c r="AI36" s="21">
        <f t="shared" si="1"/>
        <v>2.29387045091745E-3</v>
      </c>
      <c r="AJ36" s="21">
        <f t="shared" si="11"/>
        <v>2.2840757862290519E-3</v>
      </c>
    </row>
    <row r="37" spans="13:36" x14ac:dyDescent="0.2">
      <c r="AF37" s="24">
        <f>_xll.qlCalendarAdvance(Calendar,AF36,"1d","mf",,Trigger)</f>
        <v>42417</v>
      </c>
      <c r="AG37" s="25">
        <f>_xll.qlDayCounterYearFraction(DayCounter,SettlementDate,AF37,,,Trigger)</f>
        <v>0.1361111111111111</v>
      </c>
      <c r="AH37" s="21">
        <f t="shared" si="0"/>
        <v>2.3006589150883559E-3</v>
      </c>
      <c r="AI37" s="21">
        <f t="shared" si="1"/>
        <v>2.2911550652490878E-3</v>
      </c>
      <c r="AJ37" s="21">
        <f t="shared" si="11"/>
        <v>2.2810042090371024E-3</v>
      </c>
    </row>
    <row r="38" spans="13:36" x14ac:dyDescent="0.2">
      <c r="AF38" s="24">
        <f>_xll.qlCalendarAdvance(Calendar,AF37,"1d","mf",,Trigger)</f>
        <v>42418</v>
      </c>
      <c r="AG38" s="25">
        <f>_xll.qlDayCounterYearFraction(DayCounter,SettlementDate,AF38,,,Trigger)</f>
        <v>0.1388888888888889</v>
      </c>
      <c r="AH38" s="21">
        <f t="shared" si="0"/>
        <v>2.3006589150883559E-3</v>
      </c>
      <c r="AI38" s="21">
        <f t="shared" si="1"/>
        <v>2.2884396795807261E-3</v>
      </c>
      <c r="AJ38" s="21">
        <f t="shared" si="11"/>
        <v>2.2779581148479082E-3</v>
      </c>
    </row>
    <row r="39" spans="13:36" x14ac:dyDescent="0.2">
      <c r="AF39" s="24">
        <f>_xll.qlCalendarAdvance(Calendar,AF38,"1d","mf",,Trigger)</f>
        <v>42419</v>
      </c>
      <c r="AG39" s="25">
        <f>_xll.qlDayCounterYearFraction(DayCounter,SettlementDate,AF39,,,Trigger)</f>
        <v>0.14166666666666666</v>
      </c>
      <c r="AH39" s="21">
        <f t="shared" si="0"/>
        <v>2.3006589150883559E-3</v>
      </c>
      <c r="AI39" s="21">
        <f t="shared" si="1"/>
        <v>2.2857242939123639E-3</v>
      </c>
      <c r="AJ39" s="21">
        <f t="shared" si="11"/>
        <v>2.2749375036614687E-3</v>
      </c>
    </row>
    <row r="40" spans="13:36" x14ac:dyDescent="0.2">
      <c r="AF40" s="24">
        <f>_xll.qlCalendarAdvance(Calendar,AF39,"1d","mf",,Trigger)</f>
        <v>42422</v>
      </c>
      <c r="AG40" s="25">
        <f>_xll.qlDayCounterYearFraction(DayCounter,SettlementDate,AF40,,,Trigger)</f>
        <v>0.15</v>
      </c>
      <c r="AH40" s="21">
        <f t="shared" si="0"/>
        <v>2.3006589150883559E-3</v>
      </c>
      <c r="AI40" s="21">
        <f t="shared" si="1"/>
        <v>2.2775781369072778E-3</v>
      </c>
      <c r="AJ40" s="21">
        <f t="shared" si="11"/>
        <v>2.2660285681186838E-3</v>
      </c>
    </row>
    <row r="41" spans="13:36" x14ac:dyDescent="0.2">
      <c r="M41" s="111"/>
      <c r="N41" s="111"/>
      <c r="AF41" s="24">
        <f>_xll.qlCalendarAdvance(Calendar,AF40,"1d","mf",,Trigger)</f>
        <v>42423</v>
      </c>
      <c r="AG41" s="25">
        <f>_xll.qlDayCounterYearFraction(DayCounter,SettlementDate,AF41,,,Trigger)</f>
        <v>0.15277777777777779</v>
      </c>
      <c r="AH41" s="21">
        <f t="shared" si="0"/>
        <v>2.3006589150883559E-3</v>
      </c>
      <c r="AI41" s="21">
        <f t="shared" si="1"/>
        <v>2.2748627512389156E-3</v>
      </c>
      <c r="AJ41" s="21">
        <f t="shared" si="11"/>
        <v>2.2631098889432659E-3</v>
      </c>
    </row>
    <row r="42" spans="13:36" x14ac:dyDescent="0.2">
      <c r="AF42" s="24">
        <f>_xll.qlCalendarAdvance(Calendar,AF41,"1d","mf",,Trigger)</f>
        <v>42424</v>
      </c>
      <c r="AG42" s="25">
        <f>_xll.qlDayCounterYearFraction(DayCounter,SettlementDate,AF42,,,Trigger)</f>
        <v>0.15555555555555556</v>
      </c>
      <c r="AH42" s="21">
        <f t="shared" si="0"/>
        <v>2.3006589150883559E-3</v>
      </c>
      <c r="AI42" s="21">
        <f t="shared" si="1"/>
        <v>2.2721473655705538E-3</v>
      </c>
      <c r="AJ42" s="21">
        <f t="shared" si="11"/>
        <v>2.2602166927706037E-3</v>
      </c>
    </row>
    <row r="43" spans="13:36" ht="11.25" customHeight="1" x14ac:dyDescent="0.2">
      <c r="AF43" s="24">
        <f>_xll.qlCalendarAdvance(Calendar,AF42,"1d","mf",,Trigger)</f>
        <v>42425</v>
      </c>
      <c r="AG43" s="25">
        <f>_xll.qlDayCounterYearFraction(DayCounter,SettlementDate,AF43,,,Trigger)</f>
        <v>0.15833333333333333</v>
      </c>
      <c r="AH43" s="21">
        <f t="shared" si="0"/>
        <v>2.3006589150883559E-3</v>
      </c>
      <c r="AI43" s="21">
        <f t="shared" si="1"/>
        <v>2.2694319799021916E-3</v>
      </c>
      <c r="AJ43" s="21">
        <f t="shared" si="11"/>
        <v>2.2573489796006967E-3</v>
      </c>
    </row>
    <row r="44" spans="13:36" x14ac:dyDescent="0.2">
      <c r="Q44" s="108"/>
      <c r="AF44" s="24">
        <f>_xll.qlCalendarAdvance(Calendar,AF43,"1d","mf",,Trigger)</f>
        <v>42426</v>
      </c>
      <c r="AG44" s="25">
        <f>_xll.qlDayCounterYearFraction(DayCounter,SettlementDate,AF44,,,Trigger)</f>
        <v>0.16111111111111112</v>
      </c>
      <c r="AH44" s="21">
        <f t="shared" si="0"/>
        <v>2.3006589150883559E-3</v>
      </c>
      <c r="AI44" s="21">
        <f t="shared" si="1"/>
        <v>2.2667165942338299E-3</v>
      </c>
      <c r="AJ44" s="21">
        <f t="shared" si="11"/>
        <v>2.254506749433545E-3</v>
      </c>
    </row>
    <row r="45" spans="13:36" x14ac:dyDescent="0.2">
      <c r="Q45" s="108"/>
      <c r="AF45" s="24">
        <f>_xll.qlCalendarAdvance(Calendar,AF44,"1d","mf",,Trigger)</f>
        <v>42429</v>
      </c>
      <c r="AG45" s="25">
        <f>_xll.qlDayCounterYearFraction(DayCounter,SettlementDate,AF45,,,Trigger)</f>
        <v>0.16944444444444445</v>
      </c>
      <c r="AH45" s="21">
        <f t="shared" si="0"/>
        <v>2.3006589150883559E-3</v>
      </c>
      <c r="AI45" s="21">
        <f t="shared" si="1"/>
        <v>2.2585704372287438E-3</v>
      </c>
      <c r="AJ45" s="21">
        <f t="shared" si="11"/>
        <v>2.246132956948622E-3</v>
      </c>
    </row>
    <row r="46" spans="13:36" x14ac:dyDescent="0.2">
      <c r="Q46" s="108"/>
      <c r="AF46" s="24">
        <f>_xll.qlCalendarAdvance(Calendar,AF45,"1d","mf",,Trigger)</f>
        <v>42430</v>
      </c>
      <c r="AG46" s="25">
        <f>_xll.qlDayCounterYearFraction(DayCounter,SettlementDate,AF46,,,Trigger)</f>
        <v>0.17222222222222222</v>
      </c>
      <c r="AH46" s="21">
        <f t="shared" si="0"/>
        <v>2.3006589150883559E-3</v>
      </c>
      <c r="AI46" s="21">
        <f t="shared" si="1"/>
        <v>2.2558550515603816E-3</v>
      </c>
      <c r="AJ46" s="21">
        <f t="shared" si="11"/>
        <v>2.2433926587924913E-3</v>
      </c>
    </row>
    <row r="47" spans="13:36" x14ac:dyDescent="0.2">
      <c r="Q47" s="108"/>
      <c r="AF47" s="24">
        <f>_xll.qlCalendarAdvance(Calendar,AF46,"1d","mf",,Trigger)</f>
        <v>42431</v>
      </c>
      <c r="AG47" s="25">
        <f>_xll.qlDayCounterYearFraction(DayCounter,SettlementDate,AF47,,,Trigger)</f>
        <v>0.17499999999999999</v>
      </c>
      <c r="AH47" s="21">
        <f t="shared" si="0"/>
        <v>2.3006589150883559E-3</v>
      </c>
      <c r="AI47" s="21">
        <f t="shared" si="1"/>
        <v>2.2531396658920194E-3</v>
      </c>
      <c r="AJ47" s="21">
        <f t="shared" si="11"/>
        <v>2.2406778436391164E-3</v>
      </c>
    </row>
    <row r="48" spans="13:36" x14ac:dyDescent="0.2">
      <c r="Q48" s="108"/>
      <c r="AF48" s="24">
        <f>_xll.qlCalendarAdvance(Calendar,AF47,"1d","mf",,Trigger)</f>
        <v>42432</v>
      </c>
      <c r="AG48" s="25">
        <f>_xll.qlDayCounterYearFraction(DayCounter,SettlementDate,AF48,,,Trigger)</f>
        <v>0.17777777777777778</v>
      </c>
      <c r="AH48" s="21">
        <f t="shared" si="0"/>
        <v>2.3006589150883559E-3</v>
      </c>
      <c r="AI48" s="21">
        <f t="shared" si="1"/>
        <v>2.2504242802236576E-3</v>
      </c>
      <c r="AJ48" s="21">
        <f t="shared" si="11"/>
        <v>2.2379885114884967E-3</v>
      </c>
    </row>
    <row r="49" spans="13:36" x14ac:dyDescent="0.2">
      <c r="AF49" s="24">
        <f>_xll.qlCalendarAdvance(Calendar,AF48,"1d","mf",,Trigger)</f>
        <v>42433</v>
      </c>
      <c r="AG49" s="25">
        <f>_xll.qlDayCounterYearFraction(DayCounter,SettlementDate,AF49,,,Trigger)</f>
        <v>0.18055555555555555</v>
      </c>
      <c r="AH49" s="21">
        <f t="shared" si="0"/>
        <v>2.3006589150883559E-3</v>
      </c>
      <c r="AI49" s="21">
        <f t="shared" si="1"/>
        <v>2.2477088945552955E-3</v>
      </c>
      <c r="AJ49" s="21">
        <f t="shared" si="11"/>
        <v>2.2353246623406323E-3</v>
      </c>
    </row>
    <row r="50" spans="13:36" x14ac:dyDescent="0.2">
      <c r="AF50" s="24">
        <f>_xll.qlCalendarAdvance(Calendar,AF49,"1d","mf",,Trigger)</f>
        <v>42436</v>
      </c>
      <c r="AG50" s="25">
        <f>_xll.qlDayCounterYearFraction(DayCounter,SettlementDate,AF50,,,Trigger)</f>
        <v>0.18888888888888888</v>
      </c>
      <c r="AH50" s="21">
        <f t="shared" si="0"/>
        <v>2.3006589150883559E-3</v>
      </c>
      <c r="AI50" s="21">
        <f t="shared" si="1"/>
        <v>2.2395627375502093E-3</v>
      </c>
      <c r="AJ50" s="21">
        <f t="shared" si="11"/>
        <v>2.2274860129135716E-3</v>
      </c>
    </row>
    <row r="51" spans="13:36" x14ac:dyDescent="0.2">
      <c r="AF51" s="24">
        <f>_xll.qlCalendarAdvance(Calendar,AF50,"1d","mf",,Trigger)</f>
        <v>42437</v>
      </c>
      <c r="AG51" s="25">
        <f>_xll.qlDayCounterYearFraction(DayCounter,SettlementDate,AF51,,,Trigger)</f>
        <v>0.19166666666666668</v>
      </c>
      <c r="AH51" s="21">
        <f t="shared" si="0"/>
        <v>2.3006589150883559E-3</v>
      </c>
      <c r="AI51" s="21">
        <f t="shared" si="1"/>
        <v>2.2368473518818476E-3</v>
      </c>
      <c r="AJ51" s="21">
        <f t="shared" si="11"/>
        <v>2.2249240957767282E-3</v>
      </c>
    </row>
    <row r="52" spans="13:36" x14ac:dyDescent="0.2">
      <c r="AF52" s="24">
        <f>_xll.qlCalendarAdvance(Calendar,AF51,"1d","mf",,Trigger)</f>
        <v>42438</v>
      </c>
      <c r="AG52" s="25">
        <f>_xll.qlDayCounterYearFraction(DayCounter,SettlementDate,AF52,,,Trigger)</f>
        <v>0.19444444444444445</v>
      </c>
      <c r="AH52" s="21">
        <f t="shared" si="0"/>
        <v>2.3006589150883559E-3</v>
      </c>
      <c r="AI52" s="21">
        <f t="shared" si="1"/>
        <v>2.2341319662134854E-3</v>
      </c>
      <c r="AJ52" s="21">
        <f t="shared" si="11"/>
        <v>2.2223876616426406E-3</v>
      </c>
    </row>
    <row r="53" spans="13:36" x14ac:dyDescent="0.2">
      <c r="AF53" s="24">
        <f>_xll.qlCalendarAdvance(Calendar,AF52,"1d","mf",,Trigger)</f>
        <v>42439</v>
      </c>
      <c r="AG53" s="25">
        <f>_xll.qlDayCounterYearFraction(DayCounter,SettlementDate,AF53,,,Trigger)</f>
        <v>0.19722222222222222</v>
      </c>
      <c r="AH53" s="21">
        <f t="shared" si="0"/>
        <v>2.3006589150883559E-3</v>
      </c>
      <c r="AI53" s="21">
        <f t="shared" si="1"/>
        <v>2.2314165805451232E-3</v>
      </c>
      <c r="AJ53" s="21">
        <f t="shared" si="11"/>
        <v>2.2198767105113082E-3</v>
      </c>
    </row>
    <row r="54" spans="13:36" x14ac:dyDescent="0.2">
      <c r="AF54" s="24">
        <f>_xll.qlCalendarAdvance(Calendar,AF53,"1d","mf",,Trigger)</f>
        <v>42440</v>
      </c>
      <c r="AG54" s="25">
        <f>_xll.qlDayCounterYearFraction(DayCounter,SettlementDate,AF54,,,Trigger)</f>
        <v>0.2</v>
      </c>
      <c r="AH54" s="21">
        <f t="shared" si="0"/>
        <v>2.3006589150883559E-3</v>
      </c>
      <c r="AI54" s="21">
        <f t="shared" si="1"/>
        <v>2.2287011948767615E-3</v>
      </c>
      <c r="AJ54" s="21">
        <f t="shared" si="11"/>
        <v>2.2173912423827315E-3</v>
      </c>
    </row>
    <row r="55" spans="13:36" x14ac:dyDescent="0.2">
      <c r="AF55" s="24">
        <f>_xll.qlCalendarAdvance(Calendar,AF54,"1d","mf",,Trigger)</f>
        <v>42443</v>
      </c>
      <c r="AG55" s="25">
        <f>_xll.qlDayCounterYearFraction(DayCounter,SettlementDate,AF55,,,Trigger)</f>
        <v>0.20833333333333334</v>
      </c>
      <c r="AH55" s="21">
        <f t="shared" si="0"/>
        <v>2.3006589150883559E-3</v>
      </c>
      <c r="AI55" s="21">
        <f t="shared" si="1"/>
        <v>2.2205550378716753E-3</v>
      </c>
      <c r="AJ55" s="21">
        <f t="shared" si="11"/>
        <v>2.2100877360135326E-3</v>
      </c>
    </row>
    <row r="56" spans="13:36" x14ac:dyDescent="0.2">
      <c r="AF56" s="24">
        <f>_xll.qlCalendarAdvance(Calendar,AF55,"1d","mf",,Trigger)</f>
        <v>42444</v>
      </c>
      <c r="AG56" s="25">
        <f>_xll.qlDayCounterYearFraction(DayCounter,SettlementDate,AF56,,,Trigger)</f>
        <v>0.21111111111111111</v>
      </c>
      <c r="AH56" s="21">
        <f t="shared" si="0"/>
        <v>2.3006589150883559E-3</v>
      </c>
      <c r="AI56" s="21">
        <f t="shared" si="1"/>
        <v>2.2178396522033132E-3</v>
      </c>
      <c r="AJ56" s="21">
        <f t="shared" si="11"/>
        <v>2.2077041998959769E-3</v>
      </c>
    </row>
    <row r="57" spans="13:36" x14ac:dyDescent="0.2">
      <c r="AF57" s="24">
        <f>_xll.qlCalendarAdvance(Calendar,AF56,"1d","mf",,Trigger)</f>
        <v>42445</v>
      </c>
      <c r="AG57" s="25">
        <f>_xll.qlDayCounterYearFraction(DayCounter,SettlementDate,AF57,,,Trigger)</f>
        <v>0.21388888888888888</v>
      </c>
      <c r="AH57" s="21">
        <f t="shared" si="0"/>
        <v>2.3006589150883559E-3</v>
      </c>
      <c r="AI57" s="21">
        <f t="shared" si="1"/>
        <v>2.215124266534951E-3</v>
      </c>
      <c r="AJ57" s="21">
        <f t="shared" si="11"/>
        <v>2.2053461467811766E-3</v>
      </c>
    </row>
    <row r="58" spans="13:36" x14ac:dyDescent="0.2">
      <c r="AF58" s="24">
        <f>_xll.qlCalendarAdvance(Calendar,AF57,"1d","mf",,Trigger)</f>
        <v>42446</v>
      </c>
      <c r="AG58" s="25">
        <f>_xll.qlDayCounterYearFraction(DayCounter,SettlementDate,AF58,,,Trigger)</f>
        <v>0.21666666666666667</v>
      </c>
      <c r="AH58" s="21">
        <f t="shared" si="0"/>
        <v>2.3006589150883559E-3</v>
      </c>
      <c r="AI58" s="21">
        <f t="shared" si="1"/>
        <v>2.2124088808665892E-3</v>
      </c>
      <c r="AJ58" s="21">
        <f t="shared" si="11"/>
        <v>2.2030135766691315E-3</v>
      </c>
    </row>
    <row r="59" spans="13:36" x14ac:dyDescent="0.2">
      <c r="AF59" s="24">
        <f>_xll.qlCalendarAdvance(Calendar,AF58,"1d","mf",,Trigger)</f>
        <v>42447</v>
      </c>
      <c r="AG59" s="25">
        <f>_xll.qlDayCounterYearFraction(DayCounter,SettlementDate,AF59,,,Trigger)</f>
        <v>0.21944444444444444</v>
      </c>
      <c r="AH59" s="21">
        <f t="shared" si="0"/>
        <v>2.3006589150883559E-3</v>
      </c>
      <c r="AI59" s="21">
        <f t="shared" si="1"/>
        <v>2.209693495198227E-3</v>
      </c>
      <c r="AJ59" s="21">
        <f t="shared" si="11"/>
        <v>2.2007064895598421E-3</v>
      </c>
    </row>
    <row r="60" spans="13:36" x14ac:dyDescent="0.2">
      <c r="M60" s="111"/>
      <c r="AF60" s="24">
        <f>_xll.qlCalendarAdvance(Calendar,AF59,"1d","mf",,Trigger)</f>
        <v>42450</v>
      </c>
      <c r="AG60" s="25">
        <f>_xll.qlDayCounterYearFraction(DayCounter,SettlementDate,AF60,,,Trigger)</f>
        <v>0.22777777777777777</v>
      </c>
      <c r="AH60" s="21">
        <f t="shared" si="0"/>
        <v>2.3006589150883559E-3</v>
      </c>
      <c r="AI60" s="21">
        <f t="shared" si="1"/>
        <v>2.2015473381931409E-3</v>
      </c>
      <c r="AJ60" s="21">
        <f t="shared" si="11"/>
        <v>2.193938126248505E-3</v>
      </c>
    </row>
    <row r="61" spans="13:36" x14ac:dyDescent="0.2">
      <c r="M61" s="111"/>
      <c r="AF61" s="24">
        <f>_xll.qlCalendarAdvance(Calendar,AF60,"1d","mf",,Trigger)</f>
        <v>42451</v>
      </c>
      <c r="AG61" s="25">
        <f>_xll.qlDayCounterYearFraction(DayCounter,SettlementDate,AF61,,,Trigger)</f>
        <v>0.23055555555555557</v>
      </c>
      <c r="AH61" s="21">
        <f t="shared" si="0"/>
        <v>2.3006589150883559E-3</v>
      </c>
      <c r="AI61" s="21">
        <f t="shared" si="1"/>
        <v>2.1988319525247787E-3</v>
      </c>
      <c r="AJ61" s="21">
        <f t="shared" si="11"/>
        <v>2.1917329711502371E-3</v>
      </c>
    </row>
    <row r="62" spans="13:36" x14ac:dyDescent="0.2">
      <c r="M62" s="111"/>
      <c r="AF62" s="24">
        <f>_xll.qlCalendarAdvance(Calendar,AF61,"1d","mf",,Trigger)</f>
        <v>42452</v>
      </c>
      <c r="AG62" s="25">
        <f>_xll.qlDayCounterYearFraction(DayCounter,SettlementDate,AF62,,,Trigger)</f>
        <v>0.23333333333333334</v>
      </c>
      <c r="AH62" s="21">
        <f t="shared" si="0"/>
        <v>2.3006589150883559E-3</v>
      </c>
      <c r="AI62" s="21">
        <f t="shared" si="1"/>
        <v>2.196116566856417E-3</v>
      </c>
      <c r="AJ62" s="21">
        <f t="shared" si="11"/>
        <v>2.1895532990547245E-3</v>
      </c>
    </row>
    <row r="63" spans="13:36" x14ac:dyDescent="0.2">
      <c r="M63" s="111"/>
      <c r="AF63" s="24">
        <f>_xll.qlCalendarAdvance(Calendar,AF62,"1d","mf",,Trigger)</f>
        <v>42453</v>
      </c>
      <c r="AG63" s="25">
        <f>_xll.qlDayCounterYearFraction(DayCounter,SettlementDate,AF63,,,Trigger)</f>
        <v>0.2361111111111111</v>
      </c>
      <c r="AH63" s="21">
        <f t="shared" si="0"/>
        <v>2.3006589150883559E-3</v>
      </c>
      <c r="AI63" s="21">
        <f t="shared" si="1"/>
        <v>2.1934011811880548E-3</v>
      </c>
      <c r="AJ63" s="21">
        <f t="shared" si="11"/>
        <v>2.1873991099619662E-3</v>
      </c>
    </row>
    <row r="64" spans="13:36" x14ac:dyDescent="0.2">
      <c r="M64" s="111"/>
      <c r="AF64" s="24">
        <f>_xll.qlCalendarAdvance(Calendar,AF63,"1d","mf",,Trigger)</f>
        <v>42458</v>
      </c>
      <c r="AG64" s="25">
        <f>_xll.qlDayCounterYearFraction(DayCounter,SettlementDate,AF64,,,Trigger)</f>
        <v>0.25</v>
      </c>
      <c r="AH64" s="21">
        <f t="shared" si="0"/>
        <v>2.3006589150883559E-3</v>
      </c>
      <c r="AI64" s="21">
        <f t="shared" si="1"/>
        <v>2.1798242528462447E-3</v>
      </c>
      <c r="AJ64" s="21">
        <f t="shared" si="11"/>
        <v>2.1770104095395087E-3</v>
      </c>
    </row>
    <row r="65" spans="13:36" x14ac:dyDescent="0.2">
      <c r="M65" s="111"/>
      <c r="AF65" s="184">
        <f>_xll.qlCalendarAdvance(Calendar,AF64,"1d","mf",,Trigger)</f>
        <v>42459</v>
      </c>
      <c r="AG65" s="180">
        <f>_xll.qlDayCounterYearFraction(DayCounter,SettlementDate,AF65,,,Trigger)</f>
        <v>0.25277777777777777</v>
      </c>
      <c r="AH65" s="26">
        <f t="shared" si="0"/>
        <v>2.3006589150883559E-3</v>
      </c>
      <c r="AI65" s="26">
        <f t="shared" si="1"/>
        <v>2.1771088671778825E-3</v>
      </c>
      <c r="AJ65" s="26">
        <f t="shared" si="11"/>
        <v>2.1750091184632833E-3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42368</v>
      </c>
      <c r="E3" s="47">
        <f>_xll.qlInterestRateIndexMaturity($D$10,D3)</f>
        <v>42551</v>
      </c>
      <c r="F3" s="75">
        <f>_xll.qlYieldTSDiscount(Discounting,D3,,AllTriggers)</f>
        <v>0.99991680592726173</v>
      </c>
      <c r="G3" s="75">
        <f>_xll.qlYieldTSDiscount(Discounting,E3,,AllTriggers)</f>
        <v>0.99762392738922201</v>
      </c>
      <c r="H3" s="77">
        <f>_xll.qlDayCounterYearFraction(DayCounter,D3,E3,,,Trigger)</f>
        <v>0.5083333333333333</v>
      </c>
      <c r="I3" s="79">
        <f>(F3/G3-1)/H3</f>
        <v>4.5213237240350366E-3</v>
      </c>
      <c r="J3" s="69">
        <f>'Delta 6M '!P3</f>
        <v>1.900921093763831E-3</v>
      </c>
      <c r="K3" s="53">
        <f>_xll.qlDayCounterYearFraction(DayCounter,SettlementDate,D3,,,Trigger)</f>
        <v>0</v>
      </c>
      <c r="L3" s="53">
        <f>_xll.qlDayCounterYearFraction(DayCounter,SettlementDate,E3,,,Trigger)</f>
        <v>0.5083333333333333</v>
      </c>
      <c r="M3" s="53">
        <f>L3-K3</f>
        <v>0.5083333333333333</v>
      </c>
      <c r="N3" s="53">
        <f>(L3^2-K3^2)/2</f>
        <v>0.12920138888888888</v>
      </c>
      <c r="O3" s="53">
        <f>(L3^3-K3^3)/3</f>
        <v>4.378491512345678E-2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4.378491512345678E-2</v>
      </c>
      <c r="T3" s="97">
        <f t="array" ref="T3:T5">_xll.ohFilter(N3:N7,P3:P7)</f>
        <v>0.12920138888888888</v>
      </c>
      <c r="U3" s="98">
        <f t="array" ref="U3:U5">_xll.ohFilter(M3:M7,P3:P7)</f>
        <v>0.5083333333333333</v>
      </c>
      <c r="V3" s="99"/>
      <c r="W3" s="100">
        <f t="array" ref="W3:W5">MMULT(AA3:AC5,Y3:Y5)</f>
        <v>5.1564720194336444E-3</v>
      </c>
      <c r="X3" s="101"/>
      <c r="Y3" s="117">
        <f t="array" ref="Y3:Y5">_xll.ohFilter(J3:J7,P3:P7)</f>
        <v>1.900921093763831E-3</v>
      </c>
      <c r="AA3" s="96">
        <f t="array" ref="AA3:AC5">MINVERSE(S3:U5)</f>
        <v>134.12103738372184</v>
      </c>
      <c r="AB3" s="97">
        <v>-259.18015371481755</v>
      </c>
      <c r="AC3" s="98">
        <v>122.97085942867238</v>
      </c>
      <c r="AF3" s="199">
        <f>SettlementDate</f>
        <v>42368</v>
      </c>
      <c r="AG3" s="25">
        <f>_xll.qlDayCounterYearFraction(DayCounter,SettlementDate,AF3,,,Trigger)</f>
        <v>0</v>
      </c>
      <c r="AH3" s="20">
        <f t="shared" ref="AH3:AH34" si="0">$W$13</f>
        <v>3.7395169057649136E-3</v>
      </c>
      <c r="AI3" s="20">
        <f t="shared" ref="AI3:AI34" si="1">$W$10+$W$9*AG3</f>
        <v>3.9172474602570968E-3</v>
      </c>
      <c r="AJ3" s="20">
        <f t="shared" ref="AJ3:AJ34" si="2">($W$5+$W$4*AG3+$W$3*AG3^2)</f>
        <v>4.2429648792310422E-3</v>
      </c>
    </row>
    <row r="4" spans="1:36" ht="12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42368</v>
      </c>
      <c r="E4" s="16">
        <f>_xll.qlInterestRateIndexMaturity($D$10,D4)</f>
        <v>42551</v>
      </c>
      <c r="F4" s="76">
        <f>_xll.qlYieldTSDiscount(Discounting,D4,,AllTriggers)</f>
        <v>0.99991680592726173</v>
      </c>
      <c r="G4" s="76">
        <f>_xll.qlYieldTSDiscount(Discounting,E4,,AllTriggers)</f>
        <v>0.99762392738922201</v>
      </c>
      <c r="H4" s="78">
        <f>_xll.qlDayCounterYearFraction(DayCounter,D4,E4,,,Trigger)</f>
        <v>0.5083333333333333</v>
      </c>
      <c r="I4" s="17">
        <f t="shared" ref="I4:I7" si="3">(F4/G4-1)/H4</f>
        <v>4.5213237240350366E-3</v>
      </c>
      <c r="J4" s="70">
        <f>LN((1+(_xll.qlInterpolationInterpolate(B6Minterpolation,D4,TRUE,AllTriggers)+I4)*H4)/(1+I4*H4))</f>
        <v>1.900921093763831E-3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0.5083333333333333</v>
      </c>
      <c r="M4" s="25">
        <f>L4-K4</f>
        <v>0.5083333333333333</v>
      </c>
      <c r="N4" s="25">
        <f>(L4^2-K4^2)/2</f>
        <v>0.12920138888888888</v>
      </c>
      <c r="O4" s="25">
        <f>(L4^3-K4^3)/3</f>
        <v>4.378491512345678E-2</v>
      </c>
      <c r="P4" s="176" t="b">
        <f>IF(D12="fixing",FALSE,TRUE)</f>
        <v>1</v>
      </c>
      <c r="R4" s="377"/>
      <c r="S4" s="96">
        <v>6.7880715592135363E-2</v>
      </c>
      <c r="T4" s="97">
        <v>0.16992283950617287</v>
      </c>
      <c r="U4" s="98">
        <v>0.50555555555555554</v>
      </c>
      <c r="V4" s="103" t="s">
        <v>28</v>
      </c>
      <c r="W4" s="100">
        <v>-3.7282499852503426E-3</v>
      </c>
      <c r="X4" s="103" t="s">
        <v>29</v>
      </c>
      <c r="Y4" s="117">
        <v>1.861564653449744E-3</v>
      </c>
      <c r="AA4" s="96">
        <v>-102.7912013073681</v>
      </c>
      <c r="AB4" s="97">
        <v>176.38454243024975</v>
      </c>
      <c r="AC4" s="98">
        <v>-72.234765668788583</v>
      </c>
      <c r="AF4" s="200">
        <f>_xll.qlCalendarAdvance(Calendar,AF3,"1d","mf",,Trigger)</f>
        <v>42369</v>
      </c>
      <c r="AG4" s="25">
        <f>_xll.qlDayCounterYearFraction(DayCounter,SettlementDate,AF4,,,Trigger)</f>
        <v>2.7777777777777779E-3</v>
      </c>
      <c r="AH4" s="21">
        <f t="shared" si="0"/>
        <v>3.7395169057649136E-3</v>
      </c>
      <c r="AI4" s="21">
        <f t="shared" si="1"/>
        <v>3.9153050498254884E-3</v>
      </c>
      <c r="AJ4" s="21">
        <f t="shared" si="2"/>
        <v>4.2326484168647557E-3</v>
      </c>
    </row>
    <row r="5" spans="1:36" ht="12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42398</v>
      </c>
      <c r="E5" s="16">
        <f>_xll.qlInterestRateIndexMaturity($D$10,D5)</f>
        <v>42580</v>
      </c>
      <c r="F5" s="76">
        <f>_xll.qlYieldTSDiscount(Discounting,D5,,AllTriggers)</f>
        <v>0.99963250771316647</v>
      </c>
      <c r="G5" s="76">
        <f>_xll.qlYieldTSDiscount(Discounting,E5,,AllTriggers)</f>
        <v>0.99711953928547159</v>
      </c>
      <c r="H5" s="78">
        <f>_xll.qlDayCounterYearFraction(DayCounter,D5,E5,,,Trigger)</f>
        <v>0.50555555555555554</v>
      </c>
      <c r="I5" s="17">
        <f t="shared" si="3"/>
        <v>4.9850660670212191E-3</v>
      </c>
      <c r="J5" s="70">
        <f>LN((1+(_xll.qlInterpolationInterpolate(B6Minterpolation,D5,TRUE,AllTriggers)+I5)*H5)/(1+I5*H5))</f>
        <v>1.861564653449744E-3</v>
      </c>
      <c r="K5" s="25">
        <f>_xll.qlDayCounterYearFraction(DayCounter,SettlementDate,D5,,,Trigger)</f>
        <v>8.3333333333333329E-2</v>
      </c>
      <c r="L5" s="25">
        <f>_xll.qlDayCounterYearFraction(DayCounter,SettlementDate,E5,,,Trigger)</f>
        <v>0.58888888888888891</v>
      </c>
      <c r="M5" s="25">
        <f>L5-K5</f>
        <v>0.50555555555555554</v>
      </c>
      <c r="N5" s="25">
        <f>(L5^2-K5^2)/2</f>
        <v>0.16992283950617287</v>
      </c>
      <c r="O5" s="25">
        <f>(L5^3-K5^3)/3</f>
        <v>6.7880715592135363E-2</v>
      </c>
      <c r="P5" s="176" t="b">
        <v>1</v>
      </c>
      <c r="R5" s="377"/>
      <c r="S5" s="96">
        <v>0.10344610196616372</v>
      </c>
      <c r="T5" s="97">
        <v>0.21722222222222223</v>
      </c>
      <c r="U5" s="98">
        <v>0.51111111111111107</v>
      </c>
      <c r="V5" s="86"/>
      <c r="W5" s="100">
        <v>4.2429648792310422E-3</v>
      </c>
      <c r="X5" s="103"/>
      <c r="Y5" s="117">
        <v>1.8921846773411403E-3</v>
      </c>
      <c r="AA5" s="96">
        <v>16.540893907579861</v>
      </c>
      <c r="AB5" s="97">
        <v>-22.506780646095052</v>
      </c>
      <c r="AC5" s="98">
        <v>7.7676657201205748</v>
      </c>
      <c r="AF5" s="200">
        <f>_xll.qlCalendarAdvance(Calendar,AF4,"1d","mf",,Trigger)</f>
        <v>42373</v>
      </c>
      <c r="AG5" s="25">
        <f>_xll.qlDayCounterYearFraction(DayCounter,SettlementDate,AF5,,,Trigger)</f>
        <v>1.3888888888888888E-2</v>
      </c>
      <c r="AH5" s="21">
        <f t="shared" si="0"/>
        <v>3.7395169057649136E-3</v>
      </c>
      <c r="AI5" s="21">
        <f t="shared" si="1"/>
        <v>3.9075354080990539E-3</v>
      </c>
      <c r="AJ5" s="21">
        <f t="shared" si="2"/>
        <v>4.1921783192544618E-3</v>
      </c>
    </row>
    <row r="6" spans="1:36" ht="12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42429</v>
      </c>
      <c r="E6" s="16">
        <f>_xll.qlInterestRateIndexMaturity($D$10,D6)</f>
        <v>42613</v>
      </c>
      <c r="F6" s="76">
        <f>_xll.qlYieldTSDiscount(Discounting,D6,,AllTriggers)</f>
        <v>0.99932538914347246</v>
      </c>
      <c r="G6" s="76">
        <f>_xll.qlYieldTSDiscount(Discounting,E6,,AllTriggers)</f>
        <v>0.9965138321007585</v>
      </c>
      <c r="H6" s="78">
        <f>_xll.qlDayCounterYearFraction(DayCounter,D6,E6,,,Trigger)</f>
        <v>0.51111111111111107</v>
      </c>
      <c r="I6" s="17">
        <f t="shared" si="3"/>
        <v>5.5201165279147269E-3</v>
      </c>
      <c r="J6" s="70">
        <f>LN((1+(_xll.qlInterpolationInterpolate(B6Minterpolation,D6,TRUE,AllTriggers)+I6)*H6)/(1+I6*H6))</f>
        <v>1.8921846773411403E-3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0.68055555555555558</v>
      </c>
      <c r="M6" s="25">
        <f>L6-K6</f>
        <v>0.51111111111111107</v>
      </c>
      <c r="N6" s="25">
        <f>(L6^2-K6^2)/2</f>
        <v>0.21722222222222223</v>
      </c>
      <c r="O6" s="25">
        <f>(L6^3-K6^3)/3</f>
        <v>0.10344610196616372</v>
      </c>
      <c r="P6" s="176" t="b">
        <v>1</v>
      </c>
      <c r="W6" s="104"/>
      <c r="X6" s="93"/>
      <c r="Y6" s="94"/>
      <c r="AF6" s="200">
        <f>_xll.qlCalendarAdvance(Calendar,AF5,"1d","mf",,Trigger)</f>
        <v>42374</v>
      </c>
      <c r="AG6" s="25">
        <f>_xll.qlDayCounterYearFraction(DayCounter,SettlementDate,AF6,,,Trigger)</f>
        <v>1.6666666666666666E-2</v>
      </c>
      <c r="AH6" s="21">
        <f t="shared" si="0"/>
        <v>3.7395169057649136E-3</v>
      </c>
      <c r="AI6" s="21">
        <f t="shared" si="1"/>
        <v>3.9055929976674454E-3</v>
      </c>
      <c r="AJ6" s="21">
        <f t="shared" si="2"/>
        <v>4.1822597328156014E-3</v>
      </c>
    </row>
    <row r="7" spans="1:36" ht="12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42459</v>
      </c>
      <c r="E7" s="178">
        <f>_xll.qlInterestRateIndexMaturity($D$10,D7)</f>
        <v>42643</v>
      </c>
      <c r="F7" s="192">
        <f>_xll.qlYieldTSDiscount(Discounting,D7,,AllTriggers)</f>
        <v>0.99897554112797882</v>
      </c>
      <c r="G7" s="192">
        <f>_xll.qlYieldTSDiscount(Discounting,E7,,AllTriggers)</f>
        <v>0.99595195002830983</v>
      </c>
      <c r="H7" s="193">
        <f>_xll.qlDayCounterYearFraction(DayCounter,D7,E7,,,Trigger)</f>
        <v>0.51111111111111107</v>
      </c>
      <c r="I7" s="194">
        <f t="shared" si="3"/>
        <v>5.9397661870893041E-3</v>
      </c>
      <c r="J7" s="179">
        <f>LN((1+(_xll.qlInterpolationInterpolate(B6Minterpolation,D7,TRUE,AllTriggers)+I7)*H7)/(1+I7*H7))</f>
        <v>1.9447618636573925E-3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0.76388888888888884</v>
      </c>
      <c r="M7" s="180">
        <f>L7-K7</f>
        <v>0.51111111111111107</v>
      </c>
      <c r="N7" s="180">
        <f>(L7^2-K7^2)/2</f>
        <v>0.25981481481481483</v>
      </c>
      <c r="O7" s="180">
        <f>(L7^3-K7^3)/3</f>
        <v>0.14319918838591675</v>
      </c>
      <c r="P7" s="181" t="b">
        <v>0</v>
      </c>
      <c r="W7" s="104"/>
      <c r="X7" s="93"/>
      <c r="Y7" s="94"/>
      <c r="AF7" s="200">
        <f>_xll.qlCalendarAdvance(Calendar,AF6,"1d","mf",,Trigger)</f>
        <v>42375</v>
      </c>
      <c r="AG7" s="25">
        <f>_xll.qlDayCounterYearFraction(DayCounter,SettlementDate,AF7,,,Trigger)</f>
        <v>1.9444444444444445E-2</v>
      </c>
      <c r="AH7" s="21">
        <f t="shared" si="0"/>
        <v>3.7395169057649136E-3</v>
      </c>
      <c r="AI7" s="21">
        <f t="shared" si="1"/>
        <v>3.9036505872358366E-3</v>
      </c>
      <c r="AJ7" s="21">
        <f t="shared" si="2"/>
        <v>4.1724207215622254E-3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42376</v>
      </c>
      <c r="AG8" s="25">
        <f>_xll.qlDayCounterYearFraction(DayCounter,SettlementDate,AF8,,,Trigger)</f>
        <v>2.2222222222222223E-2</v>
      </c>
      <c r="AH8" s="21">
        <f t="shared" si="0"/>
        <v>3.7395169057649136E-3</v>
      </c>
      <c r="AI8" s="21">
        <f t="shared" si="1"/>
        <v>3.9017081768042282E-3</v>
      </c>
      <c r="AJ8" s="21">
        <f t="shared" si="2"/>
        <v>4.1626612854943354E-3</v>
      </c>
    </row>
    <row r="9" spans="1:36" ht="12" customHeight="1" x14ac:dyDescent="0.2">
      <c r="C9" s="171" t="s">
        <v>135</v>
      </c>
      <c r="D9" s="190" t="s">
        <v>33</v>
      </c>
      <c r="R9" s="376" t="s">
        <v>89</v>
      </c>
      <c r="S9" s="105"/>
      <c r="T9" s="96">
        <f t="array" ref="T9:T10">_xll.ohFilter(N3:N7,P3:P7)</f>
        <v>0.12920138888888888</v>
      </c>
      <c r="U9" s="98">
        <f t="array" ref="U9:U10">_xll.ohFilter(M3:M7,P3:P7)</f>
        <v>0.5083333333333333</v>
      </c>
      <c r="V9" s="378" t="s">
        <v>28</v>
      </c>
      <c r="W9" s="100">
        <f t="array" ref="W9:W10">MMULT(AA9:AB10,Y9:Y10)</f>
        <v>-6.9926775537908908E-4</v>
      </c>
      <c r="X9" s="378" t="s">
        <v>29</v>
      </c>
      <c r="Y9" s="117">
        <f t="array" ref="Y9:Y10">_xll.ohFilter(J3:J7,P3:P7)</f>
        <v>1.900921093763831E-3</v>
      </c>
      <c r="AA9" s="96">
        <f t="array" ref="AA9:AB10">MINVERSE(T9:U10)</f>
        <v>-24.006668519033042</v>
      </c>
      <c r="AB9" s="98">
        <v>24.138573291115641</v>
      </c>
      <c r="AF9" s="200">
        <f>_xll.qlCalendarAdvance(Calendar,AF8,"1d","mf",,Trigger)</f>
        <v>42377</v>
      </c>
      <c r="AG9" s="25">
        <f>_xll.qlDayCounterYearFraction(DayCounter,SettlementDate,AF9,,,Trigger)</f>
        <v>2.5000000000000001E-2</v>
      </c>
      <c r="AH9" s="21">
        <f t="shared" si="0"/>
        <v>3.7395169057649136E-3</v>
      </c>
      <c r="AI9" s="21">
        <f t="shared" si="1"/>
        <v>3.8997657663726194E-3</v>
      </c>
      <c r="AJ9" s="21">
        <f t="shared" si="2"/>
        <v>4.1529814246119299E-3</v>
      </c>
    </row>
    <row r="10" spans="1:36" ht="12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0.16992283950617287</v>
      </c>
      <c r="U10" s="98">
        <v>0.50555555555555554</v>
      </c>
      <c r="V10" s="378"/>
      <c r="W10" s="100">
        <v>3.9172474602570968E-3</v>
      </c>
      <c r="X10" s="378"/>
      <c r="Y10" s="117">
        <v>1.861564653449744E-3</v>
      </c>
      <c r="AA10" s="96">
        <v>8.0689080300083305</v>
      </c>
      <c r="AB10" s="98">
        <v>-6.1352207114918924</v>
      </c>
      <c r="AF10" s="200">
        <f>_xll.qlCalendarAdvance(Calendar,AF9,"1d","mf",,Trigger)</f>
        <v>42380</v>
      </c>
      <c r="AG10" s="25">
        <f>_xll.qlDayCounterYearFraction(DayCounter,SettlementDate,AF10,,,Trigger)</f>
        <v>3.3333333333333333E-2</v>
      </c>
      <c r="AH10" s="21">
        <f t="shared" si="0"/>
        <v>3.7395169057649136E-3</v>
      </c>
      <c r="AI10" s="21">
        <f t="shared" si="1"/>
        <v>3.8939385350777937E-3</v>
      </c>
      <c r="AJ10" s="21">
        <f t="shared" si="2"/>
        <v>4.1244192930776236E-3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00">
        <f>_xll.qlCalendarAdvance(Calendar,AF10,"1d","mf",,Trigger)</f>
        <v>42381</v>
      </c>
      <c r="AG11" s="25">
        <f>_xll.qlDayCounterYearFraction(DayCounter,SettlementDate,AF11,,,Trigger)</f>
        <v>3.6111111111111108E-2</v>
      </c>
      <c r="AH11" s="21">
        <f t="shared" si="0"/>
        <v>3.7395169057649136E-3</v>
      </c>
      <c r="AI11" s="21">
        <f t="shared" si="1"/>
        <v>3.8919961246461853E-3</v>
      </c>
      <c r="AJ11" s="21">
        <f t="shared" si="2"/>
        <v>4.115057732937159E-3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00">
        <f>_xll.qlCalendarAdvance(Calendar,AF11,"1d","mf",,Trigger)</f>
        <v>42382</v>
      </c>
      <c r="AG12" s="25">
        <f>_xll.qlDayCounterYearFraction(DayCounter,SettlementDate,AF12,,,Trigger)</f>
        <v>3.888888888888889E-2</v>
      </c>
      <c r="AH12" s="21">
        <f t="shared" si="0"/>
        <v>3.7395169057649136E-3</v>
      </c>
      <c r="AI12" s="21">
        <f t="shared" si="1"/>
        <v>3.8900537142145765E-3</v>
      </c>
      <c r="AJ12" s="21">
        <f t="shared" si="2"/>
        <v>4.1057757479821787E-3</v>
      </c>
    </row>
    <row r="13" spans="1:36" ht="12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0.5083333333333333</v>
      </c>
      <c r="V13" s="106" t="s">
        <v>28</v>
      </c>
      <c r="W13" s="100">
        <f>MMULT(AA13,Y13)</f>
        <v>3.7395169057649136E-3</v>
      </c>
      <c r="X13" s="106" t="s">
        <v>29</v>
      </c>
      <c r="Y13" s="117">
        <f t="array" ref="Y13">_xll.ohFilter(J3:J7,P3:P7)</f>
        <v>1.900921093763831E-3</v>
      </c>
      <c r="AA13" s="107">
        <f>MINVERSE(U13)</f>
        <v>1.9672131147540985</v>
      </c>
      <c r="AF13" s="200">
        <f>_xll.qlCalendarAdvance(Calendar,AF12,"1d","mf",,Trigger)</f>
        <v>42383</v>
      </c>
      <c r="AG13" s="25">
        <f>_xll.qlDayCounterYearFraction(DayCounter,SettlementDate,AF13,,,Trigger)</f>
        <v>4.1666666666666664E-2</v>
      </c>
      <c r="AH13" s="21">
        <f t="shared" si="0"/>
        <v>3.7395169057649136E-3</v>
      </c>
      <c r="AI13" s="21">
        <f t="shared" si="1"/>
        <v>3.888111303782968E-3</v>
      </c>
      <c r="AJ13" s="21">
        <f t="shared" si="2"/>
        <v>4.0965733382126836E-3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2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00">
        <f>_xll.qlCalendarAdvance(Calendar,AF13,"1d","mf",,Trigger)</f>
        <v>42384</v>
      </c>
      <c r="AG14" s="25">
        <f>_xll.qlDayCounterYearFraction(DayCounter,SettlementDate,AF14,,,Trigger)</f>
        <v>4.4444444444444446E-2</v>
      </c>
      <c r="AH14" s="21">
        <f t="shared" si="0"/>
        <v>3.7395169057649136E-3</v>
      </c>
      <c r="AI14" s="21">
        <f t="shared" si="1"/>
        <v>3.8861688933513596E-3</v>
      </c>
      <c r="AJ14" s="21">
        <f t="shared" si="2"/>
        <v>4.0874505036286738E-3</v>
      </c>
    </row>
    <row r="15" spans="1:36" ht="12" customHeight="1" x14ac:dyDescent="0.2">
      <c r="C15" s="182" t="s">
        <v>34</v>
      </c>
      <c r="D15" s="22">
        <f t="shared" ref="D15:D24" si="5">SettlementDate</f>
        <v>42368</v>
      </c>
      <c r="E15" s="23">
        <f>_xll.qlCalendarAdvance(Calendar,SettlementDate,C15,"Following",,Trigger)</f>
        <v>42369</v>
      </c>
      <c r="F15" s="86"/>
      <c r="G15" s="86"/>
      <c r="H15" s="86"/>
      <c r="I15" s="86"/>
      <c r="J15" s="55">
        <f>_xll.qlDayCounterYearFraction(DayCounter,D15,E15,,,Trigger)</f>
        <v>2.7777777777777779E-3</v>
      </c>
      <c r="K15" s="51">
        <f>_xll.qlYieldTSDiscount(Discounting,D15,,AllTriggers)</f>
        <v>0.99991680592726173</v>
      </c>
      <c r="L15" s="51">
        <f>_xll.qlYieldTSDiscount(Discounting,E15,,AllTriggers)</f>
        <v>0.999906905079608</v>
      </c>
      <c r="M15" s="56">
        <f>(K15/L15-1)/J15</f>
        <v>3.5646370049313703E-3</v>
      </c>
      <c r="N15" s="20">
        <f t="shared" ref="N15:N24" si="6">((1+M15*J15)*EXP($W$13*J15)-1)/J15</f>
        <v>7.3042103610276854E-3</v>
      </c>
      <c r="O15" s="20">
        <f>((1+J15*M15)*EXP($W$10*J15+0.5*$W$9*J15^2)-1)/J15</f>
        <v>7.4809733400016398E-3</v>
      </c>
      <c r="P15" s="20">
        <f>((1+J15*M15)*EXP($W$5*J15+0.5*$W$4*J15^2+1/3*$W$3*J15^3)-1)/J15</f>
        <v>7.8025039267171081E-3</v>
      </c>
      <c r="Q15" s="111"/>
      <c r="AF15" s="200">
        <f>_xll.qlCalendarAdvance(Calendar,AF14,"1d","mf",,Trigger)</f>
        <v>42387</v>
      </c>
      <c r="AG15" s="25">
        <f>_xll.qlDayCounterYearFraction(DayCounter,SettlementDate,AF15,,,Trigger)</f>
        <v>5.2777777777777778E-2</v>
      </c>
      <c r="AH15" s="21">
        <f t="shared" si="0"/>
        <v>3.7395169057649136E-3</v>
      </c>
      <c r="AI15" s="21">
        <f t="shared" si="1"/>
        <v>3.8803416620565336E-3</v>
      </c>
      <c r="AJ15" s="21">
        <f t="shared" si="2"/>
        <v>4.0605594509895548E-3</v>
      </c>
    </row>
    <row r="16" spans="1:36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0.99991680592726173</v>
      </c>
      <c r="L16" s="52">
        <f>_xll.qlYieldTSDiscount(Discounting,E16,,AllTriggers)</f>
        <v>0.99985648616160261</v>
      </c>
      <c r="M16" s="19">
        <f t="shared" ref="M16:M24" si="7">(K16/L16-1)/J16</f>
        <v>3.1026046434526728E-3</v>
      </c>
      <c r="N16" s="21">
        <f t="shared" si="6"/>
        <v>6.8424831152987965E-3</v>
      </c>
      <c r="O16" s="21">
        <f t="shared" ref="O16:O24" si="8">((1+J16*M16)*EXP($W$10*J16+0.5*$W$9*J16^2)-1)/J16</f>
        <v>7.0134382596138368E-3</v>
      </c>
      <c r="P16" s="21">
        <f t="shared" ref="P16:P24" si="9">((1+J16*M16)*EXP($W$5*J16+0.5*$W$4*J16^2+1/3*$W$3*J16^3)-1)/J16</f>
        <v>7.3103984530322108E-3</v>
      </c>
      <c r="Q16" s="111"/>
      <c r="AF16" s="200">
        <f>_xll.qlCalendarAdvance(Calendar,AF15,"1d","mf",,Trigger)</f>
        <v>42388</v>
      </c>
      <c r="AG16" s="25">
        <f>_xll.qlDayCounterYearFraction(DayCounter,SettlementDate,AF16,,,Trigger)</f>
        <v>5.5555555555555552E-2</v>
      </c>
      <c r="AH16" s="21">
        <f t="shared" si="0"/>
        <v>3.7395169057649136E-3</v>
      </c>
      <c r="AI16" s="21">
        <f t="shared" si="1"/>
        <v>3.8783992516249251E-3</v>
      </c>
      <c r="AJ16" s="21">
        <f t="shared" si="2"/>
        <v>4.051754917147485E-3</v>
      </c>
    </row>
    <row r="17" spans="3:36" ht="12" customHeight="1" x14ac:dyDescent="0.2">
      <c r="C17" s="81" t="s">
        <v>36</v>
      </c>
      <c r="D17" s="16">
        <f t="shared" si="5"/>
        <v>42368</v>
      </c>
      <c r="E17" s="24">
        <f>_xll.qlCalendarAdvance(Calendar,SettlementDate,C17,"Following",,Trigger)</f>
        <v>42382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0.99991680592726173</v>
      </c>
      <c r="L17" s="52">
        <f>_xll.qlYieldTSDiscount(Discounting,E17,,AllTriggers)</f>
        <v>0.99979088904304847</v>
      </c>
      <c r="M17" s="19">
        <f t="shared" si="7"/>
        <v>3.2385399511028873E-3</v>
      </c>
      <c r="N17" s="21">
        <f t="shared" si="6"/>
        <v>6.978799781950532E-3</v>
      </c>
      <c r="O17" s="21">
        <f t="shared" si="8"/>
        <v>7.1429785329105554E-3</v>
      </c>
      <c r="P17" s="21">
        <f t="shared" si="9"/>
        <v>7.4124747832263593E-3</v>
      </c>
      <c r="Q17" s="111"/>
      <c r="AF17" s="200">
        <f>_xll.qlCalendarAdvance(Calendar,AF16,"1d","mf",,Trigger)</f>
        <v>42389</v>
      </c>
      <c r="AG17" s="25">
        <f>_xll.qlDayCounterYearFraction(DayCounter,SettlementDate,AF17,,,Trigger)</f>
        <v>5.8333333333333334E-2</v>
      </c>
      <c r="AH17" s="21">
        <f t="shared" si="0"/>
        <v>3.7395169057649136E-3</v>
      </c>
      <c r="AI17" s="21">
        <f t="shared" si="1"/>
        <v>3.8764568411933167E-3</v>
      </c>
      <c r="AJ17" s="21">
        <f t="shared" si="2"/>
        <v>4.0430299584909004E-3</v>
      </c>
    </row>
    <row r="18" spans="3:36" ht="12" customHeight="1" x14ac:dyDescent="0.2">
      <c r="C18" s="81" t="s">
        <v>37</v>
      </c>
      <c r="D18" s="16">
        <f t="shared" si="5"/>
        <v>42368</v>
      </c>
      <c r="E18" s="24">
        <f>_xll.qlCalendarAdvance(Calendar,SettlementDate,C18,"Following",,Trigger)</f>
        <v>42389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0.99991680592726173</v>
      </c>
      <c r="L18" s="52">
        <f>_xll.qlYieldTSDiscount(Discounting,E18,,AllTriggers)</f>
        <v>0.99972188262783046</v>
      </c>
      <c r="M18" s="19">
        <f t="shared" si="7"/>
        <v>3.3424718754610744E-3</v>
      </c>
      <c r="N18" s="21">
        <f t="shared" si="6"/>
        <v>7.0831258784474571E-3</v>
      </c>
      <c r="O18" s="21">
        <f t="shared" si="8"/>
        <v>7.2405268538552493E-3</v>
      </c>
      <c r="P18" s="21">
        <f t="shared" si="9"/>
        <v>7.4838521878208197E-3</v>
      </c>
      <c r="Q18" s="111"/>
      <c r="AF18" s="200">
        <f>_xll.qlCalendarAdvance(Calendar,AF17,"1d","mf",,Trigger)</f>
        <v>42390</v>
      </c>
      <c r="AG18" s="25">
        <f>_xll.qlDayCounterYearFraction(DayCounter,SettlementDate,AF18,,,Trigger)</f>
        <v>6.1111111111111109E-2</v>
      </c>
      <c r="AH18" s="21">
        <f t="shared" si="0"/>
        <v>3.7395169057649136E-3</v>
      </c>
      <c r="AI18" s="21">
        <f t="shared" si="1"/>
        <v>3.8745144307617079E-3</v>
      </c>
      <c r="AJ18" s="21">
        <f t="shared" si="2"/>
        <v>4.0343845750198011E-3</v>
      </c>
    </row>
    <row r="19" spans="3:36" ht="12" customHeight="1" x14ac:dyDescent="0.2">
      <c r="C19" s="81" t="s">
        <v>31</v>
      </c>
      <c r="D19" s="16">
        <f t="shared" si="5"/>
        <v>42368</v>
      </c>
      <c r="E19" s="24">
        <f>_xll.qlCalendarAdvance(Calendar,SettlementDate,C19,"mf",TRUE,Trigger)</f>
        <v>42398</v>
      </c>
      <c r="F19" s="86"/>
      <c r="G19" s="86"/>
      <c r="H19" s="86"/>
      <c r="I19" s="86"/>
      <c r="J19" s="25">
        <f>_xll.qlDayCounterYearFraction(DayCounter,D19,E19,,,Trigger)</f>
        <v>8.3333333333333329E-2</v>
      </c>
      <c r="K19" s="52">
        <f>_xll.qlYieldTSDiscount(Discounting,D19,,AllTriggers)</f>
        <v>0.99991680592726173</v>
      </c>
      <c r="L19" s="52">
        <f>_xll.qlYieldTSDiscount(Discounting,E19,,AllTriggers)</f>
        <v>0.99963250771316647</v>
      </c>
      <c r="M19" s="19">
        <f t="shared" si="7"/>
        <v>3.4128327588591745E-3</v>
      </c>
      <c r="N19" s="21">
        <f t="shared" si="6"/>
        <v>7.1539960858117979E-3</v>
      </c>
      <c r="O19" s="21">
        <f t="shared" si="8"/>
        <v>7.3026799913726848E-3</v>
      </c>
      <c r="P19" s="21">
        <f t="shared" si="9"/>
        <v>7.5142566362327301E-3</v>
      </c>
      <c r="Q19" s="111"/>
      <c r="AF19" s="200">
        <f>_xll.qlCalendarAdvance(Calendar,AF18,"1d","mf",,Trigger)</f>
        <v>42391</v>
      </c>
      <c r="AG19" s="25">
        <f>_xll.qlDayCounterYearFraction(DayCounter,SettlementDate,AF19,,,Trigger)</f>
        <v>6.3888888888888884E-2</v>
      </c>
      <c r="AH19" s="21">
        <f t="shared" si="0"/>
        <v>3.7395169057649136E-3</v>
      </c>
      <c r="AI19" s="21">
        <f t="shared" si="1"/>
        <v>3.8725720203300995E-3</v>
      </c>
      <c r="AJ19" s="21">
        <f t="shared" si="2"/>
        <v>4.025818766734187E-3</v>
      </c>
    </row>
    <row r="20" spans="3:36" ht="12" customHeight="1" x14ac:dyDescent="0.2">
      <c r="C20" s="81" t="s">
        <v>38</v>
      </c>
      <c r="D20" s="16">
        <f t="shared" si="5"/>
        <v>42368</v>
      </c>
      <c r="E20" s="24">
        <f>_xll.qlCalendarAdvance(Calendar,SettlementDate,C20,"mf",TRUE,Trigger)</f>
        <v>42429</v>
      </c>
      <c r="F20" s="86"/>
      <c r="G20" s="86"/>
      <c r="H20" s="86"/>
      <c r="I20" s="86"/>
      <c r="J20" s="25">
        <f>_xll.qlDayCounterYearFraction(DayCounter,D20,E20,,,Trigger)</f>
        <v>0.16944444444444445</v>
      </c>
      <c r="K20" s="52">
        <f>_xll.qlYieldTSDiscount(Discounting,D20,,AllTriggers)</f>
        <v>0.99991680592726173</v>
      </c>
      <c r="L20" s="52">
        <f>_xll.qlYieldTSDiscount(Discounting,E20,,AllTriggers)</f>
        <v>0.99932538914347246</v>
      </c>
      <c r="M20" s="19">
        <f t="shared" si="7"/>
        <v>3.4926847631273515E-3</v>
      </c>
      <c r="N20" s="21">
        <f t="shared" si="6"/>
        <v>7.2356004809474503E-3</v>
      </c>
      <c r="O20" s="21">
        <f t="shared" si="8"/>
        <v>7.3542339771059586E-3</v>
      </c>
      <c r="P20" s="21">
        <f t="shared" si="9"/>
        <v>7.4728279566947777E-3</v>
      </c>
      <c r="Q20" s="111"/>
      <c r="AF20" s="200">
        <f>_xll.qlCalendarAdvance(Calendar,AF19,"1d","mf",,Trigger)</f>
        <v>42394</v>
      </c>
      <c r="AG20" s="25">
        <f>_xll.qlDayCounterYearFraction(DayCounter,SettlementDate,AF20,,,Trigger)</f>
        <v>7.2222222222222215E-2</v>
      </c>
      <c r="AH20" s="21">
        <f t="shared" si="0"/>
        <v>3.7395169057649136E-3</v>
      </c>
      <c r="AI20" s="21">
        <f t="shared" si="1"/>
        <v>3.8667447890352738E-3</v>
      </c>
      <c r="AJ20" s="21">
        <f t="shared" si="2"/>
        <v>4.0005987929902544E-3</v>
      </c>
    </row>
    <row r="21" spans="3:36" ht="12" customHeight="1" x14ac:dyDescent="0.2">
      <c r="C21" s="81" t="s">
        <v>32</v>
      </c>
      <c r="D21" s="16">
        <f t="shared" si="5"/>
        <v>42368</v>
      </c>
      <c r="E21" s="24">
        <f>_xll.qlCalendarAdvance(Calendar,SettlementDate,C21,"mf",TRUE,Trigger)</f>
        <v>42459</v>
      </c>
      <c r="F21" s="86"/>
      <c r="G21" s="86"/>
      <c r="H21" s="86"/>
      <c r="I21" s="86"/>
      <c r="J21" s="25">
        <f>_xll.qlDayCounterYearFraction(DayCounter,D21,E21,,,Trigger)</f>
        <v>0.25277777777777777</v>
      </c>
      <c r="K21" s="52">
        <f>_xll.qlYieldTSDiscount(Discounting,D21,,AllTriggers)</f>
        <v>0.99991680592726173</v>
      </c>
      <c r="L21" s="52">
        <f>_xll.qlYieldTSDiscount(Discounting,E21,,AllTriggers)</f>
        <v>0.99897554112797882</v>
      </c>
      <c r="M21" s="19">
        <f t="shared" si="7"/>
        <v>3.7275035943682205E-3</v>
      </c>
      <c r="N21" s="21">
        <f t="shared" si="6"/>
        <v>7.4723136288363488E-3</v>
      </c>
      <c r="O21" s="21">
        <f t="shared" si="8"/>
        <v>7.5618342886936678E-3</v>
      </c>
      <c r="P21" s="21">
        <f t="shared" si="9"/>
        <v>7.6146501418668262E-3</v>
      </c>
      <c r="Q21" s="111"/>
      <c r="AF21" s="200">
        <f>_xll.qlCalendarAdvance(Calendar,AF20,"1d","mf",,Trigger)</f>
        <v>42395</v>
      </c>
      <c r="AG21" s="25">
        <f>_xll.qlDayCounterYearFraction(DayCounter,SettlementDate,AF21,,,Trigger)</f>
        <v>7.4999999999999997E-2</v>
      </c>
      <c r="AH21" s="21">
        <f t="shared" si="0"/>
        <v>3.7395169057649136E-3</v>
      </c>
      <c r="AI21" s="21">
        <f t="shared" si="1"/>
        <v>3.864802378603665E-3</v>
      </c>
      <c r="AJ21" s="21">
        <f t="shared" si="2"/>
        <v>3.9923512854465812E-3</v>
      </c>
    </row>
    <row r="22" spans="3:36" ht="12" customHeight="1" x14ac:dyDescent="0.2">
      <c r="C22" s="81" t="s">
        <v>39</v>
      </c>
      <c r="D22" s="16">
        <f t="shared" si="5"/>
        <v>42368</v>
      </c>
      <c r="E22" s="24">
        <f>_xll.qlCalendarAdvance(Calendar,SettlementDate,C22,"mf",TRUE,Trigger)</f>
        <v>42489</v>
      </c>
      <c r="F22" s="86"/>
      <c r="G22" s="86"/>
      <c r="H22" s="86"/>
      <c r="I22" s="86"/>
      <c r="J22" s="25">
        <f>_xll.qlDayCounterYearFraction(DayCounter,D22,E22,,,Trigger)</f>
        <v>0.33611111111111114</v>
      </c>
      <c r="K22" s="52">
        <f>_xll.qlYieldTSDiscount(Discounting,D22,,AllTriggers)</f>
        <v>0.99991680592726173</v>
      </c>
      <c r="L22" s="52">
        <f>_xll.qlYieldTSDiscount(Discounting,E22,,AllTriggers)</f>
        <v>0.99856399923674888</v>
      </c>
      <c r="M22" s="19">
        <f t="shared" si="7"/>
        <v>4.030667451326614E-3</v>
      </c>
      <c r="N22" s="21">
        <f t="shared" si="6"/>
        <v>7.777604732213869E-3</v>
      </c>
      <c r="O22" s="21">
        <f t="shared" si="8"/>
        <v>7.8379774762080152E-3</v>
      </c>
      <c r="P22" s="21">
        <f t="shared" si="9"/>
        <v>7.8488629403546152E-3</v>
      </c>
      <c r="Q22" s="111"/>
      <c r="AF22" s="200">
        <f>_xll.qlCalendarAdvance(Calendar,AF21,"1d","mf",,Trigger)</f>
        <v>42396</v>
      </c>
      <c r="AG22" s="25">
        <f>_xll.qlDayCounterYearFraction(DayCounter,SettlementDate,AF22,,,Trigger)</f>
        <v>7.7777777777777779E-2</v>
      </c>
      <c r="AH22" s="21">
        <f t="shared" si="0"/>
        <v>3.7395169057649136E-3</v>
      </c>
      <c r="AI22" s="21">
        <f t="shared" si="1"/>
        <v>3.8628599681720566E-3</v>
      </c>
      <c r="AJ22" s="21">
        <f t="shared" si="2"/>
        <v>3.9841833530883924E-3</v>
      </c>
    </row>
    <row r="23" spans="3:36" ht="12" customHeight="1" x14ac:dyDescent="0.2">
      <c r="C23" s="81" t="s">
        <v>40</v>
      </c>
      <c r="D23" s="16">
        <f t="shared" si="5"/>
        <v>42368</v>
      </c>
      <c r="E23" s="24">
        <f>_xll.qlCalendarAdvance(Calendar,SettlementDate,C23,"mf",TRUE,Trigger)</f>
        <v>42521</v>
      </c>
      <c r="F23" s="86"/>
      <c r="G23" s="86"/>
      <c r="H23" s="86"/>
      <c r="I23" s="86"/>
      <c r="J23" s="25">
        <f>_xll.qlDayCounterYearFraction(DayCounter,D23,E23,,,Trigger)</f>
        <v>0.42499999999999999</v>
      </c>
      <c r="K23" s="52">
        <f>_xll.qlYieldTSDiscount(Discounting,D23,,AllTriggers)</f>
        <v>0.99991680592726173</v>
      </c>
      <c r="L23" s="52">
        <f>_xll.qlYieldTSDiscount(Discounting,E23,,AllTriggers)</f>
        <v>0.99810034944102999</v>
      </c>
      <c r="M23" s="19">
        <f t="shared" si="7"/>
        <v>4.2821498500778639E-3</v>
      </c>
      <c r="N23" s="21">
        <f t="shared" si="6"/>
        <v>8.0314509368009501E-3</v>
      </c>
      <c r="O23" s="21">
        <f t="shared" si="8"/>
        <v>8.0606867266704921E-3</v>
      </c>
      <c r="P23" s="21">
        <f t="shared" si="9"/>
        <v>8.053182399359822E-3</v>
      </c>
      <c r="Q23" s="111"/>
      <c r="AF23" s="200">
        <f>_xll.qlCalendarAdvance(Calendar,AF22,"1d","mf",,Trigger)</f>
        <v>42397</v>
      </c>
      <c r="AG23" s="25">
        <f>_xll.qlDayCounterYearFraction(DayCounter,SettlementDate,AF23,,,Trigger)</f>
        <v>8.0555555555555561E-2</v>
      </c>
      <c r="AH23" s="21">
        <f t="shared" si="0"/>
        <v>3.7395169057649136E-3</v>
      </c>
      <c r="AI23" s="21">
        <f t="shared" si="1"/>
        <v>3.8609175577404477E-3</v>
      </c>
      <c r="AJ23" s="21">
        <f t="shared" si="2"/>
        <v>3.9760949959156879E-3</v>
      </c>
    </row>
    <row r="24" spans="3:36" ht="12" customHeight="1" x14ac:dyDescent="0.2">
      <c r="C24" s="183" t="s">
        <v>33</v>
      </c>
      <c r="D24" s="178">
        <f t="shared" si="5"/>
        <v>42368</v>
      </c>
      <c r="E24" s="184">
        <f>_xll.qlCalendarAdvance(Calendar,SettlementDate,C24,"mf",TRUE,Trigger)</f>
        <v>42551</v>
      </c>
      <c r="F24" s="109"/>
      <c r="G24" s="109"/>
      <c r="H24" s="109"/>
      <c r="I24" s="109"/>
      <c r="J24" s="180">
        <f>_xll.qlDayCounterYearFraction(DayCounter,D24,E24,,,Trigger)</f>
        <v>0.5083333333333333</v>
      </c>
      <c r="K24" s="185">
        <f>_xll.qlYieldTSDiscount(Discounting,D24,,AllTriggers)</f>
        <v>0.99991680592726173</v>
      </c>
      <c r="L24" s="185">
        <f>_xll.qlYieldTSDiscount(Discounting,E24,,AllTriggers)</f>
        <v>0.99762392738922201</v>
      </c>
      <c r="M24" s="198">
        <f t="shared" si="7"/>
        <v>4.5213237240350366E-3</v>
      </c>
      <c r="N24" s="26">
        <f t="shared" si="6"/>
        <v>8.2729999999998447E-3</v>
      </c>
      <c r="O24" s="26">
        <f t="shared" si="8"/>
        <v>8.2729999999998447E-3</v>
      </c>
      <c r="P24" s="26">
        <f t="shared" si="9"/>
        <v>8.2729999999998447E-3</v>
      </c>
      <c r="AF24" s="200">
        <f>_xll.qlCalendarAdvance(Calendar,AF23,"1d","mf",,Trigger)</f>
        <v>42398</v>
      </c>
      <c r="AG24" s="25">
        <f>_xll.qlDayCounterYearFraction(DayCounter,SettlementDate,AF24,,,Trigger)</f>
        <v>8.3333333333333329E-2</v>
      </c>
      <c r="AH24" s="21">
        <f t="shared" si="0"/>
        <v>3.7395169057649136E-3</v>
      </c>
      <c r="AI24" s="21">
        <f t="shared" si="1"/>
        <v>3.8589751473088393E-3</v>
      </c>
      <c r="AJ24" s="21">
        <f t="shared" si="2"/>
        <v>3.9680862139284696E-3</v>
      </c>
    </row>
    <row r="25" spans="3:36" ht="12" customHeight="1" x14ac:dyDescent="0.2">
      <c r="AF25" s="200">
        <f>_xll.qlCalendarAdvance(Calendar,AF24,"1d","mf",,Trigger)</f>
        <v>42401</v>
      </c>
      <c r="AG25" s="25">
        <f>_xll.qlDayCounterYearFraction(DayCounter,SettlementDate,AF25,,,Trigger)</f>
        <v>9.166666666666666E-2</v>
      </c>
      <c r="AH25" s="21">
        <f t="shared" si="0"/>
        <v>3.7395169057649136E-3</v>
      </c>
      <c r="AI25" s="21">
        <f t="shared" si="1"/>
        <v>3.8531479160140137E-3</v>
      </c>
      <c r="AJ25" s="21">
        <f t="shared" si="2"/>
        <v>3.9445373190797241E-3</v>
      </c>
    </row>
    <row r="26" spans="3:36" ht="12" customHeight="1" x14ac:dyDescent="0.2">
      <c r="C26" s="171" t="s">
        <v>103</v>
      </c>
      <c r="AF26" s="200">
        <f>_xll.qlCalendarAdvance(Calendar,AF25,"1d","mf",,Trigger)</f>
        <v>42402</v>
      </c>
      <c r="AG26" s="25">
        <f>_xll.qlDayCounterYearFraction(DayCounter,SettlementDate,AF26,,,Trigger)</f>
        <v>9.4444444444444442E-2</v>
      </c>
      <c r="AH26" s="21">
        <f t="shared" si="0"/>
        <v>3.7395169057649136E-3</v>
      </c>
      <c r="AI26" s="21">
        <f t="shared" si="1"/>
        <v>3.8512055055824048E-3</v>
      </c>
      <c r="AJ26" s="21">
        <f t="shared" si="2"/>
        <v>3.9368468378344458E-3</v>
      </c>
    </row>
    <row r="27" spans="3:36" ht="12" customHeight="1" x14ac:dyDescent="0.2">
      <c r="C27" s="113" t="s">
        <v>88</v>
      </c>
      <c r="AF27" s="200">
        <f>_xll.qlCalendarAdvance(Calendar,AF26,"1d","mf",,Trigger)</f>
        <v>42403</v>
      </c>
      <c r="AG27" s="25">
        <f>_xll.qlDayCounterYearFraction(DayCounter,SettlementDate,AF27,,,Trigger)</f>
        <v>9.7222222222222224E-2</v>
      </c>
      <c r="AH27" s="21">
        <f t="shared" si="0"/>
        <v>3.7395169057649136E-3</v>
      </c>
      <c r="AI27" s="21">
        <f t="shared" si="1"/>
        <v>3.8492630951507964E-3</v>
      </c>
      <c r="AJ27" s="21">
        <f t="shared" si="2"/>
        <v>3.9292359317746528E-3</v>
      </c>
    </row>
    <row r="28" spans="3:36" ht="12" customHeight="1" x14ac:dyDescent="0.2">
      <c r="C28" s="21">
        <f t="shared" ref="C28:C37" si="10">IF($C$27="FLAT",N15,IF($C$27="linear",O15,P15))</f>
        <v>7.8025039267171081E-3</v>
      </c>
      <c r="AF28" s="200">
        <f>_xll.qlCalendarAdvance(Calendar,AF27,"1d","mf",,Trigger)</f>
        <v>42404</v>
      </c>
      <c r="AG28" s="25">
        <f>_xll.qlDayCounterYearFraction(DayCounter,SettlementDate,AF28,,,Trigger)</f>
        <v>0.1</v>
      </c>
      <c r="AH28" s="21">
        <f t="shared" si="0"/>
        <v>3.7395169057649136E-3</v>
      </c>
      <c r="AI28" s="21">
        <f t="shared" si="1"/>
        <v>3.847320684719188E-3</v>
      </c>
      <c r="AJ28" s="21">
        <f t="shared" si="2"/>
        <v>3.9217046009003441E-3</v>
      </c>
    </row>
    <row r="29" spans="3:36" ht="12" customHeight="1" x14ac:dyDescent="0.2">
      <c r="C29" s="21">
        <f t="shared" si="10"/>
        <v>7.3103984530322108E-3</v>
      </c>
      <c r="AF29" s="200">
        <f>_xll.qlCalendarAdvance(Calendar,AF28,"1d","mf",,Trigger)</f>
        <v>42405</v>
      </c>
      <c r="AG29" s="25">
        <f>_xll.qlDayCounterYearFraction(DayCounter,SettlementDate,AF29,,,Trigger)</f>
        <v>0.10277777777777777</v>
      </c>
      <c r="AH29" s="21">
        <f t="shared" si="0"/>
        <v>3.7395169057649136E-3</v>
      </c>
      <c r="AI29" s="21">
        <f t="shared" si="1"/>
        <v>3.8453782742875792E-3</v>
      </c>
      <c r="AJ29" s="21">
        <f t="shared" si="2"/>
        <v>3.9142528452115214E-3</v>
      </c>
    </row>
    <row r="30" spans="3:36" ht="12" customHeight="1" x14ac:dyDescent="0.2">
      <c r="C30" s="21">
        <f t="shared" si="10"/>
        <v>7.4124747832263593E-3</v>
      </c>
      <c r="AF30" s="200">
        <f>_xll.qlCalendarAdvance(Calendar,AF29,"1d","mf",,Trigger)</f>
        <v>42408</v>
      </c>
      <c r="AG30" s="25">
        <f>_xll.qlDayCounterYearFraction(DayCounter,SettlementDate,AF30,,,Trigger)</f>
        <v>0.1111111111111111</v>
      </c>
      <c r="AH30" s="21">
        <f t="shared" si="0"/>
        <v>3.7395169057649136E-3</v>
      </c>
      <c r="AI30" s="21">
        <f t="shared" si="1"/>
        <v>3.8395510429927535E-3</v>
      </c>
      <c r="AJ30" s="21">
        <f t="shared" si="2"/>
        <v>3.8923750292579628E-3</v>
      </c>
    </row>
    <row r="31" spans="3:36" ht="12" customHeight="1" x14ac:dyDescent="0.2">
      <c r="C31" s="21">
        <f t="shared" si="10"/>
        <v>7.4838521878208197E-3</v>
      </c>
      <c r="AF31" s="200">
        <f>_xll.qlCalendarAdvance(Calendar,AF30,"1d","mf",,Trigger)</f>
        <v>42409</v>
      </c>
      <c r="AG31" s="25">
        <f>_xll.qlDayCounterYearFraction(DayCounter,SettlementDate,AF31,,,Trigger)</f>
        <v>0.11388888888888889</v>
      </c>
      <c r="AH31" s="21">
        <f t="shared" si="0"/>
        <v>3.7395169057649136E-3</v>
      </c>
      <c r="AI31" s="21">
        <f t="shared" si="1"/>
        <v>3.8376086325611451E-3</v>
      </c>
      <c r="AJ31" s="21">
        <f t="shared" si="2"/>
        <v>3.8852415743110802E-3</v>
      </c>
    </row>
    <row r="32" spans="3:36" ht="12" customHeight="1" x14ac:dyDescent="0.2">
      <c r="C32" s="21">
        <f t="shared" si="10"/>
        <v>7.5142566362327301E-3</v>
      </c>
      <c r="AF32" s="200">
        <f>_xll.qlCalendarAdvance(Calendar,AF31,"1d","mf",,Trigger)</f>
        <v>42410</v>
      </c>
      <c r="AG32" s="25">
        <f>_xll.qlDayCounterYearFraction(DayCounter,SettlementDate,AF32,,,Trigger)</f>
        <v>0.11666666666666667</v>
      </c>
      <c r="AH32" s="21">
        <f t="shared" si="0"/>
        <v>3.7395169057649136E-3</v>
      </c>
      <c r="AI32" s="21">
        <f t="shared" si="1"/>
        <v>3.8356662221295363E-3</v>
      </c>
      <c r="AJ32" s="21">
        <f t="shared" si="2"/>
        <v>3.8781876945496825E-3</v>
      </c>
    </row>
    <row r="33" spans="3:36" ht="12" customHeight="1" x14ac:dyDescent="0.2">
      <c r="C33" s="21">
        <f t="shared" si="10"/>
        <v>7.4728279566947777E-3</v>
      </c>
      <c r="AF33" s="200">
        <f>_xll.qlCalendarAdvance(Calendar,AF32,"1d","mf",,Trigger)</f>
        <v>42411</v>
      </c>
      <c r="AG33" s="25">
        <f>_xll.qlDayCounterYearFraction(DayCounter,SettlementDate,AF33,,,Trigger)</f>
        <v>0.11944444444444445</v>
      </c>
      <c r="AH33" s="21">
        <f t="shared" si="0"/>
        <v>3.7395169057649136E-3</v>
      </c>
      <c r="AI33" s="21">
        <f t="shared" si="1"/>
        <v>3.8337238116979279E-3</v>
      </c>
      <c r="AJ33" s="21">
        <f t="shared" si="2"/>
        <v>3.8712133899737699E-3</v>
      </c>
    </row>
    <row r="34" spans="3:36" ht="12" customHeight="1" x14ac:dyDescent="0.2">
      <c r="C34" s="21">
        <f t="shared" si="10"/>
        <v>7.6146501418668262E-3</v>
      </c>
      <c r="AF34" s="200">
        <f>_xll.qlCalendarAdvance(Calendar,AF33,"1d","mf",,Trigger)</f>
        <v>42412</v>
      </c>
      <c r="AG34" s="25">
        <f>_xll.qlDayCounterYearFraction(DayCounter,SettlementDate,AF34,,,Trigger)</f>
        <v>0.12222222222222222</v>
      </c>
      <c r="AH34" s="21">
        <f t="shared" si="0"/>
        <v>3.7395169057649136E-3</v>
      </c>
      <c r="AI34" s="21">
        <f t="shared" si="1"/>
        <v>3.831781401266319E-3</v>
      </c>
      <c r="AJ34" s="21">
        <f t="shared" si="2"/>
        <v>3.8643186605833426E-3</v>
      </c>
    </row>
    <row r="35" spans="3:36" ht="12" customHeight="1" x14ac:dyDescent="0.2">
      <c r="C35" s="21">
        <f t="shared" si="10"/>
        <v>7.8488629403546152E-3</v>
      </c>
      <c r="AF35" s="200">
        <f>_xll.qlCalendarAdvance(Calendar,AF34,"1d","mf",,Trigger)</f>
        <v>42415</v>
      </c>
      <c r="AG35" s="25">
        <f>_xll.qlDayCounterYearFraction(DayCounter,SettlementDate,AF35,,,Trigger)</f>
        <v>0.13055555555555556</v>
      </c>
      <c r="AH35" s="21">
        <f t="shared" ref="AH35:AH66" si="11">$W$13</f>
        <v>3.7395169057649136E-3</v>
      </c>
      <c r="AI35" s="21">
        <f t="shared" ref="AI35:AI66" si="12">$W$10+$W$9*AG35</f>
        <v>3.8259541699714934E-3</v>
      </c>
      <c r="AJ35" s="21">
        <f t="shared" ref="AJ35:AJ66" si="13">($W$5+$W$4*AG35+$W$3*AG35^2)</f>
        <v>3.8441119235249708E-3</v>
      </c>
    </row>
    <row r="36" spans="3:36" ht="12" customHeight="1" x14ac:dyDescent="0.2">
      <c r="C36" s="21">
        <f t="shared" si="10"/>
        <v>8.053182399359822E-3</v>
      </c>
      <c r="AF36" s="200">
        <f>_xll.qlCalendarAdvance(Calendar,AF35,"1d","mf",,Trigger)</f>
        <v>42416</v>
      </c>
      <c r="AG36" s="25">
        <f>_xll.qlDayCounterYearFraction(DayCounter,SettlementDate,AF36,,,Trigger)</f>
        <v>0.13333333333333333</v>
      </c>
      <c r="AH36" s="21">
        <f t="shared" si="11"/>
        <v>3.7395169057649136E-3</v>
      </c>
      <c r="AI36" s="21">
        <f t="shared" si="12"/>
        <v>3.824011759539885E-3</v>
      </c>
      <c r="AJ36" s="21">
        <f t="shared" si="13"/>
        <v>3.8375354948764835E-3</v>
      </c>
    </row>
    <row r="37" spans="3:36" ht="12" customHeight="1" x14ac:dyDescent="0.2">
      <c r="C37" s="26">
        <f t="shared" si="10"/>
        <v>8.2729999999998447E-3</v>
      </c>
      <c r="AF37" s="200">
        <f>_xll.qlCalendarAdvance(Calendar,AF36,"1d","mf",,Trigger)</f>
        <v>42417</v>
      </c>
      <c r="AG37" s="25">
        <f>_xll.qlDayCounterYearFraction(DayCounter,SettlementDate,AF37,,,Trigger)</f>
        <v>0.1361111111111111</v>
      </c>
      <c r="AH37" s="21">
        <f t="shared" si="11"/>
        <v>3.7395169057649136E-3</v>
      </c>
      <c r="AI37" s="21">
        <f t="shared" si="12"/>
        <v>3.8220693491082761E-3</v>
      </c>
      <c r="AJ37" s="21">
        <f t="shared" si="13"/>
        <v>3.8310386414134815E-3</v>
      </c>
    </row>
    <row r="38" spans="3:36" x14ac:dyDescent="0.2">
      <c r="AF38" s="200">
        <f>_xll.qlCalendarAdvance(Calendar,AF37,"1d","mf",,Trigger)</f>
        <v>42418</v>
      </c>
      <c r="AG38" s="25">
        <f>_xll.qlDayCounterYearFraction(DayCounter,SettlementDate,AF38,,,Trigger)</f>
        <v>0.1388888888888889</v>
      </c>
      <c r="AH38" s="21">
        <f t="shared" si="11"/>
        <v>3.7395169057649136E-3</v>
      </c>
      <c r="AI38" s="21">
        <f t="shared" si="12"/>
        <v>3.8201269386766677E-3</v>
      </c>
      <c r="AJ38" s="21">
        <f t="shared" si="13"/>
        <v>3.8246213631359647E-3</v>
      </c>
    </row>
    <row r="39" spans="3:36" x14ac:dyDescent="0.2">
      <c r="AF39" s="200">
        <f>_xll.qlCalendarAdvance(Calendar,AF38,"1d","mf",,Trigger)</f>
        <v>42419</v>
      </c>
      <c r="AG39" s="25">
        <f>_xll.qlDayCounterYearFraction(DayCounter,SettlementDate,AF39,,,Trigger)</f>
        <v>0.14166666666666666</v>
      </c>
      <c r="AH39" s="21">
        <f t="shared" si="11"/>
        <v>3.7395169057649136E-3</v>
      </c>
      <c r="AI39" s="21">
        <f t="shared" si="12"/>
        <v>3.8181845282450593E-3</v>
      </c>
      <c r="AJ39" s="21">
        <f t="shared" si="13"/>
        <v>3.8182836600439327E-3</v>
      </c>
    </row>
    <row r="40" spans="3:36" x14ac:dyDescent="0.2">
      <c r="AF40" s="200">
        <f>_xll.qlCalendarAdvance(Calendar,AF39,"1d","mf",,Trigger)</f>
        <v>42422</v>
      </c>
      <c r="AG40" s="25">
        <f>_xll.qlDayCounterYearFraction(DayCounter,SettlementDate,AF40,,,Trigger)</f>
        <v>0.15</v>
      </c>
      <c r="AH40" s="21">
        <f t="shared" si="11"/>
        <v>3.7395169057649136E-3</v>
      </c>
      <c r="AI40" s="21">
        <f t="shared" si="12"/>
        <v>3.8123572969502332E-3</v>
      </c>
      <c r="AJ40" s="21">
        <f t="shared" si="13"/>
        <v>3.7997480018807477E-3</v>
      </c>
    </row>
    <row r="41" spans="3:36" x14ac:dyDescent="0.2">
      <c r="N41" s="111"/>
      <c r="O41" s="111"/>
      <c r="AF41" s="200">
        <f>_xll.qlCalendarAdvance(Calendar,AF40,"1d","mf",,Trigger)</f>
        <v>42423</v>
      </c>
      <c r="AG41" s="25">
        <f>_xll.qlDayCounterYearFraction(DayCounter,SettlementDate,AF41,,,Trigger)</f>
        <v>0.15277777777777779</v>
      </c>
      <c r="AH41" s="21">
        <f t="shared" si="11"/>
        <v>3.7395169057649136E-3</v>
      </c>
      <c r="AI41" s="21">
        <f t="shared" si="12"/>
        <v>3.8104148865186248E-3</v>
      </c>
      <c r="AJ41" s="21">
        <f t="shared" si="13"/>
        <v>3.7937285995306566E-3</v>
      </c>
    </row>
    <row r="42" spans="3:36" x14ac:dyDescent="0.2">
      <c r="AF42" s="200">
        <f>_xll.qlCalendarAdvance(Calendar,AF41,"1d","mf",,Trigger)</f>
        <v>42424</v>
      </c>
      <c r="AG42" s="25">
        <f>_xll.qlDayCounterYearFraction(DayCounter,SettlementDate,AF42,,,Trigger)</f>
        <v>0.15555555555555556</v>
      </c>
      <c r="AH42" s="21">
        <f t="shared" si="11"/>
        <v>3.7395169057649136E-3</v>
      </c>
      <c r="AI42" s="21">
        <f t="shared" si="12"/>
        <v>3.8084724760870164E-3</v>
      </c>
      <c r="AJ42" s="21">
        <f t="shared" si="13"/>
        <v>3.7877887723660499E-3</v>
      </c>
    </row>
    <row r="43" spans="3:36" ht="11.25" customHeight="1" x14ac:dyDescent="0.2">
      <c r="AF43" s="200">
        <f>_xll.qlCalendarAdvance(Calendar,AF42,"1d","mf",,Trigger)</f>
        <v>42425</v>
      </c>
      <c r="AG43" s="25">
        <f>_xll.qlDayCounterYearFraction(DayCounter,SettlementDate,AF43,,,Trigger)</f>
        <v>0.15833333333333333</v>
      </c>
      <c r="AH43" s="21">
        <f t="shared" si="11"/>
        <v>3.7395169057649136E-3</v>
      </c>
      <c r="AI43" s="21">
        <f t="shared" si="12"/>
        <v>3.8065300656554076E-3</v>
      </c>
      <c r="AJ43" s="21">
        <f t="shared" si="13"/>
        <v>3.7819285203869288E-3</v>
      </c>
    </row>
    <row r="44" spans="3:36" x14ac:dyDescent="0.2">
      <c r="AF44" s="200">
        <f>_xll.qlCalendarAdvance(Calendar,AF43,"1d","mf",,Trigger)</f>
        <v>42426</v>
      </c>
      <c r="AG44" s="25">
        <f>_xll.qlDayCounterYearFraction(DayCounter,SettlementDate,AF44,,,Trigger)</f>
        <v>0.16111111111111112</v>
      </c>
      <c r="AH44" s="21">
        <f t="shared" si="11"/>
        <v>3.7395169057649136E-3</v>
      </c>
      <c r="AI44" s="21">
        <f t="shared" si="12"/>
        <v>3.8045876552237992E-3</v>
      </c>
      <c r="AJ44" s="21">
        <f t="shared" si="13"/>
        <v>3.7761478435932925E-3</v>
      </c>
    </row>
    <row r="45" spans="3:36" x14ac:dyDescent="0.2">
      <c r="AF45" s="200">
        <f>_xll.qlCalendarAdvance(Calendar,AF44,"1d","mf",,Trigger)</f>
        <v>42429</v>
      </c>
      <c r="AG45" s="25">
        <f>_xll.qlDayCounterYearFraction(DayCounter,SettlementDate,AF45,,,Trigger)</f>
        <v>0.16944444444444445</v>
      </c>
      <c r="AH45" s="21">
        <f t="shared" si="11"/>
        <v>3.7395169057649136E-3</v>
      </c>
      <c r="AI45" s="21">
        <f t="shared" si="12"/>
        <v>3.7987604239289735E-3</v>
      </c>
      <c r="AJ45" s="21">
        <f t="shared" si="13"/>
        <v>3.7592832643252943E-3</v>
      </c>
    </row>
    <row r="46" spans="3:36" x14ac:dyDescent="0.2">
      <c r="AF46" s="200">
        <f>_xll.qlCalendarAdvance(Calendar,AF45,"1d","mf",,Trigger)</f>
        <v>42430</v>
      </c>
      <c r="AG46" s="25">
        <f>_xll.qlDayCounterYearFraction(DayCounter,SettlementDate,AF46,,,Trigger)</f>
        <v>0.17222222222222222</v>
      </c>
      <c r="AH46" s="21">
        <f t="shared" si="11"/>
        <v>3.7395169057649136E-3</v>
      </c>
      <c r="AI46" s="21">
        <f t="shared" si="12"/>
        <v>3.7968180134973647E-3</v>
      </c>
      <c r="AJ46" s="21">
        <f t="shared" si="13"/>
        <v>3.7538208882735985E-3</v>
      </c>
    </row>
    <row r="47" spans="3:36" x14ac:dyDescent="0.2">
      <c r="AF47" s="200">
        <f>_xll.qlCalendarAdvance(Calendar,AF46,"1d","mf",,Trigger)</f>
        <v>42431</v>
      </c>
      <c r="AG47" s="25">
        <f>_xll.qlDayCounterYearFraction(DayCounter,SettlementDate,AF47,,,Trigger)</f>
        <v>0.17499999999999999</v>
      </c>
      <c r="AH47" s="21">
        <f t="shared" si="11"/>
        <v>3.7395169057649136E-3</v>
      </c>
      <c r="AI47" s="21">
        <f t="shared" si="12"/>
        <v>3.7948756030657563E-3</v>
      </c>
      <c r="AJ47" s="21">
        <f t="shared" si="13"/>
        <v>3.7484380874073875E-3</v>
      </c>
    </row>
    <row r="48" spans="3:36" x14ac:dyDescent="0.2">
      <c r="AF48" s="200">
        <f>_xll.qlCalendarAdvance(Calendar,AF47,"1d","mf",,Trigger)</f>
        <v>42432</v>
      </c>
      <c r="AG48" s="25">
        <f>_xll.qlDayCounterYearFraction(DayCounter,SettlementDate,AF48,,,Trigger)</f>
        <v>0.17777777777777778</v>
      </c>
      <c r="AH48" s="21">
        <f t="shared" si="11"/>
        <v>3.7395169057649136E-3</v>
      </c>
      <c r="AI48" s="21">
        <f t="shared" si="12"/>
        <v>3.7929331926341474E-3</v>
      </c>
      <c r="AJ48" s="21">
        <f t="shared" si="13"/>
        <v>3.7431348617266618E-3</v>
      </c>
    </row>
    <row r="49" spans="14:36" x14ac:dyDescent="0.2">
      <c r="AF49" s="200">
        <f>_xll.qlCalendarAdvance(Calendar,AF48,"1d","mf",,Trigger)</f>
        <v>42433</v>
      </c>
      <c r="AG49" s="25">
        <f>_xll.qlDayCounterYearFraction(DayCounter,SettlementDate,AF49,,,Trigger)</f>
        <v>0.18055555555555555</v>
      </c>
      <c r="AH49" s="21">
        <f t="shared" si="11"/>
        <v>3.7395169057649136E-3</v>
      </c>
      <c r="AI49" s="21">
        <f t="shared" si="12"/>
        <v>3.790990782202539E-3</v>
      </c>
      <c r="AJ49" s="21">
        <f t="shared" si="13"/>
        <v>3.7379112112314213E-3</v>
      </c>
    </row>
    <row r="50" spans="14:36" x14ac:dyDescent="0.2">
      <c r="AF50" s="200">
        <f>_xll.qlCalendarAdvance(Calendar,AF49,"1d","mf",,Trigger)</f>
        <v>42436</v>
      </c>
      <c r="AG50" s="25">
        <f>_xll.qlDayCounterYearFraction(DayCounter,SettlementDate,AF50,,,Trigger)</f>
        <v>0.18888888888888888</v>
      </c>
      <c r="AH50" s="21">
        <f t="shared" si="11"/>
        <v>3.7395169057649136E-3</v>
      </c>
      <c r="AI50" s="21">
        <f t="shared" si="12"/>
        <v>3.7851635509077134E-3</v>
      </c>
      <c r="AJ50" s="21">
        <f t="shared" si="13"/>
        <v>3.7227177108586102E-3</v>
      </c>
    </row>
    <row r="51" spans="14:36" x14ac:dyDescent="0.2">
      <c r="AF51" s="200">
        <f>_xll.qlCalendarAdvance(Calendar,AF50,"1d","mf",,Trigger)</f>
        <v>42437</v>
      </c>
      <c r="AG51" s="25">
        <f>_xll.qlDayCounterYearFraction(DayCounter,SettlementDate,AF51,,,Trigger)</f>
        <v>0.19166666666666668</v>
      </c>
      <c r="AH51" s="21">
        <f t="shared" si="11"/>
        <v>3.7395169057649136E-3</v>
      </c>
      <c r="AI51" s="21">
        <f t="shared" si="12"/>
        <v>3.7832211404761045E-3</v>
      </c>
      <c r="AJ51" s="21">
        <f t="shared" si="13"/>
        <v>3.7178123611053097E-3</v>
      </c>
    </row>
    <row r="52" spans="14:36" x14ac:dyDescent="0.2">
      <c r="AF52" s="200">
        <f>_xll.qlCalendarAdvance(Calendar,AF51,"1d","mf",,Trigger)</f>
        <v>42438</v>
      </c>
      <c r="AG52" s="25">
        <f>_xll.qlDayCounterYearFraction(DayCounter,SettlementDate,AF52,,,Trigger)</f>
        <v>0.19444444444444445</v>
      </c>
      <c r="AH52" s="21">
        <f t="shared" si="11"/>
        <v>3.7395169057649136E-3</v>
      </c>
      <c r="AI52" s="21">
        <f t="shared" si="12"/>
        <v>3.7812787300444961E-3</v>
      </c>
      <c r="AJ52" s="21">
        <f t="shared" si="13"/>
        <v>3.7129865865374945E-3</v>
      </c>
    </row>
    <row r="53" spans="14:36" x14ac:dyDescent="0.2">
      <c r="AF53" s="200">
        <f>_xll.qlCalendarAdvance(Calendar,AF52,"1d","mf",,Trigger)</f>
        <v>42439</v>
      </c>
      <c r="AG53" s="25">
        <f>_xll.qlDayCounterYearFraction(DayCounter,SettlementDate,AF53,,,Trigger)</f>
        <v>0.19722222222222222</v>
      </c>
      <c r="AH53" s="21">
        <f t="shared" si="11"/>
        <v>3.7395169057649136E-3</v>
      </c>
      <c r="AI53" s="21">
        <f t="shared" si="12"/>
        <v>3.7793363196128877E-3</v>
      </c>
      <c r="AJ53" s="21">
        <f t="shared" si="13"/>
        <v>3.7082403871551645E-3</v>
      </c>
    </row>
    <row r="54" spans="14:36" x14ac:dyDescent="0.2">
      <c r="AF54" s="200">
        <f>_xll.qlCalendarAdvance(Calendar,AF53,"1d","mf",,Trigger)</f>
        <v>42440</v>
      </c>
      <c r="AG54" s="25">
        <f>_xll.qlDayCounterYearFraction(DayCounter,SettlementDate,AF54,,,Trigger)</f>
        <v>0.2</v>
      </c>
      <c r="AH54" s="21">
        <f t="shared" si="11"/>
        <v>3.7395169057649136E-3</v>
      </c>
      <c r="AI54" s="21">
        <f t="shared" si="12"/>
        <v>3.7773939091812789E-3</v>
      </c>
      <c r="AJ54" s="21">
        <f t="shared" si="13"/>
        <v>3.7035737629583197E-3</v>
      </c>
    </row>
    <row r="55" spans="14:36" x14ac:dyDescent="0.2">
      <c r="AF55" s="200">
        <f>_xll.qlCalendarAdvance(Calendar,AF54,"1d","mf",,Trigger)</f>
        <v>42443</v>
      </c>
      <c r="AG55" s="25">
        <f>_xll.qlDayCounterYearFraction(DayCounter,SettlementDate,AF55,,,Trigger)</f>
        <v>0.20833333333333334</v>
      </c>
      <c r="AH55" s="21">
        <f t="shared" si="11"/>
        <v>3.7395169057649136E-3</v>
      </c>
      <c r="AI55" s="21">
        <f t="shared" si="12"/>
        <v>3.7715666778864532E-3</v>
      </c>
      <c r="AJ55" s="21">
        <f t="shared" si="13"/>
        <v>3.690051341480695E-3</v>
      </c>
    </row>
    <row r="56" spans="14:36" x14ac:dyDescent="0.2">
      <c r="AF56" s="200">
        <f>_xll.qlCalendarAdvance(Calendar,AF55,"1d","mf",,Trigger)</f>
        <v>42444</v>
      </c>
      <c r="AG56" s="25">
        <f>_xll.qlDayCounterYearFraction(DayCounter,SettlementDate,AF56,,,Trigger)</f>
        <v>0.21111111111111111</v>
      </c>
      <c r="AH56" s="21">
        <f t="shared" si="11"/>
        <v>3.7395169057649136E-3</v>
      </c>
      <c r="AI56" s="21">
        <f t="shared" si="12"/>
        <v>3.7696242674548448E-3</v>
      </c>
      <c r="AJ56" s="21">
        <f t="shared" si="13"/>
        <v>3.6857030180257903E-3</v>
      </c>
    </row>
    <row r="57" spans="14:36" x14ac:dyDescent="0.2">
      <c r="AF57" s="200">
        <f>_xll.qlCalendarAdvance(Calendar,AF56,"1d","mf",,Trigger)</f>
        <v>42445</v>
      </c>
      <c r="AG57" s="25">
        <f>_xll.qlDayCounterYearFraction(DayCounter,SettlementDate,AF57,,,Trigger)</f>
        <v>0.21388888888888888</v>
      </c>
      <c r="AH57" s="21">
        <f t="shared" si="11"/>
        <v>3.7395169057649136E-3</v>
      </c>
      <c r="AI57" s="21">
        <f t="shared" si="12"/>
        <v>3.767681857023236E-3</v>
      </c>
      <c r="AJ57" s="21">
        <f t="shared" si="13"/>
        <v>3.6814342697563708E-3</v>
      </c>
    </row>
    <row r="58" spans="14:36" x14ac:dyDescent="0.2">
      <c r="AF58" s="200">
        <f>_xll.qlCalendarAdvance(Calendar,AF57,"1d","mf",,Trigger)</f>
        <v>42446</v>
      </c>
      <c r="AG58" s="25">
        <f>_xll.qlDayCounterYearFraction(DayCounter,SettlementDate,AF58,,,Trigger)</f>
        <v>0.21666666666666667</v>
      </c>
      <c r="AH58" s="21">
        <f t="shared" si="11"/>
        <v>3.7395169057649136E-3</v>
      </c>
      <c r="AI58" s="21">
        <f t="shared" si="12"/>
        <v>3.7657394465916275E-3</v>
      </c>
      <c r="AJ58" s="21">
        <f t="shared" si="13"/>
        <v>3.6772450966724365E-3</v>
      </c>
    </row>
    <row r="59" spans="14:36" x14ac:dyDescent="0.2">
      <c r="AF59" s="200">
        <f>_xll.qlCalendarAdvance(Calendar,AF58,"1d","mf",,Trigger)</f>
        <v>42447</v>
      </c>
      <c r="AG59" s="25">
        <f>_xll.qlDayCounterYearFraction(DayCounter,SettlementDate,AF59,,,Trigger)</f>
        <v>0.21944444444444444</v>
      </c>
      <c r="AH59" s="21">
        <f t="shared" si="11"/>
        <v>3.7395169057649136E-3</v>
      </c>
      <c r="AI59" s="21">
        <f t="shared" si="12"/>
        <v>3.7637970361600187E-3</v>
      </c>
      <c r="AJ59" s="21">
        <f t="shared" si="13"/>
        <v>3.6731354987739871E-3</v>
      </c>
    </row>
    <row r="60" spans="14:36" x14ac:dyDescent="0.2">
      <c r="N60" s="111"/>
      <c r="AF60" s="200">
        <f>_xll.qlCalendarAdvance(Calendar,AF59,"1d","mf",,Trigger)</f>
        <v>42450</v>
      </c>
      <c r="AG60" s="25">
        <f>_xll.qlDayCounterYearFraction(DayCounter,SettlementDate,AF60,,,Trigger)</f>
        <v>0.22777777777777777</v>
      </c>
      <c r="AH60" s="21">
        <f t="shared" si="11"/>
        <v>3.7395169057649136E-3</v>
      </c>
      <c r="AI60" s="21">
        <f t="shared" si="12"/>
        <v>3.757969804865193E-3</v>
      </c>
      <c r="AJ60" s="21">
        <f t="shared" si="13"/>
        <v>3.6612841561915492E-3</v>
      </c>
    </row>
    <row r="61" spans="14:36" x14ac:dyDescent="0.2">
      <c r="N61" s="111"/>
      <c r="AF61" s="200">
        <f>_xll.qlCalendarAdvance(Calendar,AF60,"1d","mf",,Trigger)</f>
        <v>42451</v>
      </c>
      <c r="AG61" s="25">
        <f>_xll.qlDayCounterYearFraction(DayCounter,SettlementDate,AF61,,,Trigger)</f>
        <v>0.23055555555555557</v>
      </c>
      <c r="AH61" s="21">
        <f t="shared" si="11"/>
        <v>3.7395169057649136E-3</v>
      </c>
      <c r="AI61" s="21">
        <f t="shared" si="12"/>
        <v>3.7560273944335846E-3</v>
      </c>
      <c r="AJ61" s="21">
        <f t="shared" si="13"/>
        <v>3.6574928590350402E-3</v>
      </c>
    </row>
    <row r="62" spans="14:36" x14ac:dyDescent="0.2">
      <c r="N62" s="111"/>
      <c r="AF62" s="200">
        <f>_xll.qlCalendarAdvance(Calendar,AF61,"1d","mf",,Trigger)</f>
        <v>42452</v>
      </c>
      <c r="AG62" s="25">
        <f>_xll.qlDayCounterYearFraction(DayCounter,SettlementDate,AF62,,,Trigger)</f>
        <v>0.23333333333333334</v>
      </c>
      <c r="AH62" s="21">
        <f t="shared" si="11"/>
        <v>3.7395169057649136E-3</v>
      </c>
      <c r="AI62" s="21">
        <f t="shared" si="12"/>
        <v>3.7540849840019758E-3</v>
      </c>
      <c r="AJ62" s="21">
        <f t="shared" si="13"/>
        <v>3.6537811370640164E-3</v>
      </c>
    </row>
    <row r="63" spans="14:36" x14ac:dyDescent="0.2">
      <c r="N63" s="111"/>
      <c r="AF63" s="200">
        <f>_xll.qlCalendarAdvance(Calendar,AF62,"1d","mf",,Trigger)</f>
        <v>42453</v>
      </c>
      <c r="AG63" s="25">
        <f>_xll.qlDayCounterYearFraction(DayCounter,SettlementDate,AF63,,,Trigger)</f>
        <v>0.2361111111111111</v>
      </c>
      <c r="AH63" s="21">
        <f t="shared" si="11"/>
        <v>3.7395169057649136E-3</v>
      </c>
      <c r="AI63" s="21">
        <f t="shared" si="12"/>
        <v>3.7521425735703674E-3</v>
      </c>
      <c r="AJ63" s="21">
        <f t="shared" si="13"/>
        <v>3.6501489902784775E-3</v>
      </c>
    </row>
    <row r="64" spans="14:36" x14ac:dyDescent="0.2">
      <c r="N64" s="111"/>
      <c r="AF64" s="200">
        <f>_xll.qlCalendarAdvance(Calendar,AF63,"1d","mf",,Trigger)</f>
        <v>42458</v>
      </c>
      <c r="AG64" s="25">
        <f>_xll.qlDayCounterYearFraction(DayCounter,SettlementDate,AF64,,,Trigger)</f>
        <v>0.25</v>
      </c>
      <c r="AH64" s="21">
        <f t="shared" si="11"/>
        <v>3.7395169057649136E-3</v>
      </c>
      <c r="AI64" s="21">
        <f t="shared" si="12"/>
        <v>3.7424305214123245E-3</v>
      </c>
      <c r="AJ64" s="21">
        <f t="shared" si="13"/>
        <v>3.6331818841330594E-3</v>
      </c>
    </row>
    <row r="65" spans="14:36" x14ac:dyDescent="0.2">
      <c r="N65" s="111"/>
      <c r="AF65" s="200">
        <f>_xll.qlCalendarAdvance(Calendar,AF64,"1d","mf",,Trigger)</f>
        <v>42459</v>
      </c>
      <c r="AG65" s="25">
        <f>_xll.qlDayCounterYearFraction(DayCounter,SettlementDate,AF65,,,Trigger)</f>
        <v>0.25277777777777777</v>
      </c>
      <c r="AH65" s="21">
        <f t="shared" si="11"/>
        <v>3.7395169057649136E-3</v>
      </c>
      <c r="AI65" s="21">
        <f t="shared" si="12"/>
        <v>3.7404881109807161E-3</v>
      </c>
      <c r="AJ65" s="21">
        <f t="shared" si="13"/>
        <v>3.6300271884604309E-3</v>
      </c>
    </row>
    <row r="66" spans="14:36" x14ac:dyDescent="0.2">
      <c r="N66" s="111"/>
      <c r="O66" s="111"/>
      <c r="AF66" s="200">
        <f>_xll.qlCalendarAdvance(Calendar,AF65,"1d","mf",,Trigger)</f>
        <v>42460</v>
      </c>
      <c r="AG66" s="25">
        <f>_xll.qlDayCounterYearFraction(DayCounter,SettlementDate,AF66,,,Trigger)</f>
        <v>0.25555555555555554</v>
      </c>
      <c r="AH66" s="21">
        <f t="shared" si="11"/>
        <v>3.7395169057649136E-3</v>
      </c>
      <c r="AI66" s="21">
        <f t="shared" si="12"/>
        <v>3.7385457005491072E-3</v>
      </c>
      <c r="AJ66" s="21">
        <f t="shared" si="13"/>
        <v>3.6269520679732877E-3</v>
      </c>
    </row>
    <row r="67" spans="14:36" x14ac:dyDescent="0.2">
      <c r="N67" s="111"/>
      <c r="O67" s="111"/>
      <c r="AF67" s="200">
        <f>_xll.qlCalendarAdvance(Calendar,AF66,"1d","mf",,Trigger)</f>
        <v>42461</v>
      </c>
      <c r="AG67" s="25">
        <f>_xll.qlDayCounterYearFraction(DayCounter,SettlementDate,AF67,,,Trigger)</f>
        <v>0.25833333333333336</v>
      </c>
      <c r="AH67" s="21">
        <f t="shared" ref="AH67:AH98" si="14">$W$13</f>
        <v>3.7395169057649136E-3</v>
      </c>
      <c r="AI67" s="21">
        <f t="shared" ref="AI67:AI98" si="15">$W$10+$W$9*AG67</f>
        <v>3.7366032901174988E-3</v>
      </c>
      <c r="AJ67" s="21">
        <f t="shared" ref="AJ67:AJ98" si="16">($W$5+$W$4*AG67+$W$3*AG67^2)</f>
        <v>3.6239565226716297E-3</v>
      </c>
    </row>
    <row r="68" spans="14:36" x14ac:dyDescent="0.2">
      <c r="N68" s="111"/>
      <c r="O68" s="111"/>
      <c r="AF68" s="200">
        <f>_xll.qlCalendarAdvance(Calendar,AF67,"1d","mf",,Trigger)</f>
        <v>42464</v>
      </c>
      <c r="AG68" s="25">
        <f>_xll.qlDayCounterYearFraction(DayCounter,SettlementDate,AF68,,,Trigger)</f>
        <v>0.26666666666666666</v>
      </c>
      <c r="AH68" s="21">
        <f t="shared" si="14"/>
        <v>3.7395169057649136E-3</v>
      </c>
      <c r="AI68" s="21">
        <f t="shared" si="15"/>
        <v>3.7307760588226732E-3</v>
      </c>
      <c r="AJ68" s="21">
        <f t="shared" si="16"/>
        <v>3.6154473378795654E-3</v>
      </c>
    </row>
    <row r="69" spans="14:36" x14ac:dyDescent="0.2">
      <c r="N69" s="111"/>
      <c r="O69" s="111"/>
      <c r="AF69" s="200">
        <f>_xll.qlCalendarAdvance(Calendar,AF68,"1d","mf",,Trigger)</f>
        <v>42465</v>
      </c>
      <c r="AG69" s="25">
        <f>_xll.qlDayCounterYearFraction(DayCounter,SettlementDate,AF69,,,Trigger)</f>
        <v>0.26944444444444443</v>
      </c>
      <c r="AH69" s="21">
        <f t="shared" si="14"/>
        <v>3.7395169057649136E-3</v>
      </c>
      <c r="AI69" s="21">
        <f t="shared" si="15"/>
        <v>3.7288336483910643E-3</v>
      </c>
      <c r="AJ69" s="21">
        <f t="shared" si="16"/>
        <v>3.6127700933198479E-3</v>
      </c>
    </row>
    <row r="70" spans="14:36" x14ac:dyDescent="0.2">
      <c r="N70" s="111"/>
      <c r="O70" s="111"/>
      <c r="AF70" s="200">
        <f>_xll.qlCalendarAdvance(Calendar,AF69,"1d","mf",,Trigger)</f>
        <v>42466</v>
      </c>
      <c r="AG70" s="25">
        <f>_xll.qlDayCounterYearFraction(DayCounter,SettlementDate,AF70,,,Trigger)</f>
        <v>0.2722222222222222</v>
      </c>
      <c r="AH70" s="21">
        <f t="shared" si="14"/>
        <v>3.7395169057649136E-3</v>
      </c>
      <c r="AI70" s="21">
        <f t="shared" si="15"/>
        <v>3.7268912379594559E-3</v>
      </c>
      <c r="AJ70" s="21">
        <f t="shared" si="16"/>
        <v>3.6101724239456148E-3</v>
      </c>
    </row>
    <row r="71" spans="14:36" x14ac:dyDescent="0.2">
      <c r="N71" s="111"/>
      <c r="O71" s="111"/>
      <c r="AF71" s="200">
        <f>_xll.qlCalendarAdvance(Calendar,AF70,"1d","mf",,Trigger)</f>
        <v>42467</v>
      </c>
      <c r="AG71" s="25">
        <f>_xll.qlDayCounterYearFraction(DayCounter,SettlementDate,AF71,,,Trigger)</f>
        <v>0.27500000000000002</v>
      </c>
      <c r="AH71" s="21">
        <f t="shared" si="14"/>
        <v>3.7395169057649136E-3</v>
      </c>
      <c r="AI71" s="21">
        <f t="shared" si="15"/>
        <v>3.7249488275278471E-3</v>
      </c>
      <c r="AJ71" s="21">
        <f t="shared" si="16"/>
        <v>3.6076543297568673E-3</v>
      </c>
    </row>
    <row r="72" spans="14:36" x14ac:dyDescent="0.2">
      <c r="N72" s="111"/>
      <c r="O72" s="111"/>
      <c r="AF72" s="200">
        <f>_xll.qlCalendarAdvance(Calendar,AF71,"1d","mf",,Trigger)</f>
        <v>42468</v>
      </c>
      <c r="AG72" s="25">
        <f>_xll.qlDayCounterYearFraction(DayCounter,SettlementDate,AF72,,,Trigger)</f>
        <v>0.27777777777777779</v>
      </c>
      <c r="AH72" s="21">
        <f t="shared" si="14"/>
        <v>3.7395169057649136E-3</v>
      </c>
      <c r="AI72" s="21">
        <f t="shared" si="15"/>
        <v>3.7230064170962387E-3</v>
      </c>
      <c r="AJ72" s="21">
        <f t="shared" si="16"/>
        <v>3.605215810753605E-3</v>
      </c>
    </row>
    <row r="73" spans="14:36" x14ac:dyDescent="0.2">
      <c r="N73" s="111"/>
      <c r="O73" s="111"/>
      <c r="AF73" s="200">
        <f>_xll.qlCalendarAdvance(Calendar,AF72,"1d","mf",,Trigger)</f>
        <v>42471</v>
      </c>
      <c r="AG73" s="25">
        <f>_xll.qlDayCounterYearFraction(DayCounter,SettlementDate,AF73,,,Trigger)</f>
        <v>0.28611111111111109</v>
      </c>
      <c r="AH73" s="21">
        <f t="shared" si="14"/>
        <v>3.7395169057649136E-3</v>
      </c>
      <c r="AI73" s="21">
        <f t="shared" si="15"/>
        <v>3.717179185801413E-3</v>
      </c>
      <c r="AJ73" s="21">
        <f t="shared" si="16"/>
        <v>3.5983777048567275E-3</v>
      </c>
    </row>
    <row r="74" spans="14:36" x14ac:dyDescent="0.2">
      <c r="N74" s="111"/>
      <c r="O74" s="111"/>
      <c r="AF74" s="200">
        <f>_xll.qlCalendarAdvance(Calendar,AF73,"1d","mf",,Trigger)</f>
        <v>42472</v>
      </c>
      <c r="AG74" s="25">
        <f>_xll.qlDayCounterYearFraction(DayCounter,SettlementDate,AF74,,,Trigger)</f>
        <v>0.28888888888888886</v>
      </c>
      <c r="AH74" s="21">
        <f t="shared" si="14"/>
        <v>3.7395169057649136E-3</v>
      </c>
      <c r="AI74" s="21">
        <f t="shared" si="15"/>
        <v>3.7152367753698042E-3</v>
      </c>
      <c r="AJ74" s="21">
        <f t="shared" si="16"/>
        <v>3.5962574865954053E-3</v>
      </c>
    </row>
    <row r="75" spans="14:36" x14ac:dyDescent="0.2">
      <c r="N75" s="111"/>
      <c r="O75" s="111"/>
      <c r="AF75" s="200">
        <f>_xll.qlCalendarAdvance(Calendar,AF74,"1d","mf",,Trigger)</f>
        <v>42473</v>
      </c>
      <c r="AG75" s="25">
        <f>_xll.qlDayCounterYearFraction(DayCounter,SettlementDate,AF75,,,Trigger)</f>
        <v>0.29166666666666669</v>
      </c>
      <c r="AH75" s="21">
        <f t="shared" si="14"/>
        <v>3.7395169057649136E-3</v>
      </c>
      <c r="AI75" s="21">
        <f t="shared" si="15"/>
        <v>3.7132943649381958E-3</v>
      </c>
      <c r="AJ75" s="21">
        <f t="shared" si="16"/>
        <v>3.5942168435195683E-3</v>
      </c>
    </row>
    <row r="76" spans="14:36" x14ac:dyDescent="0.2">
      <c r="N76" s="111"/>
      <c r="O76" s="111"/>
      <c r="AF76" s="200">
        <f>_xll.qlCalendarAdvance(Calendar,AF75,"1d","mf",,Trigger)</f>
        <v>42474</v>
      </c>
      <c r="AG76" s="25">
        <f>_xll.qlDayCounterYearFraction(DayCounter,SettlementDate,AF76,,,Trigger)</f>
        <v>0.29444444444444445</v>
      </c>
      <c r="AH76" s="21">
        <f t="shared" si="14"/>
        <v>3.7395169057649136E-3</v>
      </c>
      <c r="AI76" s="21">
        <f t="shared" si="15"/>
        <v>3.7113519545065874E-3</v>
      </c>
      <c r="AJ76" s="21">
        <f t="shared" si="16"/>
        <v>3.5922557756292162E-3</v>
      </c>
    </row>
    <row r="77" spans="14:36" x14ac:dyDescent="0.2">
      <c r="N77" s="111"/>
      <c r="O77" s="111"/>
      <c r="AF77" s="200">
        <f>_xll.qlCalendarAdvance(Calendar,AF76,"1d","mf",,Trigger)</f>
        <v>42475</v>
      </c>
      <c r="AG77" s="25">
        <f>_xll.qlDayCounterYearFraction(DayCounter,SettlementDate,AF77,,,Trigger)</f>
        <v>0.29722222222222222</v>
      </c>
      <c r="AH77" s="21">
        <f t="shared" si="14"/>
        <v>3.7395169057649136E-3</v>
      </c>
      <c r="AI77" s="21">
        <f t="shared" si="15"/>
        <v>3.7094095440749785E-3</v>
      </c>
      <c r="AJ77" s="21">
        <f t="shared" si="16"/>
        <v>3.5903742829243492E-3</v>
      </c>
    </row>
    <row r="78" spans="14:36" x14ac:dyDescent="0.2">
      <c r="N78" s="111"/>
      <c r="O78" s="111"/>
      <c r="AF78" s="200">
        <f>_xll.qlCalendarAdvance(Calendar,AF77,"1d","mf",,Trigger)</f>
        <v>42478</v>
      </c>
      <c r="AG78" s="25">
        <f>_xll.qlDayCounterYearFraction(DayCounter,SettlementDate,AF78,,,Trigger)</f>
        <v>0.30555555555555558</v>
      </c>
      <c r="AH78" s="21">
        <f t="shared" si="14"/>
        <v>3.7395169057649136E-3</v>
      </c>
      <c r="AI78" s="21">
        <f t="shared" si="15"/>
        <v>3.7035823127801529E-3</v>
      </c>
      <c r="AJ78" s="21">
        <f t="shared" si="16"/>
        <v>3.5852072559226589E-3</v>
      </c>
    </row>
    <row r="79" spans="14:36" x14ac:dyDescent="0.2">
      <c r="N79" s="111"/>
      <c r="O79" s="111"/>
      <c r="AF79" s="200">
        <f>_xll.qlCalendarAdvance(Calendar,AF78,"1d","mf",,Trigger)</f>
        <v>42479</v>
      </c>
      <c r="AG79" s="25">
        <f>_xll.qlDayCounterYearFraction(DayCounter,SettlementDate,AF79,,,Trigger)</f>
        <v>0.30833333333333335</v>
      </c>
      <c r="AH79" s="21">
        <f t="shared" si="14"/>
        <v>3.7395169057649136E-3</v>
      </c>
      <c r="AI79" s="21">
        <f t="shared" si="15"/>
        <v>3.7016399023485445E-3</v>
      </c>
      <c r="AJ79" s="21">
        <f t="shared" si="16"/>
        <v>3.5836440639597325E-3</v>
      </c>
    </row>
    <row r="80" spans="14:36" x14ac:dyDescent="0.2">
      <c r="N80" s="111"/>
      <c r="O80" s="111"/>
      <c r="AF80" s="200">
        <f>_xll.qlCalendarAdvance(Calendar,AF79,"1d","mf",,Trigger)</f>
        <v>42480</v>
      </c>
      <c r="AG80" s="25">
        <f>_xll.qlDayCounterYearFraction(DayCounter,SettlementDate,AF80,,,Trigger)</f>
        <v>0.31111111111111112</v>
      </c>
      <c r="AH80" s="21">
        <f t="shared" si="14"/>
        <v>3.7395169057649136E-3</v>
      </c>
      <c r="AI80" s="21">
        <f t="shared" si="15"/>
        <v>3.6996974919169356E-3</v>
      </c>
      <c r="AJ80" s="21">
        <f t="shared" si="16"/>
        <v>3.5821604471822908E-3</v>
      </c>
    </row>
    <row r="81" spans="14:36" x14ac:dyDescent="0.2">
      <c r="N81" s="111"/>
      <c r="O81" s="111"/>
      <c r="AF81" s="200">
        <f>_xll.qlCalendarAdvance(Calendar,AF80,"1d","mf",,Trigger)</f>
        <v>42481</v>
      </c>
      <c r="AG81" s="25">
        <f>_xll.qlDayCounterYearFraction(DayCounter,SettlementDate,AF81,,,Trigger)</f>
        <v>0.31388888888888888</v>
      </c>
      <c r="AH81" s="21">
        <f t="shared" si="14"/>
        <v>3.7395169057649136E-3</v>
      </c>
      <c r="AI81" s="21">
        <f t="shared" si="15"/>
        <v>3.6977550814853272E-3</v>
      </c>
      <c r="AJ81" s="21">
        <f t="shared" si="16"/>
        <v>3.5807564055903344E-3</v>
      </c>
    </row>
    <row r="82" spans="14:36" x14ac:dyDescent="0.2">
      <c r="N82" s="111"/>
      <c r="O82" s="111"/>
      <c r="AF82" s="200">
        <f>_xll.qlCalendarAdvance(Calendar,AF81,"1d","mf",,Trigger)</f>
        <v>42482</v>
      </c>
      <c r="AG82" s="25">
        <f>_xll.qlDayCounterYearFraction(DayCounter,SettlementDate,AF82,,,Trigger)</f>
        <v>0.31666666666666665</v>
      </c>
      <c r="AH82" s="21">
        <f t="shared" si="14"/>
        <v>3.7395169057649136E-3</v>
      </c>
      <c r="AI82" s="21">
        <f t="shared" si="15"/>
        <v>3.6958126710537184E-3</v>
      </c>
      <c r="AJ82" s="21">
        <f t="shared" si="16"/>
        <v>3.5794319391838632E-3</v>
      </c>
    </row>
    <row r="83" spans="14:36" x14ac:dyDescent="0.2">
      <c r="N83" s="111"/>
      <c r="O83" s="111"/>
      <c r="AF83" s="200">
        <f>_xll.qlCalendarAdvance(Calendar,AF82,"1d","mf",,Trigger)</f>
        <v>42485</v>
      </c>
      <c r="AG83" s="25">
        <f>_xll.qlDayCounterYearFraction(DayCounter,SettlementDate,AF83,,,Trigger)</f>
        <v>0.32500000000000001</v>
      </c>
      <c r="AH83" s="21">
        <f t="shared" si="14"/>
        <v>3.7395169057649136E-3</v>
      </c>
      <c r="AI83" s="21">
        <f t="shared" si="15"/>
        <v>3.6899854397588927E-3</v>
      </c>
      <c r="AJ83" s="21">
        <f t="shared" si="16"/>
        <v>3.5759359910773596E-3</v>
      </c>
    </row>
    <row r="84" spans="14:36" x14ac:dyDescent="0.2">
      <c r="N84" s="111"/>
      <c r="O84" s="111"/>
      <c r="AF84" s="200">
        <f>_xll.qlCalendarAdvance(Calendar,AF83,"1d","mf",,Trigger)</f>
        <v>42486</v>
      </c>
      <c r="AG84" s="25">
        <f>_xll.qlDayCounterYearFraction(DayCounter,SettlementDate,AF84,,,Trigger)</f>
        <v>0.32777777777777778</v>
      </c>
      <c r="AH84" s="21">
        <f t="shared" si="14"/>
        <v>3.7395169057649136E-3</v>
      </c>
      <c r="AI84" s="21">
        <f t="shared" si="15"/>
        <v>3.6880430293272843E-3</v>
      </c>
      <c r="AJ84" s="21">
        <f t="shared" si="16"/>
        <v>3.5749298254128285E-3</v>
      </c>
    </row>
    <row r="85" spans="14:36" x14ac:dyDescent="0.2">
      <c r="N85" s="111"/>
      <c r="O85" s="111"/>
      <c r="AF85" s="200">
        <f>_xll.qlCalendarAdvance(Calendar,AF84,"1d","mf",,Trigger)</f>
        <v>42487</v>
      </c>
      <c r="AG85" s="25">
        <f>_xll.qlDayCounterYearFraction(DayCounter,SettlementDate,AF85,,,Trigger)</f>
        <v>0.33055555555555555</v>
      </c>
      <c r="AH85" s="21">
        <f t="shared" si="14"/>
        <v>3.7395169057649136E-3</v>
      </c>
      <c r="AI85" s="21">
        <f t="shared" si="15"/>
        <v>3.6861006188956755E-3</v>
      </c>
      <c r="AJ85" s="21">
        <f t="shared" si="16"/>
        <v>3.5740032349337826E-3</v>
      </c>
    </row>
    <row r="86" spans="14:36" x14ac:dyDescent="0.2">
      <c r="N86" s="111"/>
      <c r="O86" s="111"/>
      <c r="AF86" s="200">
        <f>_xll.qlCalendarAdvance(Calendar,AF85,"1d","mf",,Trigger)</f>
        <v>42488</v>
      </c>
      <c r="AG86" s="25">
        <f>_xll.qlDayCounterYearFraction(DayCounter,SettlementDate,AF86,,,Trigger)</f>
        <v>0.33333333333333331</v>
      </c>
      <c r="AH86" s="21">
        <f t="shared" si="14"/>
        <v>3.7395169057649136E-3</v>
      </c>
      <c r="AI86" s="21">
        <f t="shared" si="15"/>
        <v>3.6841582084640671E-3</v>
      </c>
      <c r="AJ86" s="21">
        <f t="shared" si="16"/>
        <v>3.5731562196402219E-3</v>
      </c>
    </row>
    <row r="87" spans="14:36" x14ac:dyDescent="0.2">
      <c r="N87" s="111"/>
      <c r="O87" s="111"/>
      <c r="AF87" s="200">
        <f>_xll.qlCalendarAdvance(Calendar,AF86,"1d","mf",,Trigger)</f>
        <v>42489</v>
      </c>
      <c r="AG87" s="25">
        <f>_xll.qlDayCounterYearFraction(DayCounter,SettlementDate,AF87,,,Trigger)</f>
        <v>0.33611111111111114</v>
      </c>
      <c r="AH87" s="21">
        <f t="shared" si="14"/>
        <v>3.7395169057649136E-3</v>
      </c>
      <c r="AI87" s="21">
        <f t="shared" si="15"/>
        <v>3.6822157980324587E-3</v>
      </c>
      <c r="AJ87" s="21">
        <f t="shared" si="16"/>
        <v>3.5723887795321464E-3</v>
      </c>
    </row>
    <row r="88" spans="14:36" x14ac:dyDescent="0.2">
      <c r="N88" s="111"/>
      <c r="O88" s="111"/>
      <c r="AF88" s="200">
        <f>_xll.qlCalendarAdvance(Calendar,AF87,"1d","mf",,Trigger)</f>
        <v>42493</v>
      </c>
      <c r="AG88" s="25">
        <f>_xll.qlDayCounterYearFraction(DayCounter,SettlementDate,AF88,,,Trigger)</f>
        <v>0.34722222222222221</v>
      </c>
      <c r="AH88" s="21">
        <f t="shared" si="14"/>
        <v>3.7395169057649136E-3</v>
      </c>
      <c r="AI88" s="21">
        <f t="shared" si="15"/>
        <v>3.6744461563060242E-3</v>
      </c>
      <c r="AJ88" s="21">
        <f t="shared" si="16"/>
        <v>3.5701147709546943E-3</v>
      </c>
    </row>
    <row r="89" spans="14:36" x14ac:dyDescent="0.2">
      <c r="N89" s="111"/>
      <c r="O89" s="111"/>
      <c r="AF89" s="200">
        <f>_xll.qlCalendarAdvance(Calendar,AF88,"1d","mf",,Trigger)</f>
        <v>42494</v>
      </c>
      <c r="AG89" s="25">
        <f>_xll.qlDayCounterYearFraction(DayCounter,SettlementDate,AF89,,,Trigger)</f>
        <v>0.35</v>
      </c>
      <c r="AH89" s="21">
        <f t="shared" si="14"/>
        <v>3.7395169057649136E-3</v>
      </c>
      <c r="AI89" s="21">
        <f t="shared" si="15"/>
        <v>3.6725037458744158E-3</v>
      </c>
      <c r="AJ89" s="21">
        <f t="shared" si="16"/>
        <v>3.5697452067740437E-3</v>
      </c>
    </row>
    <row r="90" spans="14:36" x14ac:dyDescent="0.2">
      <c r="N90" s="111"/>
      <c r="O90" s="111"/>
      <c r="AF90" s="200">
        <f>_xll.qlCalendarAdvance(Calendar,AF89,"1d","mf",,Trigger)</f>
        <v>42495</v>
      </c>
      <c r="AG90" s="25">
        <f>_xll.qlDayCounterYearFraction(DayCounter,SettlementDate,AF90,,,Trigger)</f>
        <v>0.3527777777777778</v>
      </c>
      <c r="AH90" s="21">
        <f t="shared" si="14"/>
        <v>3.7395169057649136E-3</v>
      </c>
      <c r="AI90" s="21">
        <f t="shared" si="15"/>
        <v>3.6705613354428069E-3</v>
      </c>
      <c r="AJ90" s="21">
        <f t="shared" si="16"/>
        <v>3.5694552177788787E-3</v>
      </c>
    </row>
    <row r="91" spans="14:36" x14ac:dyDescent="0.2">
      <c r="N91" s="111"/>
      <c r="O91" s="111"/>
      <c r="AF91" s="200">
        <f>_xll.qlCalendarAdvance(Calendar,AF90,"1d","mf",,Trigger)</f>
        <v>42496</v>
      </c>
      <c r="AG91" s="25">
        <f>_xll.qlDayCounterYearFraction(DayCounter,SettlementDate,AF91,,,Trigger)</f>
        <v>0.35555555555555557</v>
      </c>
      <c r="AH91" s="21">
        <f t="shared" si="14"/>
        <v>3.7395169057649136E-3</v>
      </c>
      <c r="AI91" s="21">
        <f t="shared" si="15"/>
        <v>3.6686189250111985E-3</v>
      </c>
      <c r="AJ91" s="21">
        <f t="shared" si="16"/>
        <v>3.5692448039691986E-3</v>
      </c>
    </row>
    <row r="92" spans="14:36" x14ac:dyDescent="0.2">
      <c r="N92" s="111"/>
      <c r="O92" s="111"/>
      <c r="AF92" s="200">
        <f>_xll.qlCalendarAdvance(Calendar,AF91,"1d","mf",,Trigger)</f>
        <v>42499</v>
      </c>
      <c r="AG92" s="25">
        <f>_xll.qlDayCounterYearFraction(DayCounter,SettlementDate,AF92,,,Trigger)</f>
        <v>0.36388888888888887</v>
      </c>
      <c r="AH92" s="21">
        <f t="shared" si="14"/>
        <v>3.7395169057649136E-3</v>
      </c>
      <c r="AI92" s="21">
        <f t="shared" si="15"/>
        <v>3.6627916937163729E-3</v>
      </c>
      <c r="AJ92" s="21">
        <f t="shared" si="16"/>
        <v>3.5690910136530686E-3</v>
      </c>
    </row>
    <row r="93" spans="14:36" x14ac:dyDescent="0.2">
      <c r="N93" s="111"/>
      <c r="O93" s="111"/>
      <c r="AF93" s="200">
        <f>_xll.qlCalendarAdvance(Calendar,AF92,"1d","mf",,Trigger)</f>
        <v>42500</v>
      </c>
      <c r="AG93" s="25">
        <f>_xll.qlDayCounterYearFraction(DayCounter,SettlementDate,AF93,,,Trigger)</f>
        <v>0.36666666666666664</v>
      </c>
      <c r="AH93" s="21">
        <f t="shared" si="14"/>
        <v>3.7395169057649136E-3</v>
      </c>
      <c r="AI93" s="21">
        <f t="shared" si="15"/>
        <v>3.660849283284764E-3</v>
      </c>
      <c r="AJ93" s="21">
        <f t="shared" si="16"/>
        <v>3.5691989005853285E-3</v>
      </c>
    </row>
    <row r="94" spans="14:36" x14ac:dyDescent="0.2">
      <c r="N94" s="111"/>
      <c r="O94" s="111"/>
      <c r="AF94" s="200">
        <f>_xll.qlCalendarAdvance(Calendar,AF93,"1d","mf",,Trigger)</f>
        <v>42501</v>
      </c>
      <c r="AG94" s="25">
        <f>_xll.qlDayCounterYearFraction(DayCounter,SettlementDate,AF94,,,Trigger)</f>
        <v>0.36944444444444446</v>
      </c>
      <c r="AH94" s="21">
        <f t="shared" si="14"/>
        <v>3.7395169057649136E-3</v>
      </c>
      <c r="AI94" s="21">
        <f t="shared" si="15"/>
        <v>3.6589068728531556E-3</v>
      </c>
      <c r="AJ94" s="21">
        <f t="shared" si="16"/>
        <v>3.5693863627030741E-3</v>
      </c>
    </row>
    <row r="95" spans="14:36" x14ac:dyDescent="0.2">
      <c r="N95" s="111"/>
      <c r="O95" s="111"/>
      <c r="AF95" s="200">
        <f>_xll.qlCalendarAdvance(Calendar,AF94,"1d","mf",,Trigger)</f>
        <v>42502</v>
      </c>
      <c r="AG95" s="25">
        <f>_xll.qlDayCounterYearFraction(DayCounter,SettlementDate,AF95,,,Trigger)</f>
        <v>0.37222222222222223</v>
      </c>
      <c r="AH95" s="21">
        <f t="shared" si="14"/>
        <v>3.7395169057649136E-3</v>
      </c>
      <c r="AI95" s="21">
        <f t="shared" si="15"/>
        <v>3.6569644624215468E-3</v>
      </c>
      <c r="AJ95" s="21">
        <f t="shared" si="16"/>
        <v>3.5696534000063044E-3</v>
      </c>
    </row>
    <row r="96" spans="14:36" x14ac:dyDescent="0.2">
      <c r="N96" s="111"/>
      <c r="O96" s="111"/>
      <c r="AF96" s="200">
        <f>_xll.qlCalendarAdvance(Calendar,AF95,"1d","mf",,Trigger)</f>
        <v>42503</v>
      </c>
      <c r="AG96" s="25">
        <f>_xll.qlDayCounterYearFraction(DayCounter,SettlementDate,AF96,,,Trigger)</f>
        <v>0.375</v>
      </c>
      <c r="AH96" s="21">
        <f t="shared" si="14"/>
        <v>3.7395169057649136E-3</v>
      </c>
      <c r="AI96" s="21">
        <f t="shared" si="15"/>
        <v>3.6550220519899384E-3</v>
      </c>
      <c r="AJ96" s="21">
        <f t="shared" si="16"/>
        <v>3.57000001249502E-3</v>
      </c>
    </row>
    <row r="97" spans="14:36" x14ac:dyDescent="0.2">
      <c r="N97" s="111"/>
      <c r="O97" s="111"/>
      <c r="AF97" s="200">
        <f>_xll.qlCalendarAdvance(Calendar,AF96,"1d","mf",,Trigger)</f>
        <v>42506</v>
      </c>
      <c r="AG97" s="25">
        <f>_xll.qlDayCounterYearFraction(DayCounter,SettlementDate,AF97,,,Trigger)</f>
        <v>0.38333333333333336</v>
      </c>
      <c r="AH97" s="21">
        <f t="shared" si="14"/>
        <v>3.7395169057649136E-3</v>
      </c>
      <c r="AI97" s="21">
        <f t="shared" si="15"/>
        <v>3.6491948206951127E-3</v>
      </c>
      <c r="AJ97" s="21">
        <f t="shared" si="16"/>
        <v>3.5715173010740769E-3</v>
      </c>
    </row>
    <row r="98" spans="14:36" x14ac:dyDescent="0.2">
      <c r="N98" s="111"/>
      <c r="O98" s="111"/>
      <c r="AF98" s="200">
        <f>_xll.qlCalendarAdvance(Calendar,AF97,"1d","mf",,Trigger)</f>
        <v>42507</v>
      </c>
      <c r="AG98" s="25">
        <f>_xll.qlDayCounterYearFraction(DayCounter,SettlementDate,AF98,,,Trigger)</f>
        <v>0.38611111111111113</v>
      </c>
      <c r="AH98" s="21">
        <f t="shared" si="14"/>
        <v>3.7395169057649136E-3</v>
      </c>
      <c r="AI98" s="21">
        <f t="shared" si="15"/>
        <v>3.6472524102635039E-3</v>
      </c>
      <c r="AJ98" s="21">
        <f t="shared" si="16"/>
        <v>3.5721822143047329E-3</v>
      </c>
    </row>
    <row r="99" spans="14:36" x14ac:dyDescent="0.2">
      <c r="N99" s="111"/>
      <c r="O99" s="111"/>
      <c r="AF99" s="200">
        <f>_xll.qlCalendarAdvance(Calendar,AF98,"1d","mf",,Trigger)</f>
        <v>42508</v>
      </c>
      <c r="AG99" s="25">
        <f>_xll.qlDayCounterYearFraction(DayCounter,SettlementDate,AF99,,,Trigger)</f>
        <v>0.3888888888888889</v>
      </c>
      <c r="AH99" s="21">
        <f t="shared" ref="AH99:AH132" si="17">$W$13</f>
        <v>3.7395169057649136E-3</v>
      </c>
      <c r="AI99" s="21">
        <f t="shared" ref="AI99:AI132" si="18">$W$10+$W$9*AG99</f>
        <v>3.6453099998318955E-3</v>
      </c>
      <c r="AJ99" s="21">
        <f t="shared" ref="AJ99:AJ132" si="19">($W$5+$W$4*AG99+$W$3*AG99^2)</f>
        <v>3.5729267027208738E-3</v>
      </c>
    </row>
    <row r="100" spans="14:36" x14ac:dyDescent="0.2">
      <c r="N100" s="111"/>
      <c r="O100" s="111"/>
      <c r="AF100" s="200">
        <f>_xll.qlCalendarAdvance(Calendar,AF99,"1d","mf",,Trigger)</f>
        <v>42509</v>
      </c>
      <c r="AG100" s="25">
        <f>_xll.qlDayCounterYearFraction(DayCounter,SettlementDate,AF100,,,Trigger)</f>
        <v>0.39166666666666666</v>
      </c>
      <c r="AH100" s="21">
        <f t="shared" si="17"/>
        <v>3.7395169057649136E-3</v>
      </c>
      <c r="AI100" s="21">
        <f t="shared" si="18"/>
        <v>3.643367589400287E-3</v>
      </c>
      <c r="AJ100" s="21">
        <f t="shared" si="19"/>
        <v>3.5737507663224999E-3</v>
      </c>
    </row>
    <row r="101" spans="14:36" x14ac:dyDescent="0.2">
      <c r="N101" s="111"/>
      <c r="O101" s="111"/>
      <c r="AF101" s="200">
        <f>_xll.qlCalendarAdvance(Calendar,AF100,"1d","mf",,Trigger)</f>
        <v>42510</v>
      </c>
      <c r="AG101" s="25">
        <f>_xll.qlDayCounterYearFraction(DayCounter,SettlementDate,AF101,,,Trigger)</f>
        <v>0.39444444444444443</v>
      </c>
      <c r="AH101" s="21">
        <f t="shared" si="17"/>
        <v>3.7395169057649136E-3</v>
      </c>
      <c r="AI101" s="21">
        <f t="shared" si="18"/>
        <v>3.6414251789686782E-3</v>
      </c>
      <c r="AJ101" s="21">
        <f t="shared" si="19"/>
        <v>3.5746544051096108E-3</v>
      </c>
    </row>
    <row r="102" spans="14:36" x14ac:dyDescent="0.2">
      <c r="N102" s="111"/>
      <c r="O102" s="111"/>
      <c r="AF102" s="200">
        <f>_xll.qlCalendarAdvance(Calendar,AF101,"1d","mf",,Trigger)</f>
        <v>42513</v>
      </c>
      <c r="AG102" s="25">
        <f>_xll.qlDayCounterYearFraction(DayCounter,SettlementDate,AF102,,,Trigger)</f>
        <v>0.40277777777777779</v>
      </c>
      <c r="AH102" s="21">
        <f t="shared" si="17"/>
        <v>3.7395169057649136E-3</v>
      </c>
      <c r="AI102" s="21">
        <f t="shared" si="18"/>
        <v>3.6355979476738525E-3</v>
      </c>
      <c r="AJ102" s="21">
        <f t="shared" si="19"/>
        <v>3.5778427725838549E-3</v>
      </c>
    </row>
    <row r="103" spans="14:36" x14ac:dyDescent="0.2">
      <c r="N103" s="111"/>
      <c r="O103" s="111"/>
      <c r="AF103" s="200">
        <f>_xll.qlCalendarAdvance(Calendar,AF102,"1d","mf",,Trigger)</f>
        <v>42514</v>
      </c>
      <c r="AG103" s="25">
        <f>_xll.qlDayCounterYearFraction(DayCounter,SettlementDate,AF103,,,Trigger)</f>
        <v>0.40555555555555556</v>
      </c>
      <c r="AH103" s="21">
        <f t="shared" si="17"/>
        <v>3.7395169057649136E-3</v>
      </c>
      <c r="AI103" s="21">
        <f t="shared" si="18"/>
        <v>3.6336555372422441E-3</v>
      </c>
      <c r="AJ103" s="21">
        <f t="shared" si="19"/>
        <v>3.5790647121129063E-3</v>
      </c>
    </row>
    <row r="104" spans="14:36" x14ac:dyDescent="0.2">
      <c r="N104" s="111"/>
      <c r="O104" s="111"/>
      <c r="AF104" s="200">
        <f>_xll.qlCalendarAdvance(Calendar,AF103,"1d","mf",,Trigger)</f>
        <v>42515</v>
      </c>
      <c r="AG104" s="25">
        <f>_xll.qlDayCounterYearFraction(DayCounter,SettlementDate,AF104,,,Trigger)</f>
        <v>0.40833333333333333</v>
      </c>
      <c r="AH104" s="21">
        <f t="shared" si="17"/>
        <v>3.7395169057649136E-3</v>
      </c>
      <c r="AI104" s="21">
        <f t="shared" si="18"/>
        <v>3.6317131268106353E-3</v>
      </c>
      <c r="AJ104" s="21">
        <f t="shared" si="19"/>
        <v>3.5803662268274429E-3</v>
      </c>
    </row>
    <row r="105" spans="14:36" x14ac:dyDescent="0.2">
      <c r="N105" s="111"/>
      <c r="O105" s="111"/>
      <c r="AF105" s="200">
        <f>_xll.qlCalendarAdvance(Calendar,AF104,"1d","mf",,Trigger)</f>
        <v>42516</v>
      </c>
      <c r="AG105" s="25">
        <f>_xll.qlDayCounterYearFraction(DayCounter,SettlementDate,AF105,,,Trigger)</f>
        <v>0.41111111111111109</v>
      </c>
      <c r="AH105" s="21">
        <f t="shared" si="17"/>
        <v>3.7395169057649136E-3</v>
      </c>
      <c r="AI105" s="21">
        <f t="shared" si="18"/>
        <v>3.6297707163790269E-3</v>
      </c>
      <c r="AJ105" s="21">
        <f t="shared" si="19"/>
        <v>3.5817473167274643E-3</v>
      </c>
    </row>
    <row r="106" spans="14:36" x14ac:dyDescent="0.2">
      <c r="N106" s="111"/>
      <c r="O106" s="111"/>
      <c r="AF106" s="200">
        <f>_xll.qlCalendarAdvance(Calendar,AF105,"1d","mf",,Trigger)</f>
        <v>42517</v>
      </c>
      <c r="AG106" s="25">
        <f>_xll.qlDayCounterYearFraction(DayCounter,SettlementDate,AF106,,,Trigger)</f>
        <v>0.41388888888888886</v>
      </c>
      <c r="AH106" s="21">
        <f t="shared" si="17"/>
        <v>3.7395169057649136E-3</v>
      </c>
      <c r="AI106" s="21">
        <f t="shared" si="18"/>
        <v>3.627828305947418E-3</v>
      </c>
      <c r="AJ106" s="21">
        <f t="shared" si="19"/>
        <v>3.5832079818129709E-3</v>
      </c>
    </row>
    <row r="107" spans="14:36" x14ac:dyDescent="0.2">
      <c r="N107" s="111"/>
      <c r="O107" s="111"/>
      <c r="AF107" s="200">
        <f>_xll.qlCalendarAdvance(Calendar,AF106,"1d","mf",,Trigger)</f>
        <v>42521</v>
      </c>
      <c r="AG107" s="25">
        <f>_xll.qlDayCounterYearFraction(DayCounter,SettlementDate,AF107,,,Trigger)</f>
        <v>0.42499999999999999</v>
      </c>
      <c r="AH107" s="21">
        <f t="shared" si="17"/>
        <v>3.7395169057649136E-3</v>
      </c>
      <c r="AI107" s="21">
        <f t="shared" si="18"/>
        <v>3.620058664220984E-3</v>
      </c>
      <c r="AJ107" s="21">
        <f t="shared" si="19"/>
        <v>3.5898463940098485E-3</v>
      </c>
    </row>
    <row r="108" spans="14:36" x14ac:dyDescent="0.2">
      <c r="N108" s="111"/>
      <c r="O108" s="111"/>
      <c r="AF108" s="200">
        <f>_xll.qlCalendarAdvance(Calendar,AF107,"1d","mf",,Trigger)</f>
        <v>42522</v>
      </c>
      <c r="AG108" s="25">
        <f>_xll.qlDayCounterYearFraction(DayCounter,SettlementDate,AF108,,,Trigger)</f>
        <v>0.42777777777777776</v>
      </c>
      <c r="AH108" s="21">
        <f t="shared" si="17"/>
        <v>3.7395169057649136E-3</v>
      </c>
      <c r="AI108" s="21">
        <f t="shared" si="18"/>
        <v>3.6181162537893751E-3</v>
      </c>
      <c r="AJ108" s="21">
        <f t="shared" si="19"/>
        <v>3.5917049350227808E-3</v>
      </c>
    </row>
    <row r="109" spans="14:36" x14ac:dyDescent="0.2">
      <c r="N109" s="111"/>
      <c r="O109" s="111"/>
      <c r="AF109" s="200">
        <f>_xll.qlCalendarAdvance(Calendar,AF108,"1d","mf",,Trigger)</f>
        <v>42523</v>
      </c>
      <c r="AG109" s="25">
        <f>_xll.qlDayCounterYearFraction(DayCounter,SettlementDate,AF109,,,Trigger)</f>
        <v>0.43055555555555558</v>
      </c>
      <c r="AH109" s="21">
        <f t="shared" si="17"/>
        <v>3.7395169057649136E-3</v>
      </c>
      <c r="AI109" s="21">
        <f t="shared" si="18"/>
        <v>3.6161738433577667E-3</v>
      </c>
      <c r="AJ109" s="21">
        <f t="shared" si="19"/>
        <v>3.593643051221198E-3</v>
      </c>
    </row>
    <row r="110" spans="14:36" x14ac:dyDescent="0.2">
      <c r="N110" s="111"/>
      <c r="O110" s="111"/>
      <c r="AF110" s="200">
        <f>_xll.qlCalendarAdvance(Calendar,AF109,"1d","mf",,Trigger)</f>
        <v>42524</v>
      </c>
      <c r="AG110" s="25">
        <f>_xll.qlDayCounterYearFraction(DayCounter,SettlementDate,AF110,,,Trigger)</f>
        <v>0.43333333333333335</v>
      </c>
      <c r="AH110" s="21">
        <f t="shared" si="17"/>
        <v>3.7395169057649136E-3</v>
      </c>
      <c r="AI110" s="21">
        <f t="shared" si="18"/>
        <v>3.6142314329261583E-3</v>
      </c>
      <c r="AJ110" s="21">
        <f t="shared" si="19"/>
        <v>3.5956607426051003E-3</v>
      </c>
    </row>
    <row r="111" spans="14:36" x14ac:dyDescent="0.2">
      <c r="N111" s="111"/>
      <c r="O111" s="111"/>
      <c r="AF111" s="200">
        <f>_xll.qlCalendarAdvance(Calendar,AF110,"1d","mf",,Trigger)</f>
        <v>42527</v>
      </c>
      <c r="AG111" s="25">
        <f>_xll.qlDayCounterYearFraction(DayCounter,SettlementDate,AF111,,,Trigger)</f>
        <v>0.44166666666666665</v>
      </c>
      <c r="AH111" s="21">
        <f t="shared" si="17"/>
        <v>3.7395169057649136E-3</v>
      </c>
      <c r="AI111" s="21">
        <f t="shared" si="18"/>
        <v>3.6084042016313322E-3</v>
      </c>
      <c r="AJ111" s="21">
        <f t="shared" si="19"/>
        <v>3.602191267869718E-3</v>
      </c>
    </row>
    <row r="112" spans="14:36" x14ac:dyDescent="0.2">
      <c r="N112" s="111"/>
      <c r="O112" s="111"/>
      <c r="AF112" s="200">
        <f>_xll.qlCalendarAdvance(Calendar,AF111,"1d","mf",,Trigger)</f>
        <v>42528</v>
      </c>
      <c r="AG112" s="25">
        <f>_xll.qlDayCounterYearFraction(DayCounter,SettlementDate,AF112,,,Trigger)</f>
        <v>0.44444444444444442</v>
      </c>
      <c r="AH112" s="21">
        <f t="shared" si="17"/>
        <v>3.7395169057649136E-3</v>
      </c>
      <c r="AI112" s="21">
        <f t="shared" si="18"/>
        <v>3.6064617911997238E-3</v>
      </c>
      <c r="AJ112" s="21">
        <f t="shared" si="19"/>
        <v>3.6045272599955604E-3</v>
      </c>
    </row>
    <row r="113" spans="14:36" x14ac:dyDescent="0.2">
      <c r="N113" s="112"/>
      <c r="O113" s="111"/>
      <c r="AF113" s="200">
        <f>_xll.qlCalendarAdvance(Calendar,AF112,"1d","mf",,Trigger)</f>
        <v>42529</v>
      </c>
      <c r="AG113" s="25">
        <f>_xll.qlDayCounterYearFraction(DayCounter,SettlementDate,AF113,,,Trigger)</f>
        <v>0.44722222222222224</v>
      </c>
      <c r="AH113" s="21">
        <f t="shared" si="17"/>
        <v>3.7395169057649136E-3</v>
      </c>
      <c r="AI113" s="21">
        <f t="shared" si="18"/>
        <v>3.6045193807681154E-3</v>
      </c>
      <c r="AJ113" s="21">
        <f t="shared" si="19"/>
        <v>3.6069428273068881E-3</v>
      </c>
    </row>
    <row r="114" spans="14:36" x14ac:dyDescent="0.2">
      <c r="N114" s="112"/>
      <c r="O114" s="111"/>
      <c r="AF114" s="200">
        <f>_xll.qlCalendarAdvance(Calendar,AF113,"1d","mf",,Trigger)</f>
        <v>42530</v>
      </c>
      <c r="AG114" s="25">
        <f>_xll.qlDayCounterYearFraction(DayCounter,SettlementDate,AF114,,,Trigger)</f>
        <v>0.45</v>
      </c>
      <c r="AH114" s="21">
        <f t="shared" si="17"/>
        <v>3.7395169057649136E-3</v>
      </c>
      <c r="AI114" s="21">
        <f t="shared" si="18"/>
        <v>3.6025769703365066E-3</v>
      </c>
      <c r="AJ114" s="21">
        <f t="shared" si="19"/>
        <v>3.6094379698037009E-3</v>
      </c>
    </row>
    <row r="115" spans="14:36" x14ac:dyDescent="0.2">
      <c r="N115" s="112"/>
      <c r="O115" s="111"/>
      <c r="AF115" s="200">
        <f>_xll.qlCalendarAdvance(Calendar,AF114,"1d","mf",,Trigger)</f>
        <v>42531</v>
      </c>
      <c r="AG115" s="25">
        <f>_xll.qlDayCounterYearFraction(DayCounter,SettlementDate,AF115,,,Trigger)</f>
        <v>0.45277777777777778</v>
      </c>
      <c r="AH115" s="21">
        <f t="shared" si="17"/>
        <v>3.7395169057649136E-3</v>
      </c>
      <c r="AI115" s="21">
        <f t="shared" si="18"/>
        <v>3.6006345599048982E-3</v>
      </c>
      <c r="AJ115" s="21">
        <f t="shared" si="19"/>
        <v>3.6120126874859991E-3</v>
      </c>
    </row>
    <row r="116" spans="14:36" x14ac:dyDescent="0.2">
      <c r="N116" s="112"/>
      <c r="O116" s="111"/>
      <c r="AF116" s="200">
        <f>_xll.qlCalendarAdvance(Calendar,AF115,"1d","mf",,Trigger)</f>
        <v>42534</v>
      </c>
      <c r="AG116" s="25">
        <f>_xll.qlDayCounterYearFraction(DayCounter,SettlementDate,AF116,,,Trigger)</f>
        <v>0.46111111111111114</v>
      </c>
      <c r="AH116" s="21">
        <f t="shared" si="17"/>
        <v>3.7395169057649136E-3</v>
      </c>
      <c r="AI116" s="21">
        <f t="shared" si="18"/>
        <v>3.5948073286100725E-3</v>
      </c>
      <c r="AJ116" s="21">
        <f t="shared" si="19"/>
        <v>3.6202142916458035E-3</v>
      </c>
    </row>
    <row r="117" spans="14:36" x14ac:dyDescent="0.2">
      <c r="N117" s="112"/>
      <c r="O117" s="111"/>
      <c r="AF117" s="200">
        <f>_xll.qlCalendarAdvance(Calendar,AF116,"1d","mf",,Trigger)</f>
        <v>42535</v>
      </c>
      <c r="AG117" s="25">
        <f>_xll.qlDayCounterYearFraction(DayCounter,SettlementDate,AF117,,,Trigger)</f>
        <v>0.46388888888888891</v>
      </c>
      <c r="AH117" s="21">
        <f t="shared" si="17"/>
        <v>3.7395169057649136E-3</v>
      </c>
      <c r="AI117" s="21">
        <f t="shared" si="18"/>
        <v>3.5928649181784637E-3</v>
      </c>
      <c r="AJ117" s="21">
        <f t="shared" si="19"/>
        <v>3.6231073100700417E-3</v>
      </c>
    </row>
    <row r="118" spans="14:36" x14ac:dyDescent="0.2">
      <c r="N118" s="112"/>
      <c r="O118" s="111"/>
      <c r="AF118" s="200">
        <f>_xll.qlCalendarAdvance(Calendar,AF117,"1d","mf",,Trigger)</f>
        <v>42536</v>
      </c>
      <c r="AG118" s="25">
        <f>_xll.qlDayCounterYearFraction(DayCounter,SettlementDate,AF118,,,Trigger)</f>
        <v>0.46666666666666667</v>
      </c>
      <c r="AH118" s="21">
        <f t="shared" si="17"/>
        <v>3.7395169057649136E-3</v>
      </c>
      <c r="AI118" s="21">
        <f t="shared" si="18"/>
        <v>3.5909225077468553E-3</v>
      </c>
      <c r="AJ118" s="21">
        <f t="shared" si="19"/>
        <v>3.6260799036797651E-3</v>
      </c>
    </row>
    <row r="119" spans="14:36" x14ac:dyDescent="0.2">
      <c r="N119" s="112"/>
      <c r="O119" s="112"/>
      <c r="AF119" s="200">
        <f>_xll.qlCalendarAdvance(Calendar,AF118,"1d","mf",,Trigger)</f>
        <v>42537</v>
      </c>
      <c r="AG119" s="25">
        <f>_xll.qlDayCounterYearFraction(DayCounter,SettlementDate,AF119,,,Trigger)</f>
        <v>0.46944444444444444</v>
      </c>
      <c r="AH119" s="21">
        <f t="shared" si="17"/>
        <v>3.7395169057649136E-3</v>
      </c>
      <c r="AI119" s="21">
        <f t="shared" si="18"/>
        <v>3.5889800973152464E-3</v>
      </c>
      <c r="AJ119" s="21">
        <f t="shared" si="19"/>
        <v>3.6291320724749733E-3</v>
      </c>
    </row>
    <row r="120" spans="14:36" x14ac:dyDescent="0.2">
      <c r="N120" s="112"/>
      <c r="O120" s="112"/>
      <c r="AF120" s="200">
        <f>_xll.qlCalendarAdvance(Calendar,AF119,"1d","mf",,Trigger)</f>
        <v>42538</v>
      </c>
      <c r="AG120" s="25">
        <f>_xll.qlDayCounterYearFraction(DayCounter,SettlementDate,AF120,,,Trigger)</f>
        <v>0.47222222222222221</v>
      </c>
      <c r="AH120" s="21">
        <f t="shared" si="17"/>
        <v>3.7395169057649136E-3</v>
      </c>
      <c r="AI120" s="21">
        <f t="shared" si="18"/>
        <v>3.587037686883638E-3</v>
      </c>
      <c r="AJ120" s="21">
        <f t="shared" si="19"/>
        <v>3.6322638164556671E-3</v>
      </c>
    </row>
    <row r="121" spans="14:36" x14ac:dyDescent="0.2">
      <c r="N121" s="112"/>
      <c r="O121" s="112"/>
      <c r="AF121" s="200">
        <f>_xll.qlCalendarAdvance(Calendar,AF120,"1d","mf",,Trigger)</f>
        <v>42541</v>
      </c>
      <c r="AG121" s="25">
        <f>_xll.qlDayCounterYearFraction(DayCounter,SettlementDate,AF121,,,Trigger)</f>
        <v>0.48055555555555557</v>
      </c>
      <c r="AH121" s="21">
        <f t="shared" si="17"/>
        <v>3.7395169057649136E-3</v>
      </c>
      <c r="AI121" s="21">
        <f t="shared" si="18"/>
        <v>3.5812104555888124E-3</v>
      </c>
      <c r="AJ121" s="21">
        <f t="shared" si="19"/>
        <v>3.6421364995106583E-3</v>
      </c>
    </row>
    <row r="122" spans="14:36" x14ac:dyDescent="0.2">
      <c r="N122" s="112"/>
      <c r="O122" s="112"/>
      <c r="AF122" s="200">
        <f>_xll.qlCalendarAdvance(Calendar,AF121,"1d","mf",,Trigger)</f>
        <v>42542</v>
      </c>
      <c r="AG122" s="25">
        <f>_xll.qlDayCounterYearFraction(DayCounter,SettlementDate,AF122,,,Trigger)</f>
        <v>0.48333333333333334</v>
      </c>
      <c r="AH122" s="21">
        <f t="shared" si="17"/>
        <v>3.7395169057649136E-3</v>
      </c>
      <c r="AI122" s="21">
        <f t="shared" si="18"/>
        <v>3.5792680451572035E-3</v>
      </c>
      <c r="AJ122" s="21">
        <f t="shared" si="19"/>
        <v>3.6455865442332918E-3</v>
      </c>
    </row>
    <row r="123" spans="14:36" x14ac:dyDescent="0.2">
      <c r="N123" s="112"/>
      <c r="O123" s="112"/>
      <c r="AF123" s="200">
        <f>_xll.qlCalendarAdvance(Calendar,AF122,"1d","mf",,Trigger)</f>
        <v>42543</v>
      </c>
      <c r="AG123" s="25">
        <f>_xll.qlDayCounterYearFraction(DayCounter,SettlementDate,AF123,,,Trigger)</f>
        <v>0.4861111111111111</v>
      </c>
      <c r="AH123" s="21">
        <f t="shared" si="17"/>
        <v>3.7395169057649136E-3</v>
      </c>
      <c r="AI123" s="21">
        <f t="shared" si="18"/>
        <v>3.5773256347255951E-3</v>
      </c>
      <c r="AJ123" s="21">
        <f t="shared" si="19"/>
        <v>3.6491161641414105E-3</v>
      </c>
    </row>
    <row r="124" spans="14:36" x14ac:dyDescent="0.2">
      <c r="N124" s="112"/>
      <c r="O124" s="112"/>
      <c r="AF124" s="200">
        <f>_xll.qlCalendarAdvance(Calendar,AF123,"1d","mf",,Trigger)</f>
        <v>42544</v>
      </c>
      <c r="AG124" s="25">
        <f>_xll.qlDayCounterYearFraction(DayCounter,SettlementDate,AF124,,,Trigger)</f>
        <v>0.48888888888888887</v>
      </c>
      <c r="AH124" s="21">
        <f t="shared" si="17"/>
        <v>3.7395169057649136E-3</v>
      </c>
      <c r="AI124" s="21">
        <f t="shared" si="18"/>
        <v>3.5753832242939867E-3</v>
      </c>
      <c r="AJ124" s="21">
        <f t="shared" si="19"/>
        <v>3.6527253592350149E-3</v>
      </c>
    </row>
    <row r="125" spans="14:36" x14ac:dyDescent="0.2">
      <c r="N125" s="112"/>
      <c r="O125" s="112"/>
      <c r="AF125" s="200">
        <f>_xll.qlCalendarAdvance(Calendar,AF124,"1d","mf",,Trigger)</f>
        <v>42545</v>
      </c>
      <c r="AG125" s="25">
        <f>_xll.qlDayCounterYearFraction(DayCounter,SettlementDate,AF125,,,Trigger)</f>
        <v>0.49166666666666664</v>
      </c>
      <c r="AH125" s="21">
        <f t="shared" si="17"/>
        <v>3.7395169057649136E-3</v>
      </c>
      <c r="AI125" s="21">
        <f t="shared" si="18"/>
        <v>3.5734408138623779E-3</v>
      </c>
      <c r="AJ125" s="21">
        <f t="shared" si="19"/>
        <v>3.6564141295141041E-3</v>
      </c>
    </row>
    <row r="126" spans="14:36" x14ac:dyDescent="0.2">
      <c r="N126" s="112"/>
      <c r="O126" s="112"/>
      <c r="AF126" s="200">
        <f>_xll.qlCalendarAdvance(Calendar,AF125,"1d","mf",,Trigger)</f>
        <v>42548</v>
      </c>
      <c r="AG126" s="25">
        <f>_xll.qlDayCounterYearFraction(DayCounter,SettlementDate,AF126,,,Trigger)</f>
        <v>0.5</v>
      </c>
      <c r="AH126" s="21">
        <f t="shared" si="17"/>
        <v>3.7395169057649136E-3</v>
      </c>
      <c r="AI126" s="21">
        <f t="shared" si="18"/>
        <v>3.5676135825675522E-3</v>
      </c>
      <c r="AJ126" s="21">
        <f t="shared" si="19"/>
        <v>3.6679578914642821E-3</v>
      </c>
    </row>
    <row r="127" spans="14:36" x14ac:dyDescent="0.2">
      <c r="N127" s="112"/>
      <c r="O127" s="112"/>
      <c r="AF127" s="200">
        <f>_xll.qlCalendarAdvance(Calendar,AF126,"1d","mf",,Trigger)</f>
        <v>42549</v>
      </c>
      <c r="AG127" s="25">
        <f>_xll.qlDayCounterYearFraction(DayCounter,SettlementDate,AF127,,,Trigger)</f>
        <v>0.50277777777777777</v>
      </c>
      <c r="AH127" s="21">
        <f t="shared" si="17"/>
        <v>3.7395169057649136E-3</v>
      </c>
      <c r="AI127" s="21">
        <f t="shared" si="18"/>
        <v>3.5656711721359438E-3</v>
      </c>
      <c r="AJ127" s="21">
        <f t="shared" si="19"/>
        <v>3.6719649624853117E-3</v>
      </c>
    </row>
    <row r="128" spans="14:36" x14ac:dyDescent="0.2">
      <c r="N128" s="112"/>
      <c r="O128" s="112"/>
      <c r="AF128" s="200">
        <f>_xll.qlCalendarAdvance(Calendar,AF127,"1d","mf",,Trigger)</f>
        <v>42550</v>
      </c>
      <c r="AG128" s="25">
        <f>_xll.qlDayCounterYearFraction(DayCounter,SettlementDate,AF128,,,Trigger)</f>
        <v>0.50555555555555554</v>
      </c>
      <c r="AH128" s="21">
        <f t="shared" si="17"/>
        <v>3.7395169057649136E-3</v>
      </c>
      <c r="AI128" s="21">
        <f t="shared" si="18"/>
        <v>3.563728761704335E-3</v>
      </c>
      <c r="AJ128" s="21">
        <f t="shared" si="19"/>
        <v>3.6760516086918257E-3</v>
      </c>
    </row>
    <row r="129" spans="15:36" x14ac:dyDescent="0.2">
      <c r="O129" s="112"/>
      <c r="AF129" s="200">
        <f>_xll.qlCalendarAdvance(Calendar,AF128,"1d","mf",,Trigger)</f>
        <v>42551</v>
      </c>
      <c r="AG129" s="25">
        <f>_xll.qlDayCounterYearFraction(DayCounter,SettlementDate,AF129,,,Trigger)</f>
        <v>0.5083333333333333</v>
      </c>
      <c r="AH129" s="21">
        <f t="shared" si="17"/>
        <v>3.7395169057649136E-3</v>
      </c>
      <c r="AI129" s="21">
        <f t="shared" si="18"/>
        <v>3.5617863512727266E-3</v>
      </c>
      <c r="AJ129" s="21">
        <f t="shared" si="19"/>
        <v>3.6802178300838258E-3</v>
      </c>
    </row>
    <row r="130" spans="15:36" x14ac:dyDescent="0.2">
      <c r="O130" s="112"/>
      <c r="AF130" s="200">
        <f>_xll.qlCalendarAdvance(Calendar,AF129,"1d","mf",,Trigger)</f>
        <v>42552</v>
      </c>
      <c r="AG130" s="25">
        <f>_xll.qlDayCounterYearFraction(DayCounter,SettlementDate,AF130,,,Trigger)</f>
        <v>0.51111111111111107</v>
      </c>
      <c r="AH130" s="21">
        <f t="shared" si="17"/>
        <v>3.7395169057649136E-3</v>
      </c>
      <c r="AI130" s="21">
        <f t="shared" si="18"/>
        <v>3.5598439408411177E-3</v>
      </c>
      <c r="AJ130" s="21">
        <f t="shared" si="19"/>
        <v>3.6844636266613103E-3</v>
      </c>
    </row>
    <row r="131" spans="15:36" x14ac:dyDescent="0.2">
      <c r="O131" s="112"/>
      <c r="AF131" s="200">
        <f>_xll.qlCalendarAdvance(Calendar,AF130,"1d","mf",,Trigger)</f>
        <v>42555</v>
      </c>
      <c r="AG131" s="25">
        <f>_xll.qlDayCounterYearFraction(DayCounter,SettlementDate,AF131,,,Trigger)</f>
        <v>0.51944444444444449</v>
      </c>
      <c r="AH131" s="21">
        <f t="shared" si="17"/>
        <v>3.7395169057649136E-3</v>
      </c>
      <c r="AI131" s="21">
        <f t="shared" si="18"/>
        <v>3.5540167095462921E-3</v>
      </c>
      <c r="AJ131" s="21">
        <f t="shared" si="19"/>
        <v>3.6976784675066755E-3</v>
      </c>
    </row>
    <row r="132" spans="15:36" x14ac:dyDescent="0.2">
      <c r="O132" s="112"/>
      <c r="AF132" s="201">
        <f>_xll.qlCalendarAdvance(Calendar,AF131,"1d","mf",,Trigger)</f>
        <v>42556</v>
      </c>
      <c r="AG132" s="180">
        <f>_xll.qlDayCounterYearFraction(DayCounter,SettlementDate,AF132,,,Trigger)</f>
        <v>0.52222222222222225</v>
      </c>
      <c r="AH132" s="26">
        <f t="shared" si="17"/>
        <v>3.7395169057649136E-3</v>
      </c>
      <c r="AI132" s="26">
        <f t="shared" si="18"/>
        <v>3.5520742991146837E-3</v>
      </c>
      <c r="AJ132" s="26">
        <f t="shared" si="19"/>
        <v>3.7022425648261005E-3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42368</v>
      </c>
      <c r="E3" s="47">
        <f>_xll.qlInterestRateIndexMaturity($D$10,D3)</f>
        <v>42734</v>
      </c>
      <c r="F3" s="75">
        <f>_xll.qlYieldTSDiscount(Discounting,D3,,AllTriggers)</f>
        <v>0.99991680592726173</v>
      </c>
      <c r="G3" s="75">
        <f>_xll.qlYieldTSDiscount(Discounting,E3,,AllTriggers)</f>
        <v>0.99394130100901701</v>
      </c>
      <c r="H3" s="77">
        <f>_xll.qlDayCounterYearFraction(DayCounter,D3,E3,,,Trigger)</f>
        <v>1.0166666666666666</v>
      </c>
      <c r="I3" s="79">
        <f>(F3/G3-1)/H3</f>
        <v>5.9133731692784059E-3</v>
      </c>
      <c r="J3" s="69">
        <f>'Delta 1Y'!P3</f>
        <v>5.6047941350829732E-3</v>
      </c>
      <c r="K3" s="53">
        <f>_xll.qlDayCounterYearFraction(DayCounter,SettlementDate,D3,,,Trigger)</f>
        <v>0</v>
      </c>
      <c r="L3" s="53">
        <f>_xll.qlDayCounterYearFraction(DayCounter,SettlementDate,E3,,,Trigger)</f>
        <v>1.0166666666666666</v>
      </c>
      <c r="M3" s="53">
        <f>L3-K3</f>
        <v>1.0166666666666666</v>
      </c>
      <c r="N3" s="53">
        <f>(L3^2-K3^2)/2</f>
        <v>0.51680555555555552</v>
      </c>
      <c r="O3" s="53">
        <f>(L3^3-K3^3)/3</f>
        <v>0.35027932098765424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0.35027932098765424</v>
      </c>
      <c r="T3" s="97">
        <f t="array" ref="T3:T5">_xll.ohFilter(N3:N7,P3:P7)</f>
        <v>0.51680555555555552</v>
      </c>
      <c r="U3" s="98">
        <f t="array" ref="U3:U5">_xll.ohFilter(M3:M7,P3:P7)</f>
        <v>1.0166666666666666</v>
      </c>
      <c r="V3" s="99"/>
      <c r="W3" s="100">
        <f t="array" ref="W3:W5">MMULT(AA3:AC5,Y3:Y5)</f>
        <v>-4.5066441242475053E-4</v>
      </c>
      <c r="X3" s="101"/>
      <c r="Y3" s="117">
        <f t="array" ref="Y3:Y5">_xll.ohFilter(J3:J7,P3:P7)</f>
        <v>5.6047941350829732E-3</v>
      </c>
      <c r="AA3" s="96">
        <f t="array" ref="AA3:AC5">MINVERSE(S3:U5)</f>
        <v>81.683648682542284</v>
      </c>
      <c r="AB3" s="97">
        <v>-166.61026462578587</v>
      </c>
      <c r="AC3" s="98">
        <v>86.072224560215744</v>
      </c>
      <c r="AF3" s="23">
        <f>SettlementDate</f>
        <v>42368</v>
      </c>
      <c r="AG3" s="25">
        <f>_xll.qlDayCounterYearFraction(DayCounter,SettlementDate,AF3,,,Trigger)</f>
        <v>0</v>
      </c>
      <c r="AH3" s="20">
        <f t="shared" ref="AH3:AH66" si="0">$W$13</f>
        <v>5.51291226401604E-3</v>
      </c>
      <c r="AI3" s="20">
        <f t="shared" ref="AI3:AI66" si="1">$W$10+$W$9*AG3</f>
        <v>6.2655718904212065E-3</v>
      </c>
      <c r="AJ3" s="20">
        <f t="shared" ref="AJ3:AJ66" si="2">($W$5+$W$4*AG3+$W$3*AG3^2)</f>
        <v>6.165698392912991E-3</v>
      </c>
    </row>
    <row r="4" spans="1:36" ht="12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42368</v>
      </c>
      <c r="E4" s="16">
        <f>_xll.qlInterestRateIndexMaturity($D$10,D4)</f>
        <v>42734</v>
      </c>
      <c r="F4" s="76">
        <f>_xll.qlYieldTSDiscount(Discounting,D4,,AllTriggers)</f>
        <v>0.99991680592726173</v>
      </c>
      <c r="G4" s="76">
        <f>_xll.qlYieldTSDiscount(Discounting,E4,,AllTriggers)</f>
        <v>0.99394130100901701</v>
      </c>
      <c r="H4" s="78">
        <f>_xll.qlDayCounterYearFraction(DayCounter,D4,E4,,,Trigger)</f>
        <v>1.0166666666666666</v>
      </c>
      <c r="I4" s="17">
        <f t="shared" ref="I4:I7" si="3">(F4/G4-1)/H4</f>
        <v>5.9133731692784059E-3</v>
      </c>
      <c r="J4" s="70">
        <f>LN((1+(_xll.qlInterpolationInterpolate(B12MInterpolation,D4,TRUE,AllTriggers)+I4)*H4)/(1+I4*H4))</f>
        <v>5.6047941350829732E-3</v>
      </c>
      <c r="K4" s="25">
        <f>_xll.qlDayCounterYearFraction(DayCounter,SettlementDate,D4,,,Trigger)</f>
        <v>0</v>
      </c>
      <c r="L4" s="25">
        <f>_xll.qlDayCounterYearFraction(DayCounter,SettlementDate,E4,,,Trigger)</f>
        <v>1.0166666666666666</v>
      </c>
      <c r="M4" s="25">
        <f>L4-K4</f>
        <v>1.0166666666666666</v>
      </c>
      <c r="N4" s="25">
        <f>(L4^2-K4^2)/2</f>
        <v>0.51680555555555552</v>
      </c>
      <c r="O4" s="25">
        <f>(L4^3-K4^3)/3</f>
        <v>0.35027932098765424</v>
      </c>
      <c r="P4" s="176" t="b">
        <f>IF(D12="fixing",FALSE,TRUE)</f>
        <v>1</v>
      </c>
      <c r="R4" s="379"/>
      <c r="S4" s="96">
        <v>0.45022999542752634</v>
      </c>
      <c r="T4" s="97">
        <v>0.60765432098765437</v>
      </c>
      <c r="U4" s="98">
        <v>1.0222222222222224</v>
      </c>
      <c r="V4" s="103" t="s">
        <v>28</v>
      </c>
      <c r="W4" s="100">
        <v>-9.7871910991886857E-4</v>
      </c>
      <c r="X4" s="103" t="s">
        <v>29</v>
      </c>
      <c r="Y4" s="117">
        <v>5.5050883802347603E-3</v>
      </c>
      <c r="AA4" s="96">
        <v>-102.39683756221139</v>
      </c>
      <c r="AB4" s="97">
        <v>196.92088929071889</v>
      </c>
      <c r="AC4" s="98">
        <v>-95.862040304699178</v>
      </c>
      <c r="AF4" s="24">
        <f>_xll.qlCalendarAdvance(Calendar,AF3,"1d","mf",,Trigger)</f>
        <v>42369</v>
      </c>
      <c r="AG4" s="25">
        <f>_xll.qlDayCounterYearFraction(DayCounter,SettlementDate,AF4,,,Trigger)</f>
        <v>2.7777777777777779E-3</v>
      </c>
      <c r="AH4" s="21">
        <f t="shared" si="0"/>
        <v>5.51291226401604E-3</v>
      </c>
      <c r="AI4" s="21">
        <f t="shared" si="1"/>
        <v>6.2614589962878449E-3</v>
      </c>
      <c r="AJ4" s="21">
        <f t="shared" si="2"/>
        <v>6.1629762513699107E-3</v>
      </c>
    </row>
    <row r="5" spans="1:36" ht="12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42398</v>
      </c>
      <c r="E5" s="16">
        <f>_xll.qlInterestRateIndexMaturity($D$10,D5)</f>
        <v>42766</v>
      </c>
      <c r="F5" s="76">
        <f>_xll.qlYieldTSDiscount(Discounting,D5,,AllTriggers)</f>
        <v>0.99963250771316647</v>
      </c>
      <c r="G5" s="76">
        <f>_xll.qlYieldTSDiscount(Discounting,E5,,AllTriggers)</f>
        <v>0.99314284140540832</v>
      </c>
      <c r="H5" s="78">
        <f>_xll.qlDayCounterYearFraction(DayCounter,D5,E5,,,Trigger)</f>
        <v>1.0222222222222221</v>
      </c>
      <c r="I5" s="17">
        <f t="shared" si="3"/>
        <v>6.3924204462186543E-3</v>
      </c>
      <c r="J5" s="70">
        <f>LN((1+(_xll.qlInterpolationInterpolate(B12MInterpolation,D5,TRUE,AllTriggers)+I5)*H5)/(1+I5*H5))</f>
        <v>5.5050883802347603E-3</v>
      </c>
      <c r="K5" s="25">
        <f>_xll.qlDayCounterYearFraction(DayCounter,SettlementDate,D5,,,Trigger)</f>
        <v>8.3333333333333329E-2</v>
      </c>
      <c r="L5" s="25">
        <f>_xll.qlDayCounterYearFraction(DayCounter,SettlementDate,E5,,,Trigger)</f>
        <v>1.1055555555555556</v>
      </c>
      <c r="M5" s="25">
        <f>L5-K5</f>
        <v>1.0222222222222224</v>
      </c>
      <c r="N5" s="25">
        <f>(L5^2-K5^2)/2</f>
        <v>0.60765432098765437</v>
      </c>
      <c r="O5" s="25">
        <f>(L5^3-K5^3)/3</f>
        <v>0.45022999542752634</v>
      </c>
      <c r="P5" s="176" t="b">
        <v>1</v>
      </c>
      <c r="R5" s="379"/>
      <c r="S5" s="96">
        <v>0.55071012660036578</v>
      </c>
      <c r="T5" s="97">
        <v>0.68578317901234565</v>
      </c>
      <c r="U5" s="98">
        <v>1.0138888888888888</v>
      </c>
      <c r="V5" s="86"/>
      <c r="W5" s="100">
        <v>6.165698392912991E-3</v>
      </c>
      <c r="X5" s="103"/>
      <c r="Y5" s="117">
        <v>5.3319585346335357E-3</v>
      </c>
      <c r="AA5" s="96">
        <v>24.892290026710455</v>
      </c>
      <c r="AB5" s="97">
        <v>-42.698045141990519</v>
      </c>
      <c r="AC5" s="98">
        <v>19.07480126705887</v>
      </c>
      <c r="AF5" s="24">
        <f>_xll.qlCalendarAdvance(Calendar,AF4,"1d","mf",,Trigger)</f>
        <v>42373</v>
      </c>
      <c r="AG5" s="25">
        <f>_xll.qlDayCounterYearFraction(DayCounter,SettlementDate,AF5,,,Trigger)</f>
        <v>1.3888888888888888E-2</v>
      </c>
      <c r="AH5" s="21">
        <f t="shared" si="0"/>
        <v>5.51291226401604E-3</v>
      </c>
      <c r="AI5" s="21">
        <f t="shared" si="1"/>
        <v>6.2450074197543982E-3</v>
      </c>
      <c r="AJ5" s="21">
        <f t="shared" si="2"/>
        <v>6.1520181382203635E-3</v>
      </c>
    </row>
    <row r="6" spans="1:36" ht="12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42429</v>
      </c>
      <c r="E6" s="16">
        <f>_xll.qlInterestRateIndexMaturity($D$10,D6)</f>
        <v>42794</v>
      </c>
      <c r="F6" s="76">
        <f>_xll.qlYieldTSDiscount(Discounting,D6,,AllTriggers)</f>
        <v>0.99932538914347246</v>
      </c>
      <c r="G6" s="76">
        <f>_xll.qlYieldTSDiscount(Discounting,E6,,AllTriggers)</f>
        <v>0.99241251372930084</v>
      </c>
      <c r="H6" s="78">
        <f>_xll.qlDayCounterYearFraction(DayCounter,D6,E6,,,Trigger)</f>
        <v>1.0138888888888888</v>
      </c>
      <c r="I6" s="17">
        <f t="shared" si="3"/>
        <v>6.8703068495865639E-3</v>
      </c>
      <c r="J6" s="70">
        <f>LN((1+(_xll.qlInterpolationInterpolate(B12MInterpolation,D6,TRUE,AllTriggers)+I6)*H6)/(1+I6*H6))</f>
        <v>5.3319585346335357E-3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1.1833333333333333</v>
      </c>
      <c r="M6" s="25">
        <f>L6-K6</f>
        <v>1.0138888888888888</v>
      </c>
      <c r="N6" s="25">
        <f>(L6^2-K6^2)/2</f>
        <v>0.68578317901234565</v>
      </c>
      <c r="O6" s="25">
        <f>(L6^3-K6^3)/3</f>
        <v>0.55071012660036578</v>
      </c>
      <c r="P6" s="176" t="b">
        <v>1</v>
      </c>
      <c r="W6" s="104"/>
      <c r="X6" s="93"/>
      <c r="Y6" s="94"/>
      <c r="AF6" s="24">
        <f>_xll.qlCalendarAdvance(Calendar,AF5,"1d","mf",,Trigger)</f>
        <v>42374</v>
      </c>
      <c r="AG6" s="25">
        <f>_xll.qlDayCounterYearFraction(DayCounter,SettlementDate,AF6,,,Trigger)</f>
        <v>1.6666666666666666E-2</v>
      </c>
      <c r="AH6" s="21">
        <f t="shared" si="0"/>
        <v>5.51291226401604E-3</v>
      </c>
      <c r="AI6" s="21">
        <f t="shared" si="1"/>
        <v>6.2408945256210374E-3</v>
      </c>
      <c r="AJ6" s="21">
        <f t="shared" si="2"/>
        <v>6.1492612231886694E-3</v>
      </c>
    </row>
    <row r="7" spans="1:36" ht="12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42459</v>
      </c>
      <c r="E7" s="178">
        <f>_xll.qlInterestRateIndexMaturity($D$10,D7)</f>
        <v>42824</v>
      </c>
      <c r="F7" s="192">
        <f>_xll.qlYieldTSDiscount(Discounting,D7,,AllTriggers)</f>
        <v>0.99897554112797882</v>
      </c>
      <c r="G7" s="192">
        <f>_xll.qlYieldTSDiscount(Discounting,E7,,AllTriggers)</f>
        <v>0.991597799498938</v>
      </c>
      <c r="H7" s="193">
        <f>_xll.qlDayCounterYearFraction(DayCounter,D7,E7,,,Trigger)</f>
        <v>1.0138888888888888</v>
      </c>
      <c r="I7" s="194">
        <f t="shared" si="3"/>
        <v>7.3383348358531724E-3</v>
      </c>
      <c r="J7" s="179">
        <f>LN((1+(_xll.qlInterpolationInterpolate(B12MInterpolation,D7,TRUE,AllTriggers)+I7)*H7)/(1+I7*H7))</f>
        <v>5.2313178374341013E-3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1.2666666666666666</v>
      </c>
      <c r="M7" s="180">
        <f>L7-K7</f>
        <v>1.0138888888888888</v>
      </c>
      <c r="N7" s="180">
        <f>(L7^2-K7^2)/2</f>
        <v>0.77027391975308634</v>
      </c>
      <c r="O7" s="180">
        <f>(L7^3-K7^3)/3</f>
        <v>0.67204821816415172</v>
      </c>
      <c r="P7" s="181" t="b">
        <v>0</v>
      </c>
      <c r="W7" s="104"/>
      <c r="X7" s="93"/>
      <c r="Y7" s="94"/>
      <c r="AF7" s="24">
        <f>_xll.qlCalendarAdvance(Calendar,AF6,"1d","mf",,Trigger)</f>
        <v>42375</v>
      </c>
      <c r="AG7" s="25">
        <f>_xll.qlDayCounterYearFraction(DayCounter,SettlementDate,AF7,,,Trigger)</f>
        <v>1.9444444444444445E-2</v>
      </c>
      <c r="AH7" s="21">
        <f t="shared" si="0"/>
        <v>5.51291226401604E-3</v>
      </c>
      <c r="AI7" s="21">
        <f t="shared" si="1"/>
        <v>6.2367816314876758E-3</v>
      </c>
      <c r="AJ7" s="21">
        <f t="shared" si="2"/>
        <v>6.1464973534592531E-3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42376</v>
      </c>
      <c r="AG8" s="25">
        <f>_xll.qlDayCounterYearFraction(DayCounter,SettlementDate,AF8,,,Trigger)</f>
        <v>2.2222222222222223E-2</v>
      </c>
      <c r="AH8" s="21">
        <f t="shared" si="0"/>
        <v>5.51291226401604E-3</v>
      </c>
      <c r="AI8" s="21">
        <f t="shared" si="1"/>
        <v>6.2326687373543141E-3</v>
      </c>
      <c r="AJ8" s="21">
        <f t="shared" si="2"/>
        <v>6.1437265290321145E-3</v>
      </c>
    </row>
    <row r="9" spans="1:36" ht="12" customHeight="1" x14ac:dyDescent="0.2">
      <c r="C9" s="171" t="s">
        <v>135</v>
      </c>
      <c r="D9" s="190" t="s">
        <v>19</v>
      </c>
      <c r="R9" s="376" t="s">
        <v>89</v>
      </c>
      <c r="S9" s="105"/>
      <c r="T9" s="96">
        <f t="array" ref="T9:T10">_xll.ohFilter(N3:N7,P3:P7)</f>
        <v>0.51680555555555552</v>
      </c>
      <c r="U9" s="98">
        <f t="array" ref="U9:U10">_xll.ohFilter(M3:M7,P3:P7)</f>
        <v>1.0166666666666666</v>
      </c>
      <c r="V9" s="378" t="s">
        <v>28</v>
      </c>
      <c r="W9" s="100">
        <f t="array" ref="W9:W10">MMULT(AA9:AB10,Y9:Y10)</f>
        <v>-1.4806418880101702E-3</v>
      </c>
      <c r="X9" s="378" t="s">
        <v>29</v>
      </c>
      <c r="Y9" s="117">
        <f t="array" ref="Y9:Y10">_xll.ohFilter(J3:J7,P3:P7)</f>
        <v>5.6047941350829732E-3</v>
      </c>
      <c r="AA9" s="96">
        <f t="array" ref="AA9:AB10">MINVERSE(T9:U10)</f>
        <v>-11.422527763088313</v>
      </c>
      <c r="AB9" s="98">
        <v>11.360448807854135</v>
      </c>
      <c r="AF9" s="24">
        <f>_xll.qlCalendarAdvance(Calendar,AF8,"1d","mf",,Trigger)</f>
        <v>42377</v>
      </c>
      <c r="AG9" s="25">
        <f>_xll.qlDayCounterYearFraction(DayCounter,SettlementDate,AF9,,,Trigger)</f>
        <v>2.5000000000000001E-2</v>
      </c>
      <c r="AH9" s="21">
        <f t="shared" si="0"/>
        <v>5.51291226401604E-3</v>
      </c>
      <c r="AI9" s="21">
        <f t="shared" si="1"/>
        <v>6.2285558432209525E-3</v>
      </c>
      <c r="AJ9" s="21">
        <f t="shared" si="2"/>
        <v>6.1409487499072546E-3</v>
      </c>
    </row>
    <row r="10" spans="1:36" ht="12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0.60765432098765437</v>
      </c>
      <c r="U10" s="98">
        <v>1.0222222222222224</v>
      </c>
      <c r="V10" s="378"/>
      <c r="W10" s="100">
        <v>6.2655718904212065E-3</v>
      </c>
      <c r="X10" s="378"/>
      <c r="Y10" s="117">
        <v>5.5050883802347603E-3</v>
      </c>
      <c r="AA10" s="96">
        <v>6.7900581702802745</v>
      </c>
      <c r="AB10" s="98">
        <v>-5.7748948106591849</v>
      </c>
      <c r="AF10" s="24">
        <f>_xll.qlCalendarAdvance(Calendar,AF9,"1d","mf",,Trigger)</f>
        <v>42380</v>
      </c>
      <c r="AG10" s="25">
        <f>_xll.qlDayCounterYearFraction(DayCounter,SettlementDate,AF10,,,Trigger)</f>
        <v>3.3333333333333333E-2</v>
      </c>
      <c r="AH10" s="21">
        <f t="shared" si="0"/>
        <v>5.51291226401604E-3</v>
      </c>
      <c r="AI10" s="21">
        <f t="shared" si="1"/>
        <v>6.2162171608208675E-3</v>
      </c>
      <c r="AJ10" s="21">
        <f t="shared" si="2"/>
        <v>6.1325736843463345E-3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42381</v>
      </c>
      <c r="AG11" s="25">
        <f>_xll.qlDayCounterYearFraction(DayCounter,SettlementDate,AF11,,,Trigger)</f>
        <v>3.6111111111111108E-2</v>
      </c>
      <c r="AH11" s="21">
        <f t="shared" si="0"/>
        <v>5.51291226401604E-3</v>
      </c>
      <c r="AI11" s="21">
        <f t="shared" si="1"/>
        <v>6.2121042666875058E-3</v>
      </c>
      <c r="AJ11" s="21">
        <f t="shared" si="2"/>
        <v>6.129768086430583E-3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4">
        <f>_xll.qlCalendarAdvance(Calendar,AF11,"1d","mf",,Trigger)</f>
        <v>42382</v>
      </c>
      <c r="AG12" s="25">
        <f>_xll.qlDayCounterYearFraction(DayCounter,SettlementDate,AF12,,,Trigger)</f>
        <v>3.888888888888889E-2</v>
      </c>
      <c r="AH12" s="21">
        <f t="shared" si="0"/>
        <v>5.51291226401604E-3</v>
      </c>
      <c r="AI12" s="21">
        <f t="shared" si="1"/>
        <v>6.2079913725541442E-3</v>
      </c>
      <c r="AJ12" s="21">
        <f t="shared" si="2"/>
        <v>6.1269555338171085E-3</v>
      </c>
    </row>
    <row r="13" spans="1:36" ht="12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1.0166666666666666</v>
      </c>
      <c r="V13" s="106" t="s">
        <v>28</v>
      </c>
      <c r="W13" s="100">
        <f>MMULT(AA13,Y13)</f>
        <v>5.51291226401604E-3</v>
      </c>
      <c r="X13" s="106" t="s">
        <v>29</v>
      </c>
      <c r="Y13" s="117">
        <f t="array" ref="Y13">_xll.ohFilter(J3:J7,P3:P7)</f>
        <v>5.6047941350829732E-3</v>
      </c>
      <c r="AA13" s="107">
        <f>MINVERSE(U13)</f>
        <v>0.98360655737704927</v>
      </c>
      <c r="AF13" s="24">
        <f>_xll.qlCalendarAdvance(Calendar,AF12,"1d","mf",,Trigger)</f>
        <v>42383</v>
      </c>
      <c r="AG13" s="25">
        <f>_xll.qlDayCounterYearFraction(DayCounter,SettlementDate,AF13,,,Trigger)</f>
        <v>4.1666666666666664E-2</v>
      </c>
      <c r="AH13" s="21">
        <f t="shared" si="0"/>
        <v>5.51291226401604E-3</v>
      </c>
      <c r="AI13" s="21">
        <f t="shared" si="1"/>
        <v>6.2038784784207825E-3</v>
      </c>
      <c r="AJ13" s="21">
        <f t="shared" si="2"/>
        <v>6.1241360265059126E-3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120</v>
      </c>
      <c r="K14" s="171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4">
        <f>_xll.qlCalendarAdvance(Calendar,AF13,"1d","mf",,Trigger)</f>
        <v>42384</v>
      </c>
      <c r="AG14" s="25">
        <f>_xll.qlDayCounterYearFraction(DayCounter,SettlementDate,AF14,,,Trigger)</f>
        <v>4.4444444444444446E-2</v>
      </c>
      <c r="AH14" s="21">
        <f t="shared" si="0"/>
        <v>5.51291226401604E-3</v>
      </c>
      <c r="AI14" s="21">
        <f t="shared" si="1"/>
        <v>6.1997655842874208E-3</v>
      </c>
      <c r="AJ14" s="21">
        <f t="shared" si="2"/>
        <v>6.1213095644969927E-3</v>
      </c>
    </row>
    <row r="15" spans="1:36" ht="12" customHeight="1" x14ac:dyDescent="0.2">
      <c r="C15" s="182" t="s">
        <v>34</v>
      </c>
      <c r="D15" s="22">
        <f t="shared" ref="D15:D30" si="5">SettlementDate</f>
        <v>42368</v>
      </c>
      <c r="E15" s="23">
        <f>_xll.qlCalendarAdvance(Calendar,SettlementDate,C15,"Following",,Trigger)</f>
        <v>42369</v>
      </c>
      <c r="F15" s="203"/>
      <c r="G15" s="203"/>
      <c r="H15" s="203"/>
      <c r="I15" s="203"/>
      <c r="J15" s="55">
        <f>_xll.qlDayCounterYearFraction(DayCounter,D15,E15,,,Trigger)</f>
        <v>2.7777777777777779E-3</v>
      </c>
      <c r="K15" s="66">
        <f>_xll.qlYieldTSDiscount(Discounting,D15,,AllTriggers)</f>
        <v>0.99991680592726173</v>
      </c>
      <c r="L15" s="66">
        <f>_xll.qlYieldTSDiscount(Discounting,E15,,AllTriggers)</f>
        <v>0.999906905079608</v>
      </c>
      <c r="M15" s="204">
        <f>(K15/L15-1)/J15</f>
        <v>3.5646370049313703E-3</v>
      </c>
      <c r="N15" s="21">
        <f t="shared" ref="N15:N22" si="6">((1+M15*J15)*EXP($W$13*J15)-1)/J15</f>
        <v>9.0776460685937366E-3</v>
      </c>
      <c r="O15" s="21">
        <f>((1+J15*M15)*EXP($W$10*J15+0.5*$W$9*J15^2)-1)/J15</f>
        <v>9.8282689573991888E-3</v>
      </c>
      <c r="P15" s="21">
        <f>((1+J15*M15)*EXP($W$5*J15+0.5*$W$4*J15^2+1/3*$W$3*J15^3)-1)/J15</f>
        <v>9.7290887217749145E-3</v>
      </c>
      <c r="Q15" s="111"/>
      <c r="AF15" s="24">
        <f>_xll.qlCalendarAdvance(Calendar,AF14,"1d","mf",,Trigger)</f>
        <v>42387</v>
      </c>
      <c r="AG15" s="25">
        <f>_xll.qlDayCounterYearFraction(DayCounter,SettlementDate,AF15,,,Trigger)</f>
        <v>5.2777777777777778E-2</v>
      </c>
      <c r="AH15" s="21">
        <f t="shared" si="0"/>
        <v>5.51291226401604E-3</v>
      </c>
      <c r="AI15" s="21">
        <f t="shared" si="1"/>
        <v>6.1874269018873367E-3</v>
      </c>
      <c r="AJ15" s="21">
        <f t="shared" si="2"/>
        <v>6.1127884502838979E-3</v>
      </c>
    </row>
    <row r="16" spans="1:36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0.99991680592726173</v>
      </c>
      <c r="L16" s="67">
        <f>_xll.qlYieldTSDiscount(Discounting,E16,,AllTriggers)</f>
        <v>0.99985648616160261</v>
      </c>
      <c r="M16" s="176">
        <f t="shared" ref="M16:M22" si="7">(K16/L16-1)/J16</f>
        <v>3.1026046434526728E-3</v>
      </c>
      <c r="N16" s="21">
        <f t="shared" si="6"/>
        <v>8.6161450009011476E-3</v>
      </c>
      <c r="O16" s="21">
        <f t="shared" ref="O16:O22" si="8">((1+J16*M16)*EXP($W$10*J16+0.5*$W$9*J16^2)-1)/J16</f>
        <v>9.3545384836930222E-3</v>
      </c>
      <c r="P16" s="21">
        <f t="shared" ref="P16:P22" si="9">((1+J16*M16)*EXP($W$5*J16+0.5*$W$4*J16^2+1/3*$W$3*J16^3)-1)/J16</f>
        <v>9.2594707930247558E-3</v>
      </c>
      <c r="Q16" s="111"/>
      <c r="AF16" s="24">
        <f>_xll.qlCalendarAdvance(Calendar,AF15,"1d","mf",,Trigger)</f>
        <v>42388</v>
      </c>
      <c r="AG16" s="25">
        <f>_xll.qlDayCounterYearFraction(DayCounter,SettlementDate,AF16,,,Trigger)</f>
        <v>5.5555555555555552E-2</v>
      </c>
      <c r="AH16" s="21">
        <f t="shared" si="0"/>
        <v>5.51291226401604E-3</v>
      </c>
      <c r="AI16" s="21">
        <f t="shared" si="1"/>
        <v>6.1833140077539751E-3</v>
      </c>
      <c r="AJ16" s="21">
        <f t="shared" si="2"/>
        <v>6.1099341694840891E-3</v>
      </c>
    </row>
    <row r="17" spans="3:36" ht="12" customHeight="1" x14ac:dyDescent="0.2">
      <c r="C17" s="81" t="s">
        <v>36</v>
      </c>
      <c r="D17" s="16">
        <f t="shared" si="5"/>
        <v>42368</v>
      </c>
      <c r="E17" s="24">
        <f>_xll.qlCalendarAdvance(Calendar,SettlementDate,C17,"Following",,Trigger)</f>
        <v>42382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0.99991680592726173</v>
      </c>
      <c r="L17" s="67">
        <f>_xll.qlYieldTSDiscount(Discounting,E17,,AllTriggers)</f>
        <v>0.99979088904304847</v>
      </c>
      <c r="M17" s="176">
        <f t="shared" si="7"/>
        <v>3.2385399511028873E-3</v>
      </c>
      <c r="N17" s="21">
        <f t="shared" si="6"/>
        <v>8.7527376051856256E-3</v>
      </c>
      <c r="O17" s="21">
        <f t="shared" si="8"/>
        <v>9.4768635585795735E-3</v>
      </c>
      <c r="P17" s="21">
        <f t="shared" si="9"/>
        <v>9.386489347881697E-3</v>
      </c>
      <c r="Q17" s="111"/>
      <c r="AF17" s="24">
        <f>_xll.qlCalendarAdvance(Calendar,AF16,"1d","mf",,Trigger)</f>
        <v>42389</v>
      </c>
      <c r="AG17" s="25">
        <f>_xll.qlDayCounterYearFraction(DayCounter,SettlementDate,AF17,,,Trigger)</f>
        <v>5.8333333333333334E-2</v>
      </c>
      <c r="AH17" s="21">
        <f t="shared" si="0"/>
        <v>5.51291226401604E-3</v>
      </c>
      <c r="AI17" s="21">
        <f t="shared" si="1"/>
        <v>6.1792011136206134E-3</v>
      </c>
      <c r="AJ17" s="21">
        <f t="shared" si="2"/>
        <v>6.1070729339865563E-3</v>
      </c>
    </row>
    <row r="18" spans="3:36" ht="12" customHeight="1" x14ac:dyDescent="0.2">
      <c r="C18" s="81" t="s">
        <v>37</v>
      </c>
      <c r="D18" s="16">
        <f t="shared" si="5"/>
        <v>42368</v>
      </c>
      <c r="E18" s="24">
        <f>_xll.qlCalendarAdvance(Calendar,SettlementDate,C18,"Following",,Trigger)</f>
        <v>42389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0.99991680592726173</v>
      </c>
      <c r="L18" s="67">
        <f>_xll.qlYieldTSDiscount(Discounting,E18,,AllTriggers)</f>
        <v>0.99972188262783046</v>
      </c>
      <c r="M18" s="176">
        <f t="shared" si="7"/>
        <v>3.3424718754610744E-3</v>
      </c>
      <c r="N18" s="21">
        <f t="shared" si="6"/>
        <v>8.857345740571938E-3</v>
      </c>
      <c r="O18" s="21">
        <f t="shared" si="8"/>
        <v>9.5672012375988148E-3</v>
      </c>
      <c r="P18" s="21">
        <f t="shared" si="9"/>
        <v>9.4814083454407075E-3</v>
      </c>
      <c r="Q18" s="111"/>
      <c r="AF18" s="24">
        <f>_xll.qlCalendarAdvance(Calendar,AF17,"1d","mf",,Trigger)</f>
        <v>42390</v>
      </c>
      <c r="AG18" s="25">
        <f>_xll.qlDayCounterYearFraction(DayCounter,SettlementDate,AF18,,,Trigger)</f>
        <v>6.1111111111111109E-2</v>
      </c>
      <c r="AH18" s="21">
        <f t="shared" si="0"/>
        <v>5.51291226401604E-3</v>
      </c>
      <c r="AI18" s="21">
        <f t="shared" si="1"/>
        <v>6.1750882194872517E-3</v>
      </c>
      <c r="AJ18" s="21">
        <f t="shared" si="2"/>
        <v>6.1042047437913013E-3</v>
      </c>
    </row>
    <row r="19" spans="3:36" ht="12" customHeight="1" x14ac:dyDescent="0.2">
      <c r="C19" s="81" t="s">
        <v>31</v>
      </c>
      <c r="D19" s="16">
        <f t="shared" si="5"/>
        <v>42368</v>
      </c>
      <c r="E19" s="24">
        <f>_xll.qlCalendarAdvance(Calendar,SettlementDate,C19,"mf",TRUE,Trigger)</f>
        <v>42398</v>
      </c>
      <c r="F19" s="203"/>
      <c r="G19" s="203"/>
      <c r="H19" s="203"/>
      <c r="I19" s="203"/>
      <c r="J19" s="25">
        <f>_xll.qlDayCounterYearFraction(DayCounter,D19,E19,,,Trigger)</f>
        <v>8.3333333333333329E-2</v>
      </c>
      <c r="K19" s="67">
        <f>_xll.qlYieldTSDiscount(Discounting,D19,,AllTriggers)</f>
        <v>0.99991680592726173</v>
      </c>
      <c r="L19" s="67">
        <f>_xll.qlYieldTSDiscount(Discounting,E19,,AllTriggers)</f>
        <v>0.99963250771316647</v>
      </c>
      <c r="M19" s="176">
        <f t="shared" si="7"/>
        <v>3.4128327588591745E-3</v>
      </c>
      <c r="N19" s="21">
        <f t="shared" si="6"/>
        <v>8.9285798060574351E-3</v>
      </c>
      <c r="O19" s="21">
        <f t="shared" si="8"/>
        <v>9.6200800409915743E-3</v>
      </c>
      <c r="P19" s="21">
        <f t="shared" si="9"/>
        <v>9.5400129183396132E-3</v>
      </c>
      <c r="Q19" s="111"/>
      <c r="AF19" s="24">
        <f>_xll.qlCalendarAdvance(Calendar,AF18,"1d","mf",,Trigger)</f>
        <v>42391</v>
      </c>
      <c r="AG19" s="25">
        <f>_xll.qlDayCounterYearFraction(DayCounter,SettlementDate,AF19,,,Trigger)</f>
        <v>6.3888888888888884E-2</v>
      </c>
      <c r="AH19" s="21">
        <f t="shared" si="0"/>
        <v>5.51291226401604E-3</v>
      </c>
      <c r="AI19" s="21">
        <f t="shared" si="1"/>
        <v>6.1709753253538901E-3</v>
      </c>
      <c r="AJ19" s="21">
        <f t="shared" si="2"/>
        <v>6.1013295988983232E-3</v>
      </c>
    </row>
    <row r="20" spans="3:36" ht="12" customHeight="1" x14ac:dyDescent="0.2">
      <c r="C20" s="81" t="s">
        <v>38</v>
      </c>
      <c r="D20" s="16">
        <f t="shared" si="5"/>
        <v>42368</v>
      </c>
      <c r="E20" s="24">
        <f>_xll.qlCalendarAdvance(Calendar,SettlementDate,C20,"mf",TRUE,Trigger)</f>
        <v>42429</v>
      </c>
      <c r="F20" s="203"/>
      <c r="G20" s="203"/>
      <c r="H20" s="203"/>
      <c r="I20" s="203"/>
      <c r="J20" s="25">
        <f>_xll.qlDayCounterYearFraction(DayCounter,D20,E20,,,Trigger)</f>
        <v>0.16944444444444445</v>
      </c>
      <c r="K20" s="67">
        <f>_xll.qlYieldTSDiscount(Discounting,D20,,AllTriggers)</f>
        <v>0.99991680592726173</v>
      </c>
      <c r="L20" s="67">
        <f>_xll.qlYieldTSDiscount(Discounting,E20,,AllTriggers)</f>
        <v>0.99932538914347246</v>
      </c>
      <c r="M20" s="176">
        <f t="shared" si="7"/>
        <v>3.4926847631273515E-3</v>
      </c>
      <c r="N20" s="21">
        <f t="shared" si="6"/>
        <v>9.0114368781396108E-3</v>
      </c>
      <c r="O20" s="21">
        <f t="shared" si="8"/>
        <v>9.6396443357394564E-3</v>
      </c>
      <c r="P20" s="21">
        <f t="shared" si="9"/>
        <v>9.5778813836883588E-3</v>
      </c>
      <c r="Q20" s="111"/>
      <c r="AF20" s="24">
        <f>_xll.qlCalendarAdvance(Calendar,AF19,"1d","mf",,Trigger)</f>
        <v>42394</v>
      </c>
      <c r="AG20" s="25">
        <f>_xll.qlDayCounterYearFraction(DayCounter,SettlementDate,AF20,,,Trigger)</f>
        <v>7.2222222222222215E-2</v>
      </c>
      <c r="AH20" s="21">
        <f t="shared" si="0"/>
        <v>5.51291226401604E-3</v>
      </c>
      <c r="AI20" s="21">
        <f t="shared" si="1"/>
        <v>6.1586366429538051E-3</v>
      </c>
      <c r="AJ20" s="21">
        <f t="shared" si="2"/>
        <v>6.0926624360330547E-3</v>
      </c>
    </row>
    <row r="21" spans="3:36" ht="12" customHeight="1" x14ac:dyDescent="0.2">
      <c r="C21" s="81" t="s">
        <v>32</v>
      </c>
      <c r="D21" s="16">
        <f t="shared" si="5"/>
        <v>42368</v>
      </c>
      <c r="E21" s="24">
        <f>_xll.qlCalendarAdvance(Calendar,SettlementDate,C21,"mf",TRUE,Trigger)</f>
        <v>42459</v>
      </c>
      <c r="F21" s="203"/>
      <c r="G21" s="203"/>
      <c r="H21" s="203"/>
      <c r="I21" s="203"/>
      <c r="J21" s="25">
        <f>_xll.qlDayCounterYearFraction(DayCounter,D21,E21,,,Trigger)</f>
        <v>0.25277777777777777</v>
      </c>
      <c r="K21" s="67">
        <f>_xll.qlYieldTSDiscount(Discounting,D21,,AllTriggers)</f>
        <v>0.99991680592726173</v>
      </c>
      <c r="L21" s="67">
        <f>_xll.qlYieldTSDiscount(Discounting,E21,,AllTriggers)</f>
        <v>0.99897554112797882</v>
      </c>
      <c r="M21" s="176">
        <f t="shared" si="7"/>
        <v>3.7275035943682205E-3</v>
      </c>
      <c r="N21" s="21">
        <f t="shared" si="6"/>
        <v>9.2494569326570242E-3</v>
      </c>
      <c r="O21" s="21">
        <f t="shared" si="8"/>
        <v>9.8163426186175812E-3</v>
      </c>
      <c r="P21" s="21">
        <f t="shared" si="9"/>
        <v>9.7701939815756939E-3</v>
      </c>
      <c r="Q21" s="111"/>
      <c r="AF21" s="24">
        <f>_xll.qlCalendarAdvance(Calendar,AF20,"1d","mf",,Trigger)</f>
        <v>42395</v>
      </c>
      <c r="AG21" s="25">
        <f>_xll.qlDayCounterYearFraction(DayCounter,SettlementDate,AF21,,,Trigger)</f>
        <v>7.4999999999999997E-2</v>
      </c>
      <c r="AH21" s="21">
        <f t="shared" si="0"/>
        <v>5.51291226401604E-3</v>
      </c>
      <c r="AI21" s="21">
        <f t="shared" si="1"/>
        <v>6.1545237488204434E-3</v>
      </c>
      <c r="AJ21" s="21">
        <f t="shared" si="2"/>
        <v>6.0897594723491868E-3</v>
      </c>
    </row>
    <row r="22" spans="3:36" ht="12" customHeight="1" x14ac:dyDescent="0.2">
      <c r="C22" s="81" t="s">
        <v>39</v>
      </c>
      <c r="D22" s="16">
        <f t="shared" si="5"/>
        <v>42368</v>
      </c>
      <c r="E22" s="24">
        <f>_xll.qlCalendarAdvance(Calendar,SettlementDate,C22,"mf",TRUE,Trigger)</f>
        <v>42489</v>
      </c>
      <c r="F22" s="203"/>
      <c r="G22" s="203"/>
      <c r="H22" s="203"/>
      <c r="I22" s="203"/>
      <c r="J22" s="25">
        <f>_xll.qlDayCounterYearFraction(DayCounter,D22,E22,,,Trigger)</f>
        <v>0.33611111111111114</v>
      </c>
      <c r="K22" s="67">
        <f>_xll.qlYieldTSDiscount(Discounting,D22,,AllTriggers)</f>
        <v>0.99991680592726173</v>
      </c>
      <c r="L22" s="67">
        <f>_xll.qlYieldTSDiscount(Discounting,E22,,AllTriggers)</f>
        <v>0.99856399923674888</v>
      </c>
      <c r="M22" s="176">
        <f t="shared" si="7"/>
        <v>4.030667451326614E-3</v>
      </c>
      <c r="N22" s="21">
        <f t="shared" si="6"/>
        <v>9.5561660031625688E-3</v>
      </c>
      <c r="O22" s="21">
        <f t="shared" si="8"/>
        <v>1.0061656600851114E-2</v>
      </c>
      <c r="P22" s="21">
        <f t="shared" si="9"/>
        <v>1.002905368448183E-2</v>
      </c>
      <c r="Q22" s="111"/>
      <c r="AF22" s="24">
        <f>_xll.qlCalendarAdvance(Calendar,AF21,"1d","mf",,Trigger)</f>
        <v>42396</v>
      </c>
      <c r="AG22" s="25">
        <f>_xll.qlDayCounterYearFraction(DayCounter,SettlementDate,AF22,,,Trigger)</f>
        <v>7.7777777777777779E-2</v>
      </c>
      <c r="AH22" s="21">
        <f t="shared" si="0"/>
        <v>5.51291226401604E-3</v>
      </c>
      <c r="AI22" s="21">
        <f t="shared" si="1"/>
        <v>6.1504108546870818E-3</v>
      </c>
      <c r="AJ22" s="21">
        <f t="shared" si="2"/>
        <v>6.0868495539675958E-3</v>
      </c>
    </row>
    <row r="23" spans="3:36" ht="12" customHeight="1" x14ac:dyDescent="0.2">
      <c r="C23" s="81" t="s">
        <v>40</v>
      </c>
      <c r="D23" s="16">
        <f t="shared" si="5"/>
        <v>42368</v>
      </c>
      <c r="E23" s="24">
        <f>_xll.qlCalendarAdvance(Calendar,SettlementDate,C23,"mf",TRUE,Trigger)</f>
        <v>42521</v>
      </c>
      <c r="F23" s="203"/>
      <c r="G23" s="203"/>
      <c r="H23" s="203"/>
      <c r="I23" s="203"/>
      <c r="J23" s="25">
        <f>_xll.qlDayCounterYearFraction(DayCounter,D23,E23,,,Trigger)</f>
        <v>0.42499999999999999</v>
      </c>
      <c r="K23" s="67">
        <f>_xll.qlYieldTSDiscount(Discounting,D23,,AllTriggers)</f>
        <v>0.99991680592726173</v>
      </c>
      <c r="L23" s="67">
        <f>_xll.qlYieldTSDiscount(Discounting,E23,,AllTriggers)</f>
        <v>0.99810034944102999</v>
      </c>
      <c r="M23" s="176">
        <f t="shared" ref="M23:M30" si="10">(K23/L23-1)/J23</f>
        <v>4.2821498500778639E-3</v>
      </c>
      <c r="N23" s="21">
        <f t="shared" ref="N23:N30" si="11">((1+M23*J23)*EXP($W$13*J23)-1)/J23</f>
        <v>9.8115702911277473E-3</v>
      </c>
      <c r="O23" s="21">
        <f t="shared" ref="O23:O30" si="12">((1+J23*M23)*EXP($W$10*J23+0.5*$W$9*J23^2)-1)/J23</f>
        <v>1.025146098071433E-2</v>
      </c>
      <c r="P23" s="21">
        <f t="shared" ref="P23:P30" si="13">((1+J23*M23)*EXP($W$5*J23+0.5*$W$4*J23^2+1/3*$W$3*J23^3)-1)/J23</f>
        <v>1.0231023752271414E-2</v>
      </c>
      <c r="Q23" s="111"/>
      <c r="AF23" s="24">
        <f>_xll.qlCalendarAdvance(Calendar,AF22,"1d","mf",,Trigger)</f>
        <v>42397</v>
      </c>
      <c r="AG23" s="25">
        <f>_xll.qlDayCounterYearFraction(DayCounter,SettlementDate,AF23,,,Trigger)</f>
        <v>8.0555555555555561E-2</v>
      </c>
      <c r="AH23" s="21">
        <f t="shared" si="0"/>
        <v>5.51291226401604E-3</v>
      </c>
      <c r="AI23" s="21">
        <f t="shared" si="1"/>
        <v>6.146297960553721E-3</v>
      </c>
      <c r="AJ23" s="21">
        <f t="shared" si="2"/>
        <v>6.0839326808882826E-3</v>
      </c>
    </row>
    <row r="24" spans="3:36" ht="12" customHeight="1" x14ac:dyDescent="0.2">
      <c r="C24" s="81" t="s">
        <v>33</v>
      </c>
      <c r="D24" s="16">
        <f t="shared" si="5"/>
        <v>42368</v>
      </c>
      <c r="E24" s="24">
        <f>_xll.qlCalendarAdvance(Calendar,SettlementDate,C24,"mf",TRUE,Trigger)</f>
        <v>42551</v>
      </c>
      <c r="F24" s="203"/>
      <c r="G24" s="203"/>
      <c r="H24" s="203"/>
      <c r="I24" s="203"/>
      <c r="J24" s="25">
        <f>_xll.qlDayCounterYearFraction(DayCounter,D24,E24,,,Trigger)</f>
        <v>0.5083333333333333</v>
      </c>
      <c r="K24" s="67">
        <f>_xll.qlYieldTSDiscount(Discounting,D24,,AllTriggers)</f>
        <v>0.99991680592726173</v>
      </c>
      <c r="L24" s="67">
        <f>_xll.qlYieldTSDiscount(Discounting,E24,,AllTriggers)</f>
        <v>0.99762392738922201</v>
      </c>
      <c r="M24" s="176">
        <f t="shared" si="10"/>
        <v>4.5213237240350366E-3</v>
      </c>
      <c r="N24" s="21">
        <f t="shared" si="11"/>
        <v>1.0054656208458352E-2</v>
      </c>
      <c r="O24" s="21">
        <f t="shared" si="12"/>
        <v>1.0432945669751651E-2</v>
      </c>
      <c r="P24" s="21">
        <f t="shared" si="13"/>
        <v>1.0421767628717224E-2</v>
      </c>
      <c r="Q24" s="111"/>
      <c r="AF24" s="24">
        <f>_xll.qlCalendarAdvance(Calendar,AF23,"1d","mf",,Trigger)</f>
        <v>42398</v>
      </c>
      <c r="AG24" s="25">
        <f>_xll.qlDayCounterYearFraction(DayCounter,SettlementDate,AF24,,,Trigger)</f>
        <v>8.3333333333333329E-2</v>
      </c>
      <c r="AH24" s="21">
        <f t="shared" si="0"/>
        <v>5.51291226401604E-3</v>
      </c>
      <c r="AI24" s="21">
        <f t="shared" si="1"/>
        <v>6.1421850664203593E-3</v>
      </c>
      <c r="AJ24" s="21">
        <f t="shared" si="2"/>
        <v>6.0810088531112463E-3</v>
      </c>
    </row>
    <row r="25" spans="3:36" ht="12" customHeight="1" x14ac:dyDescent="0.2">
      <c r="C25" s="81" t="s">
        <v>41</v>
      </c>
      <c r="D25" s="16">
        <f t="shared" si="5"/>
        <v>42368</v>
      </c>
      <c r="E25" s="24">
        <f>_xll.qlCalendarAdvance(Calendar,SettlementDate,C25,"mf",TRUE,Trigger)</f>
        <v>42580</v>
      </c>
      <c r="F25" s="203"/>
      <c r="G25" s="203"/>
      <c r="H25" s="203"/>
      <c r="I25" s="203"/>
      <c r="J25" s="25">
        <f>_xll.qlDayCounterYearFraction(DayCounter,D25,E25,,,Trigger)</f>
        <v>0.58888888888888891</v>
      </c>
      <c r="K25" s="67">
        <f>_xll.qlYieldTSDiscount(Discounting,D25,,AllTriggers)</f>
        <v>0.99991680592726173</v>
      </c>
      <c r="L25" s="67">
        <f>_xll.qlYieldTSDiscount(Discounting,E25,,AllTriggers)</f>
        <v>0.99711953928547159</v>
      </c>
      <c r="M25" s="176">
        <f t="shared" si="10"/>
        <v>4.7637973606040399E-3</v>
      </c>
      <c r="N25" s="21">
        <f t="shared" si="11"/>
        <v>1.0301158896946315E-2</v>
      </c>
      <c r="O25" s="21">
        <f t="shared" si="12"/>
        <v>1.0619802591517956E-2</v>
      </c>
      <c r="P25" s="21">
        <f t="shared" si="13"/>
        <v>1.061559600630383E-2</v>
      </c>
      <c r="Q25" s="111"/>
      <c r="AF25" s="24">
        <f>_xll.qlCalendarAdvance(Calendar,AF24,"1d","mf",,Trigger)</f>
        <v>42401</v>
      </c>
      <c r="AG25" s="25">
        <f>_xll.qlDayCounterYearFraction(DayCounter,SettlementDate,AF25,,,Trigger)</f>
        <v>9.166666666666666E-2</v>
      </c>
      <c r="AH25" s="21">
        <f t="shared" si="0"/>
        <v>5.51291226401604E-3</v>
      </c>
      <c r="AI25" s="21">
        <f t="shared" si="1"/>
        <v>6.1298463840202743E-3</v>
      </c>
      <c r="AJ25" s="21">
        <f t="shared" si="2"/>
        <v>6.072195641593804E-3</v>
      </c>
    </row>
    <row r="26" spans="3:36" ht="12" customHeight="1" x14ac:dyDescent="0.2">
      <c r="C26" s="81" t="s">
        <v>42</v>
      </c>
      <c r="D26" s="16">
        <f t="shared" si="5"/>
        <v>42368</v>
      </c>
      <c r="E26" s="24">
        <f>_xll.qlCalendarAdvance(Calendar,SettlementDate,C26,"mf",TRUE,Trigger)</f>
        <v>42612</v>
      </c>
      <c r="F26" s="203"/>
      <c r="G26" s="203"/>
      <c r="H26" s="203"/>
      <c r="I26" s="203"/>
      <c r="J26" s="25">
        <f>_xll.qlDayCounterYearFraction(DayCounter,D26,E26,,,Trigger)</f>
        <v>0.67777777777777781</v>
      </c>
      <c r="K26" s="67">
        <f>_xll.qlYieldTSDiscount(Discounting,D26,,AllTriggers)</f>
        <v>0.99991680592726173</v>
      </c>
      <c r="L26" s="67">
        <f>_xll.qlYieldTSDiscount(Discounting,E26,,AllTriggers)</f>
        <v>0.99653218971904756</v>
      </c>
      <c r="M26" s="176">
        <f t="shared" si="10"/>
        <v>5.0110734970979631E-3</v>
      </c>
      <c r="N26" s="21">
        <f t="shared" si="11"/>
        <v>1.0553057229382429E-2</v>
      </c>
      <c r="O26" s="21">
        <f t="shared" si="12"/>
        <v>1.0805759754375074E-2</v>
      </c>
      <c r="P26" s="21">
        <f t="shared" si="13"/>
        <v>1.0806982049558175E-2</v>
      </c>
      <c r="Q26" s="111"/>
      <c r="AF26" s="24">
        <f>_xll.qlCalendarAdvance(Calendar,AF25,"1d","mf",,Trigger)</f>
        <v>42402</v>
      </c>
      <c r="AG26" s="25">
        <f>_xll.qlDayCounterYearFraction(DayCounter,SettlementDate,AF26,,,Trigger)</f>
        <v>9.4444444444444442E-2</v>
      </c>
      <c r="AH26" s="21">
        <f t="shared" si="0"/>
        <v>5.51291226401604E-3</v>
      </c>
      <c r="AI26" s="21">
        <f t="shared" si="1"/>
        <v>6.1257334898869127E-3</v>
      </c>
      <c r="AJ26" s="21">
        <f t="shared" si="2"/>
        <v>6.069243995025877E-3</v>
      </c>
    </row>
    <row r="27" spans="3:36" ht="12" customHeight="1" x14ac:dyDescent="0.2">
      <c r="C27" s="81" t="s">
        <v>43</v>
      </c>
      <c r="D27" s="16">
        <f t="shared" si="5"/>
        <v>42368</v>
      </c>
      <c r="E27" s="24">
        <f>_xll.qlCalendarAdvance(Calendar,SettlementDate,C27,"mf",TRUE,Trigger)</f>
        <v>42643</v>
      </c>
      <c r="F27" s="203"/>
      <c r="G27" s="203"/>
      <c r="H27" s="203"/>
      <c r="I27" s="203"/>
      <c r="J27" s="25">
        <f>_xll.qlDayCounterYearFraction(DayCounter,D27,E27,,,Trigger)</f>
        <v>0.76388888888888884</v>
      </c>
      <c r="K27" s="67">
        <f>_xll.qlYieldTSDiscount(Discounting,D27,,AllTriggers)</f>
        <v>0.99991680592726173</v>
      </c>
      <c r="L27" s="67">
        <f>_xll.qlYieldTSDiscount(Discounting,E27,,AllTriggers)</f>
        <v>0.99595195002830983</v>
      </c>
      <c r="M27" s="176">
        <f t="shared" si="10"/>
        <v>5.2114530354861639E-3</v>
      </c>
      <c r="N27" s="21">
        <f t="shared" si="11"/>
        <v>1.0757982764970368E-2</v>
      </c>
      <c r="O27" s="21">
        <f t="shared" si="12"/>
        <v>1.0946670805551891E-2</v>
      </c>
      <c r="P27" s="21">
        <f t="shared" si="13"/>
        <v>1.0950880673275844E-2</v>
      </c>
      <c r="Q27" s="111"/>
      <c r="AF27" s="24">
        <f>_xll.qlCalendarAdvance(Calendar,AF26,"1d","mf",,Trigger)</f>
        <v>42403</v>
      </c>
      <c r="AG27" s="25">
        <f>_xll.qlDayCounterYearFraction(DayCounter,SettlementDate,AF27,,,Trigger)</f>
        <v>9.7222222222222224E-2</v>
      </c>
      <c r="AH27" s="21">
        <f t="shared" si="0"/>
        <v>5.51291226401604E-3</v>
      </c>
      <c r="AI27" s="21">
        <f t="shared" si="1"/>
        <v>6.121620595753551E-3</v>
      </c>
      <c r="AJ27" s="21">
        <f t="shared" si="2"/>
        <v>6.0662853937602278E-3</v>
      </c>
    </row>
    <row r="28" spans="3:36" ht="12" customHeight="1" x14ac:dyDescent="0.2">
      <c r="C28" s="81" t="s">
        <v>44</v>
      </c>
      <c r="D28" s="16">
        <f t="shared" si="5"/>
        <v>42368</v>
      </c>
      <c r="E28" s="24">
        <f>_xll.qlCalendarAdvance(Calendar,SettlementDate,C28,"mf",TRUE,Trigger)</f>
        <v>42674</v>
      </c>
      <c r="F28" s="203"/>
      <c r="G28" s="203"/>
      <c r="H28" s="203"/>
      <c r="I28" s="203"/>
      <c r="J28" s="25">
        <f>_xll.qlDayCounterYearFraction(DayCounter,D28,E28,,,Trigger)</f>
        <v>0.85</v>
      </c>
      <c r="K28" s="67">
        <f>_xll.qlYieldTSDiscount(Discounting,D28,,AllTriggers)</f>
        <v>0.99991680592726173</v>
      </c>
      <c r="L28" s="67">
        <f>_xll.qlYieldTSDiscount(Discounting,E28,,AllTriggers)</f>
        <v>0.99531040472361176</v>
      </c>
      <c r="M28" s="176">
        <f t="shared" si="10"/>
        <v>5.4448295807885778E-3</v>
      </c>
      <c r="N28" s="21">
        <f t="shared" si="11"/>
        <v>1.0996252940783069E-2</v>
      </c>
      <c r="O28" s="21">
        <f t="shared" si="12"/>
        <v>1.1120799569637707E-2</v>
      </c>
      <c r="P28" s="21">
        <f t="shared" si="13"/>
        <v>1.1125754650586139E-2</v>
      </c>
      <c r="Q28" s="111"/>
      <c r="AF28" s="24">
        <f>_xll.qlCalendarAdvance(Calendar,AF27,"1d","mf",,Trigger)</f>
        <v>42404</v>
      </c>
      <c r="AG28" s="25">
        <f>_xll.qlDayCounterYearFraction(DayCounter,SettlementDate,AF28,,,Trigger)</f>
        <v>0.1</v>
      </c>
      <c r="AH28" s="21">
        <f t="shared" si="0"/>
        <v>5.51291226401604E-3</v>
      </c>
      <c r="AI28" s="21">
        <f t="shared" si="1"/>
        <v>6.1175077016201894E-3</v>
      </c>
      <c r="AJ28" s="21">
        <f t="shared" si="2"/>
        <v>6.0633198377968564E-3</v>
      </c>
    </row>
    <row r="29" spans="3:36" ht="12" customHeight="1" x14ac:dyDescent="0.2">
      <c r="C29" s="81" t="s">
        <v>45</v>
      </c>
      <c r="D29" s="16">
        <f t="shared" si="5"/>
        <v>42368</v>
      </c>
      <c r="E29" s="24">
        <f>_xll.qlCalendarAdvance(Calendar,SettlementDate,C29,"mf",TRUE,Trigger)</f>
        <v>42704</v>
      </c>
      <c r="F29" s="203"/>
      <c r="G29" s="203"/>
      <c r="H29" s="203"/>
      <c r="I29" s="203"/>
      <c r="J29" s="25">
        <f>_xll.qlDayCounterYearFraction(DayCounter,D29,E29,,,Trigger)</f>
        <v>0.93333333333333335</v>
      </c>
      <c r="K29" s="67">
        <f>_xll.qlYieldTSDiscount(Discounting,D29,,AllTriggers)</f>
        <v>0.99991680592726173</v>
      </c>
      <c r="L29" s="67">
        <f>_xll.qlYieldTSDiscount(Discounting,E29,,AllTriggers)</f>
        <v>0.99465046880779606</v>
      </c>
      <c r="M29" s="176">
        <f t="shared" si="10"/>
        <v>5.6728511507500978E-3</v>
      </c>
      <c r="N29" s="21">
        <f t="shared" si="11"/>
        <v>1.1229235024482793E-2</v>
      </c>
      <c r="O29" s="21">
        <f t="shared" si="12"/>
        <v>1.1291576816470321E-2</v>
      </c>
      <c r="P29" s="21">
        <f t="shared" si="13"/>
        <v>1.1295111222049483E-2</v>
      </c>
      <c r="Q29" s="111"/>
      <c r="AF29" s="24">
        <f>_xll.qlCalendarAdvance(Calendar,AF28,"1d","mf",,Trigger)</f>
        <v>42405</v>
      </c>
      <c r="AG29" s="25">
        <f>_xll.qlDayCounterYearFraction(DayCounter,SettlementDate,AF29,,,Trigger)</f>
        <v>0.10277777777777777</v>
      </c>
      <c r="AH29" s="21">
        <f t="shared" si="0"/>
        <v>5.51291226401604E-3</v>
      </c>
      <c r="AI29" s="21">
        <f t="shared" si="1"/>
        <v>6.1133948074868277E-3</v>
      </c>
      <c r="AJ29" s="21">
        <f t="shared" si="2"/>
        <v>6.0603473271357627E-3</v>
      </c>
    </row>
    <row r="30" spans="3:36" ht="12" customHeight="1" x14ac:dyDescent="0.2">
      <c r="C30" s="183" t="s">
        <v>19</v>
      </c>
      <c r="D30" s="178">
        <f t="shared" si="5"/>
        <v>42368</v>
      </c>
      <c r="E30" s="184">
        <f>_xll.qlCalendarAdvance(Calendar,SettlementDate,C30,"mf",TRUE,Trigger)</f>
        <v>42734</v>
      </c>
      <c r="F30" s="205"/>
      <c r="G30" s="205"/>
      <c r="H30" s="205"/>
      <c r="I30" s="205"/>
      <c r="J30" s="180">
        <f>_xll.qlDayCounterYearFraction(DayCounter,D30,E30,,,Trigger)</f>
        <v>1.0166666666666666</v>
      </c>
      <c r="K30" s="196">
        <f>_xll.qlYieldTSDiscount(Discounting,D30,,AllTriggers)</f>
        <v>0.99991680592726173</v>
      </c>
      <c r="L30" s="196">
        <f>_xll.qlYieldTSDiscount(Discounting,E30,,AllTriggers)</f>
        <v>0.99394130100901701</v>
      </c>
      <c r="M30" s="181">
        <f t="shared" si="10"/>
        <v>5.9133731692784059E-3</v>
      </c>
      <c r="N30" s="26">
        <f t="shared" si="11"/>
        <v>1.147499999999999E-2</v>
      </c>
      <c r="O30" s="26">
        <f t="shared" si="12"/>
        <v>1.147499999999999E-2</v>
      </c>
      <c r="P30" s="26">
        <f t="shared" si="13"/>
        <v>1.147499999999999E-2</v>
      </c>
      <c r="AF30" s="24">
        <f>_xll.qlCalendarAdvance(Calendar,AF29,"1d","mf",,Trigger)</f>
        <v>42408</v>
      </c>
      <c r="AG30" s="25">
        <f>_xll.qlDayCounterYearFraction(DayCounter,SettlementDate,AF30,,,Trigger)</f>
        <v>0.1111111111111111</v>
      </c>
      <c r="AH30" s="21">
        <f t="shared" si="0"/>
        <v>5.51291226401604E-3</v>
      </c>
      <c r="AI30" s="21">
        <f t="shared" si="1"/>
        <v>6.1010561250867436E-3</v>
      </c>
      <c r="AJ30" s="21">
        <f t="shared" si="2"/>
        <v>6.0513880669661449E-3</v>
      </c>
    </row>
    <row r="31" spans="3:36" ht="12" customHeight="1" x14ac:dyDescent="0.2">
      <c r="AF31" s="24">
        <f>_xll.qlCalendarAdvance(Calendar,AF30,"1d","mf",,Trigger)</f>
        <v>42409</v>
      </c>
      <c r="AG31" s="25">
        <f>_xll.qlDayCounterYearFraction(DayCounter,SettlementDate,AF31,,,Trigger)</f>
        <v>0.11388888888888889</v>
      </c>
      <c r="AH31" s="21">
        <f t="shared" si="0"/>
        <v>5.51291226401604E-3</v>
      </c>
      <c r="AI31" s="21">
        <f t="shared" si="1"/>
        <v>6.0969432309533819E-3</v>
      </c>
      <c r="AJ31" s="21">
        <f t="shared" si="2"/>
        <v>6.0483877375141597E-3</v>
      </c>
    </row>
    <row r="32" spans="3:36" ht="12" customHeight="1" x14ac:dyDescent="0.2">
      <c r="C32" s="171" t="s">
        <v>103</v>
      </c>
      <c r="AF32" s="24">
        <f>_xll.qlCalendarAdvance(Calendar,AF31,"1d","mf",,Trigger)</f>
        <v>42410</v>
      </c>
      <c r="AG32" s="25">
        <f>_xll.qlDayCounterYearFraction(DayCounter,SettlementDate,AF32,,,Trigger)</f>
        <v>0.11666666666666667</v>
      </c>
      <c r="AH32" s="21">
        <f t="shared" si="0"/>
        <v>5.51291226401604E-3</v>
      </c>
      <c r="AI32" s="21">
        <f t="shared" si="1"/>
        <v>6.0928303368200203E-3</v>
      </c>
      <c r="AJ32" s="21">
        <f t="shared" si="2"/>
        <v>6.0453804533644523E-3</v>
      </c>
    </row>
    <row r="33" spans="3:36" ht="12" customHeight="1" x14ac:dyDescent="0.2">
      <c r="C33" s="113" t="s">
        <v>89</v>
      </c>
      <c r="AF33" s="24">
        <f>_xll.qlCalendarAdvance(Calendar,AF32,"1d","mf",,Trigger)</f>
        <v>42411</v>
      </c>
      <c r="AG33" s="25">
        <f>_xll.qlDayCounterYearFraction(DayCounter,SettlementDate,AF33,,,Trigger)</f>
        <v>0.11944444444444445</v>
      </c>
      <c r="AH33" s="21">
        <f t="shared" si="0"/>
        <v>5.51291226401604E-3</v>
      </c>
      <c r="AI33" s="21">
        <f t="shared" si="1"/>
        <v>6.0887174426866586E-3</v>
      </c>
      <c r="AJ33" s="21">
        <f t="shared" si="2"/>
        <v>6.0423662145170235E-3</v>
      </c>
    </row>
    <row r="34" spans="3:36" ht="12" customHeight="1" x14ac:dyDescent="0.2">
      <c r="C34" s="21">
        <f>IF($C$33="FLAT",N15,IF($C$33="linear",O15,P15))</f>
        <v>9.8282689573991888E-3</v>
      </c>
      <c r="AF34" s="24">
        <f>_xll.qlCalendarAdvance(Calendar,AF33,"1d","mf",,Trigger)</f>
        <v>42412</v>
      </c>
      <c r="AG34" s="25">
        <f>_xll.qlDayCounterYearFraction(DayCounter,SettlementDate,AF34,,,Trigger)</f>
        <v>0.12222222222222222</v>
      </c>
      <c r="AH34" s="21">
        <f t="shared" si="0"/>
        <v>5.51291226401604E-3</v>
      </c>
      <c r="AI34" s="21">
        <f t="shared" si="1"/>
        <v>6.0846045485532969E-3</v>
      </c>
      <c r="AJ34" s="21">
        <f t="shared" si="2"/>
        <v>6.0393450209718707E-3</v>
      </c>
    </row>
    <row r="35" spans="3:36" ht="12" customHeight="1" x14ac:dyDescent="0.2">
      <c r="C35" s="21">
        <f>IF($C$33="FLAT",N16,IF($C$33="linear",O16,P16))</f>
        <v>9.3545384836930222E-3</v>
      </c>
      <c r="AF35" s="24">
        <f>_xll.qlCalendarAdvance(Calendar,AF34,"1d","mf",,Trigger)</f>
        <v>42415</v>
      </c>
      <c r="AG35" s="25">
        <f>_xll.qlDayCounterYearFraction(DayCounter,SettlementDate,AF35,,,Trigger)</f>
        <v>0.13055555555555556</v>
      </c>
      <c r="AH35" s="21">
        <f t="shared" si="0"/>
        <v>5.51291226401604E-3</v>
      </c>
      <c r="AI35" s="21">
        <f t="shared" si="1"/>
        <v>6.072265866153212E-3</v>
      </c>
      <c r="AJ35" s="21">
        <f t="shared" si="2"/>
        <v>6.0302397121500774E-3</v>
      </c>
    </row>
    <row r="36" spans="3:36" ht="12" customHeight="1" x14ac:dyDescent="0.2">
      <c r="C36" s="21">
        <f>IF($C$33="FLAT",N17,IF($C$33="linear",O17,P17))</f>
        <v>9.4768635585795735E-3</v>
      </c>
      <c r="AF36" s="24">
        <f>_xll.qlCalendarAdvance(Calendar,AF35,"1d","mf",,Trigger)</f>
        <v>42416</v>
      </c>
      <c r="AG36" s="25">
        <f>_xll.qlDayCounterYearFraction(DayCounter,SettlementDate,AF36,,,Trigger)</f>
        <v>0.13333333333333333</v>
      </c>
      <c r="AH36" s="21">
        <f t="shared" si="0"/>
        <v>5.51291226401604E-3</v>
      </c>
      <c r="AI36" s="21">
        <f t="shared" si="1"/>
        <v>6.0681529720198503E-3</v>
      </c>
      <c r="AJ36" s="21">
        <f t="shared" si="2"/>
        <v>6.0271906998140357E-3</v>
      </c>
    </row>
    <row r="37" spans="3:36" ht="12" customHeight="1" x14ac:dyDescent="0.2">
      <c r="C37" s="21">
        <f t="shared" ref="C37:C49" si="14">IF($C$33="FLAT",N18,IF($C$33="linear",O18,P18))</f>
        <v>9.5672012375988148E-3</v>
      </c>
      <c r="AF37" s="24">
        <f>_xll.qlCalendarAdvance(Calendar,AF36,"1d","mf",,Trigger)</f>
        <v>42417</v>
      </c>
      <c r="AG37" s="25">
        <f>_xll.qlDayCounterYearFraction(DayCounter,SettlementDate,AF37,,,Trigger)</f>
        <v>0.1361111111111111</v>
      </c>
      <c r="AH37" s="21">
        <f t="shared" si="0"/>
        <v>5.51291226401604E-3</v>
      </c>
      <c r="AI37" s="21">
        <f t="shared" si="1"/>
        <v>6.0640400778864886E-3</v>
      </c>
      <c r="AJ37" s="21">
        <f t="shared" si="2"/>
        <v>6.0241347327802701E-3</v>
      </c>
    </row>
    <row r="38" spans="3:36" x14ac:dyDescent="0.2">
      <c r="C38" s="21">
        <f t="shared" si="14"/>
        <v>9.6200800409915743E-3</v>
      </c>
      <c r="AF38" s="24">
        <f>_xll.qlCalendarAdvance(Calendar,AF37,"1d","mf",,Trigger)</f>
        <v>42418</v>
      </c>
      <c r="AG38" s="25">
        <f>_xll.qlDayCounterYearFraction(DayCounter,SettlementDate,AF38,,,Trigger)</f>
        <v>0.1388888888888889</v>
      </c>
      <c r="AH38" s="21">
        <f t="shared" si="0"/>
        <v>5.51291226401604E-3</v>
      </c>
      <c r="AI38" s="21">
        <f t="shared" si="1"/>
        <v>6.059927183753127E-3</v>
      </c>
      <c r="AJ38" s="21">
        <f t="shared" si="2"/>
        <v>6.0210718110487822E-3</v>
      </c>
    </row>
    <row r="39" spans="3:36" x14ac:dyDescent="0.2">
      <c r="C39" s="21">
        <f t="shared" si="14"/>
        <v>9.6396443357394564E-3</v>
      </c>
      <c r="AF39" s="24">
        <f>_xll.qlCalendarAdvance(Calendar,AF38,"1d","mf",,Trigger)</f>
        <v>42419</v>
      </c>
      <c r="AG39" s="25">
        <f>_xll.qlDayCounterYearFraction(DayCounter,SettlementDate,AF39,,,Trigger)</f>
        <v>0.14166666666666666</v>
      </c>
      <c r="AH39" s="21">
        <f t="shared" si="0"/>
        <v>5.51291226401604E-3</v>
      </c>
      <c r="AI39" s="21">
        <f t="shared" si="1"/>
        <v>6.0558142896197662E-3</v>
      </c>
      <c r="AJ39" s="21">
        <f t="shared" si="2"/>
        <v>6.0180019346195712E-3</v>
      </c>
    </row>
    <row r="40" spans="3:36" x14ac:dyDescent="0.2">
      <c r="C40" s="21">
        <f t="shared" si="14"/>
        <v>9.8163426186175812E-3</v>
      </c>
      <c r="AF40" s="24">
        <f>_xll.qlCalendarAdvance(Calendar,AF39,"1d","mf",,Trigger)</f>
        <v>42422</v>
      </c>
      <c r="AG40" s="25">
        <f>_xll.qlDayCounterYearFraction(DayCounter,SettlementDate,AF40,,,Trigger)</f>
        <v>0.15</v>
      </c>
      <c r="AH40" s="21">
        <f t="shared" si="0"/>
        <v>5.51291226401604E-3</v>
      </c>
      <c r="AI40" s="21">
        <f t="shared" si="1"/>
        <v>6.0434756072196812E-3</v>
      </c>
      <c r="AJ40" s="21">
        <f t="shared" si="2"/>
        <v>6.0087505771456041E-3</v>
      </c>
    </row>
    <row r="41" spans="3:36" x14ac:dyDescent="0.2">
      <c r="C41" s="21">
        <f t="shared" si="14"/>
        <v>1.0061656600851114E-2</v>
      </c>
      <c r="AF41" s="24">
        <f>_xll.qlCalendarAdvance(Calendar,AF40,"1d","mf",,Trigger)</f>
        <v>42423</v>
      </c>
      <c r="AG41" s="25">
        <f>_xll.qlDayCounterYearFraction(DayCounter,SettlementDate,AF41,,,Trigger)</f>
        <v>0.15277777777777779</v>
      </c>
      <c r="AH41" s="21">
        <f t="shared" si="0"/>
        <v>5.51291226401604E-3</v>
      </c>
      <c r="AI41" s="21">
        <f t="shared" si="1"/>
        <v>6.0393627130863195E-3</v>
      </c>
      <c r="AJ41" s="21">
        <f t="shared" si="2"/>
        <v>6.0056528819255033E-3</v>
      </c>
    </row>
    <row r="42" spans="3:36" x14ac:dyDescent="0.2">
      <c r="C42" s="21">
        <f t="shared" si="14"/>
        <v>1.025146098071433E-2</v>
      </c>
      <c r="AF42" s="24">
        <f>_xll.qlCalendarAdvance(Calendar,AF41,"1d","mf",,Trigger)</f>
        <v>42424</v>
      </c>
      <c r="AG42" s="25">
        <f>_xll.qlDayCounterYearFraction(DayCounter,SettlementDate,AF42,,,Trigger)</f>
        <v>0.15555555555555556</v>
      </c>
      <c r="AH42" s="21">
        <f t="shared" si="0"/>
        <v>5.51291226401604E-3</v>
      </c>
      <c r="AI42" s="21">
        <f t="shared" si="1"/>
        <v>6.0352498189529579E-3</v>
      </c>
      <c r="AJ42" s="21">
        <f t="shared" si="2"/>
        <v>6.0025482320076795E-3</v>
      </c>
    </row>
    <row r="43" spans="3:36" ht="11.25" customHeight="1" x14ac:dyDescent="0.2">
      <c r="C43" s="21">
        <f t="shared" si="14"/>
        <v>1.0432945669751651E-2</v>
      </c>
      <c r="AF43" s="24">
        <f>_xll.qlCalendarAdvance(Calendar,AF42,"1d","mf",,Trigger)</f>
        <v>42425</v>
      </c>
      <c r="AG43" s="25">
        <f>_xll.qlDayCounterYearFraction(DayCounter,SettlementDate,AF43,,,Trigger)</f>
        <v>0.15833333333333333</v>
      </c>
      <c r="AH43" s="21">
        <f t="shared" si="0"/>
        <v>5.51291226401604E-3</v>
      </c>
      <c r="AI43" s="21">
        <f t="shared" si="1"/>
        <v>6.0311369248195962E-3</v>
      </c>
      <c r="AJ43" s="21">
        <f t="shared" si="2"/>
        <v>5.9994366273921325E-3</v>
      </c>
    </row>
    <row r="44" spans="3:36" x14ac:dyDescent="0.2">
      <c r="C44" s="21">
        <f t="shared" si="14"/>
        <v>1.0619802591517956E-2</v>
      </c>
      <c r="AF44" s="24">
        <f>_xll.qlCalendarAdvance(Calendar,AF43,"1d","mf",,Trigger)</f>
        <v>42426</v>
      </c>
      <c r="AG44" s="25">
        <f>_xll.qlDayCounterYearFraction(DayCounter,SettlementDate,AF44,,,Trigger)</f>
        <v>0.16111111111111112</v>
      </c>
      <c r="AH44" s="21">
        <f t="shared" si="0"/>
        <v>5.51291226401604E-3</v>
      </c>
      <c r="AI44" s="21">
        <f t="shared" si="1"/>
        <v>6.0270240306862346E-3</v>
      </c>
      <c r="AJ44" s="21">
        <f t="shared" si="2"/>
        <v>5.9963180680788642E-3</v>
      </c>
    </row>
    <row r="45" spans="3:36" x14ac:dyDescent="0.2">
      <c r="C45" s="21">
        <f t="shared" si="14"/>
        <v>1.0805759754375074E-2</v>
      </c>
      <c r="AF45" s="24">
        <f>_xll.qlCalendarAdvance(Calendar,AF44,"1d","mf",,Trigger)</f>
        <v>42429</v>
      </c>
      <c r="AG45" s="25">
        <f>_xll.qlDayCounterYearFraction(DayCounter,SettlementDate,AF45,,,Trigger)</f>
        <v>0.16944444444444445</v>
      </c>
      <c r="AH45" s="21">
        <f t="shared" si="0"/>
        <v>5.51291226401604E-3</v>
      </c>
      <c r="AI45" s="21">
        <f t="shared" si="1"/>
        <v>6.0146853482861496E-3</v>
      </c>
      <c r="AJ45" s="21">
        <f t="shared" si="2"/>
        <v>5.9869206619527224E-3</v>
      </c>
    </row>
    <row r="46" spans="3:36" x14ac:dyDescent="0.2">
      <c r="C46" s="21">
        <f t="shared" si="14"/>
        <v>1.0946670805551891E-2</v>
      </c>
      <c r="AF46" s="24">
        <f>_xll.qlCalendarAdvance(Calendar,AF45,"1d","mf",,Trigger)</f>
        <v>42430</v>
      </c>
      <c r="AG46" s="25">
        <f>_xll.qlDayCounterYearFraction(DayCounter,SettlementDate,AF46,,,Trigger)</f>
        <v>0.17222222222222222</v>
      </c>
      <c r="AH46" s="21">
        <f t="shared" si="0"/>
        <v>5.51291226401604E-3</v>
      </c>
      <c r="AI46" s="21">
        <f t="shared" si="1"/>
        <v>6.0105724541527888E-3</v>
      </c>
      <c r="AJ46" s="21">
        <f t="shared" si="2"/>
        <v>5.9837742838485626E-3</v>
      </c>
    </row>
    <row r="47" spans="3:36" x14ac:dyDescent="0.2">
      <c r="C47" s="21">
        <f t="shared" si="14"/>
        <v>1.1120799569637707E-2</v>
      </c>
      <c r="N47" s="111"/>
      <c r="O47" s="111"/>
      <c r="AF47" s="24">
        <f>_xll.qlCalendarAdvance(Calendar,AF46,"1d","mf",,Trigger)</f>
        <v>42431</v>
      </c>
      <c r="AG47" s="25">
        <f>_xll.qlDayCounterYearFraction(DayCounter,SettlementDate,AF47,,,Trigger)</f>
        <v>0.17499999999999999</v>
      </c>
      <c r="AH47" s="21">
        <f t="shared" si="0"/>
        <v>5.51291226401604E-3</v>
      </c>
      <c r="AI47" s="21">
        <f t="shared" si="1"/>
        <v>6.0064595600194271E-3</v>
      </c>
      <c r="AJ47" s="21">
        <f t="shared" si="2"/>
        <v>5.9806209510466805E-3</v>
      </c>
    </row>
    <row r="48" spans="3:36" x14ac:dyDescent="0.2">
      <c r="C48" s="21">
        <f t="shared" si="14"/>
        <v>1.1291576816470321E-2</v>
      </c>
      <c r="AF48" s="24">
        <f>_xll.qlCalendarAdvance(Calendar,AF47,"1d","mf",,Trigger)</f>
        <v>42432</v>
      </c>
      <c r="AG48" s="25">
        <f>_xll.qlDayCounterYearFraction(DayCounter,SettlementDate,AF48,,,Trigger)</f>
        <v>0.17777777777777778</v>
      </c>
      <c r="AH48" s="21">
        <f t="shared" si="0"/>
        <v>5.51291226401604E-3</v>
      </c>
      <c r="AI48" s="21">
        <f t="shared" si="1"/>
        <v>6.0023466658860655E-3</v>
      </c>
      <c r="AJ48" s="21">
        <f t="shared" si="2"/>
        <v>5.9774606635470762E-3</v>
      </c>
    </row>
    <row r="49" spans="3:36" x14ac:dyDescent="0.2">
      <c r="C49" s="26">
        <f t="shared" si="14"/>
        <v>1.147499999999999E-2</v>
      </c>
      <c r="AF49" s="24">
        <f>_xll.qlCalendarAdvance(Calendar,AF48,"1d","mf",,Trigger)</f>
        <v>42433</v>
      </c>
      <c r="AG49" s="25">
        <f>_xll.qlDayCounterYearFraction(DayCounter,SettlementDate,AF49,,,Trigger)</f>
        <v>0.18055555555555555</v>
      </c>
      <c r="AH49" s="21">
        <f t="shared" si="0"/>
        <v>5.51291226401604E-3</v>
      </c>
      <c r="AI49" s="21">
        <f t="shared" si="1"/>
        <v>5.9982337717527038E-3</v>
      </c>
      <c r="AJ49" s="21">
        <f t="shared" si="2"/>
        <v>5.9742934213497497E-3</v>
      </c>
    </row>
    <row r="50" spans="3:36" x14ac:dyDescent="0.2">
      <c r="AF50" s="24">
        <f>_xll.qlCalendarAdvance(Calendar,AF49,"1d","mf",,Trigger)</f>
        <v>42436</v>
      </c>
      <c r="AG50" s="25">
        <f>_xll.qlDayCounterYearFraction(DayCounter,SettlementDate,AF50,,,Trigger)</f>
        <v>0.18888888888888888</v>
      </c>
      <c r="AH50" s="21">
        <f t="shared" si="0"/>
        <v>5.51291226401604E-3</v>
      </c>
      <c r="AI50" s="21">
        <f t="shared" si="1"/>
        <v>5.9858950893526188E-3</v>
      </c>
      <c r="AJ50" s="21">
        <f t="shared" si="2"/>
        <v>5.9647499665714324E-3</v>
      </c>
    </row>
    <row r="51" spans="3:36" x14ac:dyDescent="0.2">
      <c r="AF51" s="24">
        <f>_xll.qlCalendarAdvance(Calendar,AF50,"1d","mf",,Trigger)</f>
        <v>42437</v>
      </c>
      <c r="AG51" s="25">
        <f>_xll.qlDayCounterYearFraction(DayCounter,SettlementDate,AF51,,,Trigger)</f>
        <v>0.19166666666666668</v>
      </c>
      <c r="AH51" s="21">
        <f t="shared" si="0"/>
        <v>5.51291226401604E-3</v>
      </c>
      <c r="AI51" s="21">
        <f t="shared" si="1"/>
        <v>5.9817821952192572E-3</v>
      </c>
      <c r="AJ51" s="21">
        <f t="shared" si="2"/>
        <v>5.9615549055832152E-3</v>
      </c>
    </row>
    <row r="52" spans="3:36" x14ac:dyDescent="0.2">
      <c r="AF52" s="24">
        <f>_xll.qlCalendarAdvance(Calendar,AF51,"1d","mf",,Trigger)</f>
        <v>42438</v>
      </c>
      <c r="AG52" s="25">
        <f>_xll.qlDayCounterYearFraction(DayCounter,SettlementDate,AF52,,,Trigger)</f>
        <v>0.19444444444444445</v>
      </c>
      <c r="AH52" s="21">
        <f t="shared" si="0"/>
        <v>5.51291226401604E-3</v>
      </c>
      <c r="AI52" s="21">
        <f t="shared" si="1"/>
        <v>5.9776693010858955E-3</v>
      </c>
      <c r="AJ52" s="21">
        <f t="shared" si="2"/>
        <v>5.9583528898972749E-3</v>
      </c>
    </row>
    <row r="53" spans="3:36" x14ac:dyDescent="0.2">
      <c r="AF53" s="24">
        <f>_xll.qlCalendarAdvance(Calendar,AF52,"1d","mf",,Trigger)</f>
        <v>42439</v>
      </c>
      <c r="AG53" s="25">
        <f>_xll.qlDayCounterYearFraction(DayCounter,SettlementDate,AF53,,,Trigger)</f>
        <v>0.19722222222222222</v>
      </c>
      <c r="AH53" s="21">
        <f t="shared" si="0"/>
        <v>5.51291226401604E-3</v>
      </c>
      <c r="AI53" s="21">
        <f t="shared" si="1"/>
        <v>5.9735564069525338E-3</v>
      </c>
      <c r="AJ53" s="21">
        <f t="shared" si="2"/>
        <v>5.9551439195136132E-3</v>
      </c>
    </row>
    <row r="54" spans="3:36" x14ac:dyDescent="0.2">
      <c r="AF54" s="24">
        <f>_xll.qlCalendarAdvance(Calendar,AF53,"1d","mf",,Trigger)</f>
        <v>42440</v>
      </c>
      <c r="AG54" s="25">
        <f>_xll.qlDayCounterYearFraction(DayCounter,SettlementDate,AF54,,,Trigger)</f>
        <v>0.2</v>
      </c>
      <c r="AH54" s="21">
        <f t="shared" si="0"/>
        <v>5.51291226401604E-3</v>
      </c>
      <c r="AI54" s="21">
        <f t="shared" si="1"/>
        <v>5.9694435128191722E-3</v>
      </c>
      <c r="AJ54" s="21">
        <f t="shared" si="2"/>
        <v>5.9519279944322276E-3</v>
      </c>
    </row>
    <row r="55" spans="3:36" x14ac:dyDescent="0.2">
      <c r="AF55" s="24">
        <f>_xll.qlCalendarAdvance(Calendar,AF54,"1d","mf",,Trigger)</f>
        <v>42443</v>
      </c>
      <c r="AG55" s="25">
        <f>_xll.qlDayCounterYearFraction(DayCounter,SettlementDate,AF55,,,Trigger)</f>
        <v>0.20833333333333334</v>
      </c>
      <c r="AH55" s="21">
        <f t="shared" si="0"/>
        <v>5.51291226401604E-3</v>
      </c>
      <c r="AI55" s="21">
        <f t="shared" si="1"/>
        <v>5.9571048304190881E-3</v>
      </c>
      <c r="AJ55" s="21">
        <f t="shared" si="2"/>
        <v>5.9422384910017357E-3</v>
      </c>
    </row>
    <row r="56" spans="3:36" x14ac:dyDescent="0.2">
      <c r="AF56" s="24">
        <f>_xll.qlCalendarAdvance(Calendar,AF55,"1d","mf",,Trigger)</f>
        <v>42444</v>
      </c>
      <c r="AG56" s="25">
        <f>_xll.qlDayCounterYearFraction(DayCounter,SettlementDate,AF56,,,Trigger)</f>
        <v>0.21111111111111111</v>
      </c>
      <c r="AH56" s="21">
        <f t="shared" si="0"/>
        <v>5.51291226401604E-3</v>
      </c>
      <c r="AI56" s="21">
        <f t="shared" si="1"/>
        <v>5.9529919362857264E-3</v>
      </c>
      <c r="AJ56" s="21">
        <f t="shared" si="2"/>
        <v>5.9389947471294603E-3</v>
      </c>
    </row>
    <row r="57" spans="3:36" x14ac:dyDescent="0.2">
      <c r="AF57" s="24">
        <f>_xll.qlCalendarAdvance(Calendar,AF56,"1d","mf",,Trigger)</f>
        <v>42445</v>
      </c>
      <c r="AG57" s="25">
        <f>_xll.qlDayCounterYearFraction(DayCounter,SettlementDate,AF57,,,Trigger)</f>
        <v>0.21388888888888888</v>
      </c>
      <c r="AH57" s="21">
        <f t="shared" si="0"/>
        <v>5.51291226401604E-3</v>
      </c>
      <c r="AI57" s="21">
        <f t="shared" si="1"/>
        <v>5.9488790421523647E-3</v>
      </c>
      <c r="AJ57" s="21">
        <f t="shared" si="2"/>
        <v>5.9357440485594617E-3</v>
      </c>
    </row>
    <row r="58" spans="3:36" x14ac:dyDescent="0.2">
      <c r="AF58" s="24">
        <f>_xll.qlCalendarAdvance(Calendar,AF57,"1d","mf",,Trigger)</f>
        <v>42446</v>
      </c>
      <c r="AG58" s="25">
        <f>_xll.qlDayCounterYearFraction(DayCounter,SettlementDate,AF58,,,Trigger)</f>
        <v>0.21666666666666667</v>
      </c>
      <c r="AH58" s="21">
        <f t="shared" si="0"/>
        <v>5.51291226401604E-3</v>
      </c>
      <c r="AI58" s="21">
        <f t="shared" si="1"/>
        <v>5.9447661480190031E-3</v>
      </c>
      <c r="AJ58" s="21">
        <f t="shared" si="2"/>
        <v>5.932486395291741E-3</v>
      </c>
    </row>
    <row r="59" spans="3:36" x14ac:dyDescent="0.2">
      <c r="AF59" s="24">
        <f>_xll.qlCalendarAdvance(Calendar,AF58,"1d","mf",,Trigger)</f>
        <v>42447</v>
      </c>
      <c r="AG59" s="25">
        <f>_xll.qlDayCounterYearFraction(DayCounter,SettlementDate,AF59,,,Trigger)</f>
        <v>0.21944444444444444</v>
      </c>
      <c r="AH59" s="21">
        <f t="shared" si="0"/>
        <v>5.51291226401604E-3</v>
      </c>
      <c r="AI59" s="21">
        <f t="shared" si="1"/>
        <v>5.9406532538856414E-3</v>
      </c>
      <c r="AJ59" s="21">
        <f t="shared" si="2"/>
        <v>5.9292217873262972E-3</v>
      </c>
    </row>
    <row r="60" spans="3:36" x14ac:dyDescent="0.2">
      <c r="AF60" s="24">
        <f>_xll.qlCalendarAdvance(Calendar,AF59,"1d","mf",,Trigger)</f>
        <v>42450</v>
      </c>
      <c r="AG60" s="25">
        <f>_xll.qlDayCounterYearFraction(DayCounter,SettlementDate,AF60,,,Trigger)</f>
        <v>0.22777777777777777</v>
      </c>
      <c r="AH60" s="21">
        <f t="shared" si="0"/>
        <v>5.51291226401604E-3</v>
      </c>
      <c r="AI60" s="21">
        <f t="shared" si="1"/>
        <v>5.9283145714855564E-3</v>
      </c>
      <c r="AJ60" s="21">
        <f t="shared" si="2"/>
        <v>5.9193862352436314E-3</v>
      </c>
    </row>
    <row r="61" spans="3:36" x14ac:dyDescent="0.2">
      <c r="AF61" s="24">
        <f>_xll.qlCalendarAdvance(Calendar,AF60,"1d","mf",,Trigger)</f>
        <v>42451</v>
      </c>
      <c r="AG61" s="25">
        <f>_xll.qlDayCounterYearFraction(DayCounter,SettlementDate,AF61,,,Trigger)</f>
        <v>0.23055555555555557</v>
      </c>
      <c r="AH61" s="21">
        <f t="shared" si="0"/>
        <v>5.51291226401604E-3</v>
      </c>
      <c r="AI61" s="21">
        <f t="shared" si="1"/>
        <v>5.9242016773521948E-3</v>
      </c>
      <c r="AJ61" s="21">
        <f t="shared" si="2"/>
        <v>5.9160938084872978E-3</v>
      </c>
    </row>
    <row r="62" spans="3:36" x14ac:dyDescent="0.2">
      <c r="AF62" s="24">
        <f>_xll.qlCalendarAdvance(Calendar,AF61,"1d","mf",,Trigger)</f>
        <v>42452</v>
      </c>
      <c r="AG62" s="25">
        <f>_xll.qlDayCounterYearFraction(DayCounter,SettlementDate,AF62,,,Trigger)</f>
        <v>0.23333333333333334</v>
      </c>
      <c r="AH62" s="21">
        <f t="shared" si="0"/>
        <v>5.51291226401604E-3</v>
      </c>
      <c r="AI62" s="21">
        <f t="shared" si="1"/>
        <v>5.9200887832188331E-3</v>
      </c>
      <c r="AJ62" s="21">
        <f t="shared" si="2"/>
        <v>5.9127944270332411E-3</v>
      </c>
    </row>
    <row r="63" spans="3:36" x14ac:dyDescent="0.2">
      <c r="AF63" s="24">
        <f>_xll.qlCalendarAdvance(Calendar,AF62,"1d","mf",,Trigger)</f>
        <v>42453</v>
      </c>
      <c r="AG63" s="25">
        <f>_xll.qlDayCounterYearFraction(DayCounter,SettlementDate,AF63,,,Trigger)</f>
        <v>0.2361111111111111</v>
      </c>
      <c r="AH63" s="21">
        <f t="shared" si="0"/>
        <v>5.51291226401604E-3</v>
      </c>
      <c r="AI63" s="21">
        <f t="shared" si="1"/>
        <v>5.9159758890854723E-3</v>
      </c>
      <c r="AJ63" s="21">
        <f t="shared" si="2"/>
        <v>5.9094880908814613E-3</v>
      </c>
    </row>
    <row r="64" spans="3:36" x14ac:dyDescent="0.2">
      <c r="AF64" s="24">
        <f>_xll.qlCalendarAdvance(Calendar,AF63,"1d","mf",,Trigger)</f>
        <v>42458</v>
      </c>
      <c r="AG64" s="25">
        <f>_xll.qlDayCounterYearFraction(DayCounter,SettlementDate,AF64,,,Trigger)</f>
        <v>0.25</v>
      </c>
      <c r="AH64" s="21">
        <f t="shared" si="0"/>
        <v>5.51291226401604E-3</v>
      </c>
      <c r="AI64" s="21">
        <f t="shared" si="1"/>
        <v>5.895411418418664E-3</v>
      </c>
      <c r="AJ64" s="21">
        <f t="shared" si="2"/>
        <v>5.892852089656727E-3</v>
      </c>
    </row>
    <row r="65" spans="14:36" x14ac:dyDescent="0.2">
      <c r="AF65" s="24">
        <f>_xll.qlCalendarAdvance(Calendar,AF64,"1d","mf",,Trigger)</f>
        <v>42459</v>
      </c>
      <c r="AG65" s="25">
        <f>_xll.qlDayCounterYearFraction(DayCounter,SettlementDate,AF65,,,Trigger)</f>
        <v>0.25277777777777777</v>
      </c>
      <c r="AH65" s="21">
        <f t="shared" si="0"/>
        <v>5.51291226401604E-3</v>
      </c>
      <c r="AI65" s="21">
        <f t="shared" si="1"/>
        <v>5.8912985242853023E-3</v>
      </c>
      <c r="AJ65" s="21">
        <f t="shared" si="2"/>
        <v>5.8895040253186121E-3</v>
      </c>
    </row>
    <row r="66" spans="14:36" x14ac:dyDescent="0.2">
      <c r="N66" s="111"/>
      <c r="AF66" s="24">
        <f>_xll.qlCalendarAdvance(Calendar,AF65,"1d","mf",,Trigger)</f>
        <v>42460</v>
      </c>
      <c r="AG66" s="25">
        <f>_xll.qlDayCounterYearFraction(DayCounter,SettlementDate,AF66,,,Trigger)</f>
        <v>0.25555555555555554</v>
      </c>
      <c r="AH66" s="21">
        <f t="shared" si="0"/>
        <v>5.51291226401604E-3</v>
      </c>
      <c r="AI66" s="21">
        <f t="shared" si="1"/>
        <v>5.8871856301519407E-3</v>
      </c>
      <c r="AJ66" s="21">
        <f t="shared" si="2"/>
        <v>5.8861490062827749E-3</v>
      </c>
    </row>
    <row r="67" spans="14:36" x14ac:dyDescent="0.2">
      <c r="N67" s="111"/>
      <c r="AF67" s="24">
        <f>_xll.qlCalendarAdvance(Calendar,AF66,"1d","mf",,Trigger)</f>
        <v>42461</v>
      </c>
      <c r="AG67" s="25">
        <f>_xll.qlDayCounterYearFraction(DayCounter,SettlementDate,AF67,,,Trigger)</f>
        <v>0.25833333333333336</v>
      </c>
      <c r="AH67" s="21">
        <f t="shared" ref="AH67:AH130" si="15">$W$13</f>
        <v>5.51291226401604E-3</v>
      </c>
      <c r="AI67" s="21">
        <f t="shared" ref="AI67:AI126" si="16">$W$10+$W$9*AG67</f>
        <v>5.883072736018579E-3</v>
      </c>
      <c r="AJ67" s="21">
        <f t="shared" ref="AJ67:AJ126" si="17">($W$5+$W$4*AG67+$W$3*AG67^2)</f>
        <v>5.8827870325492146E-3</v>
      </c>
    </row>
    <row r="68" spans="14:36" x14ac:dyDescent="0.2">
      <c r="N68" s="111"/>
      <c r="AF68" s="24">
        <f>_xll.qlCalendarAdvance(Calendar,AF67,"1d","mf",,Trigger)</f>
        <v>42464</v>
      </c>
      <c r="AG68" s="25">
        <f>_xll.qlDayCounterYearFraction(DayCounter,SettlementDate,AF68,,,Trigger)</f>
        <v>0.26666666666666666</v>
      </c>
      <c r="AH68" s="21">
        <f t="shared" si="15"/>
        <v>5.51291226401604E-3</v>
      </c>
      <c r="AI68" s="21">
        <f t="shared" si="16"/>
        <v>5.8707340536184949E-3</v>
      </c>
      <c r="AJ68" s="21">
        <f t="shared" si="17"/>
        <v>5.8726593831621996E-3</v>
      </c>
    </row>
    <row r="69" spans="14:36" x14ac:dyDescent="0.2">
      <c r="N69" s="111"/>
      <c r="AF69" s="24">
        <f>_xll.qlCalendarAdvance(Calendar,AF68,"1d","mf",,Trigger)</f>
        <v>42465</v>
      </c>
      <c r="AG69" s="25">
        <f>_xll.qlDayCounterYearFraction(DayCounter,SettlementDate,AF69,,,Trigger)</f>
        <v>0.26944444444444443</v>
      </c>
      <c r="AH69" s="21">
        <f t="shared" si="15"/>
        <v>5.51291226401604E-3</v>
      </c>
      <c r="AI69" s="21">
        <f t="shared" si="16"/>
        <v>5.8666211594851332E-3</v>
      </c>
      <c r="AJ69" s="21">
        <f t="shared" si="17"/>
        <v>5.8692695906377487E-3</v>
      </c>
    </row>
    <row r="70" spans="14:36" x14ac:dyDescent="0.2">
      <c r="N70" s="111"/>
      <c r="AF70" s="24">
        <f>_xll.qlCalendarAdvance(Calendar,AF69,"1d","mf",,Trigger)</f>
        <v>42466</v>
      </c>
      <c r="AG70" s="25">
        <f>_xll.qlDayCounterYearFraction(DayCounter,SettlementDate,AF70,,,Trigger)</f>
        <v>0.2722222222222222</v>
      </c>
      <c r="AH70" s="21">
        <f t="shared" si="15"/>
        <v>5.51291226401604E-3</v>
      </c>
      <c r="AI70" s="21">
        <f t="shared" si="16"/>
        <v>5.8625082653517716E-3</v>
      </c>
      <c r="AJ70" s="21">
        <f t="shared" si="17"/>
        <v>5.8658728434155755E-3</v>
      </c>
    </row>
    <row r="71" spans="14:36" x14ac:dyDescent="0.2">
      <c r="N71" s="111"/>
      <c r="AF71" s="24">
        <f>_xll.qlCalendarAdvance(Calendar,AF70,"1d","mf",,Trigger)</f>
        <v>42467</v>
      </c>
      <c r="AG71" s="25">
        <f>_xll.qlDayCounterYearFraction(DayCounter,SettlementDate,AF71,,,Trigger)</f>
        <v>0.27500000000000002</v>
      </c>
      <c r="AH71" s="21">
        <f t="shared" si="15"/>
        <v>5.51291226401604E-3</v>
      </c>
      <c r="AI71" s="21">
        <f t="shared" si="16"/>
        <v>5.8583953712184099E-3</v>
      </c>
      <c r="AJ71" s="21">
        <f t="shared" si="17"/>
        <v>5.862469141495681E-3</v>
      </c>
    </row>
    <row r="72" spans="14:36" x14ac:dyDescent="0.2">
      <c r="N72" s="111"/>
      <c r="O72" s="111"/>
      <c r="AF72" s="24">
        <f>_xll.qlCalendarAdvance(Calendar,AF71,"1d","mf",,Trigger)</f>
        <v>42468</v>
      </c>
      <c r="AG72" s="25">
        <f>_xll.qlDayCounterYearFraction(DayCounter,SettlementDate,AF72,,,Trigger)</f>
        <v>0.27777777777777779</v>
      </c>
      <c r="AH72" s="21">
        <f t="shared" si="15"/>
        <v>5.51291226401604E-3</v>
      </c>
      <c r="AI72" s="21">
        <f t="shared" si="16"/>
        <v>5.8542824770850483E-3</v>
      </c>
      <c r="AJ72" s="21">
        <f t="shared" si="17"/>
        <v>5.8590584848780625E-3</v>
      </c>
    </row>
    <row r="73" spans="14:36" x14ac:dyDescent="0.2">
      <c r="N73" s="111"/>
      <c r="O73" s="111"/>
      <c r="AF73" s="24">
        <f>_xll.qlCalendarAdvance(Calendar,AF72,"1d","mf",,Trigger)</f>
        <v>42471</v>
      </c>
      <c r="AG73" s="25">
        <f>_xll.qlDayCounterYearFraction(DayCounter,SettlementDate,AF73,,,Trigger)</f>
        <v>0.28611111111111109</v>
      </c>
      <c r="AH73" s="21">
        <f t="shared" si="15"/>
        <v>5.51291226401604E-3</v>
      </c>
      <c r="AI73" s="21">
        <f t="shared" si="16"/>
        <v>5.8419437946849633E-3</v>
      </c>
      <c r="AJ73" s="21">
        <f t="shared" si="17"/>
        <v>5.8487847868388719E-3</v>
      </c>
    </row>
    <row r="74" spans="14:36" x14ac:dyDescent="0.2">
      <c r="N74" s="111"/>
      <c r="O74" s="111"/>
      <c r="AF74" s="24">
        <f>_xll.qlCalendarAdvance(Calendar,AF73,"1d","mf",,Trigger)</f>
        <v>42472</v>
      </c>
      <c r="AG74" s="25">
        <f>_xll.qlDayCounterYearFraction(DayCounter,SettlementDate,AF74,,,Trigger)</f>
        <v>0.28888888888888886</v>
      </c>
      <c r="AH74" s="21">
        <f t="shared" si="15"/>
        <v>5.51291226401604E-3</v>
      </c>
      <c r="AI74" s="21">
        <f t="shared" si="16"/>
        <v>5.8378309005516016E-3</v>
      </c>
      <c r="AJ74" s="21">
        <f t="shared" si="17"/>
        <v>5.8453463114303628E-3</v>
      </c>
    </row>
    <row r="75" spans="14:36" x14ac:dyDescent="0.2">
      <c r="N75" s="111"/>
      <c r="O75" s="111"/>
      <c r="AF75" s="24">
        <f>_xll.qlCalendarAdvance(Calendar,AF74,"1d","mf",,Trigger)</f>
        <v>42473</v>
      </c>
      <c r="AG75" s="25">
        <f>_xll.qlDayCounterYearFraction(DayCounter,SettlementDate,AF75,,,Trigger)</f>
        <v>0.29166666666666669</v>
      </c>
      <c r="AH75" s="21">
        <f t="shared" si="15"/>
        <v>5.51291226401604E-3</v>
      </c>
      <c r="AI75" s="21">
        <f t="shared" si="16"/>
        <v>5.83371800641824E-3</v>
      </c>
      <c r="AJ75" s="21">
        <f t="shared" si="17"/>
        <v>5.8419008813241323E-3</v>
      </c>
    </row>
    <row r="76" spans="14:36" x14ac:dyDescent="0.2">
      <c r="N76" s="111"/>
      <c r="O76" s="111"/>
      <c r="AF76" s="24">
        <f>_xll.qlCalendarAdvance(Calendar,AF75,"1d","mf",,Trigger)</f>
        <v>42474</v>
      </c>
      <c r="AG76" s="25">
        <f>_xll.qlDayCounterYearFraction(DayCounter,SettlementDate,AF76,,,Trigger)</f>
        <v>0.29444444444444445</v>
      </c>
      <c r="AH76" s="21">
        <f t="shared" si="15"/>
        <v>5.51291226401604E-3</v>
      </c>
      <c r="AI76" s="21">
        <f t="shared" si="16"/>
        <v>5.8296051122848783E-3</v>
      </c>
      <c r="AJ76" s="21">
        <f t="shared" si="17"/>
        <v>5.8384484965201787E-3</v>
      </c>
    </row>
    <row r="77" spans="14:36" x14ac:dyDescent="0.2">
      <c r="N77" s="111"/>
      <c r="O77" s="111"/>
      <c r="AF77" s="24">
        <f>_xll.qlCalendarAdvance(Calendar,AF76,"1d","mf",,Trigger)</f>
        <v>42475</v>
      </c>
      <c r="AG77" s="25">
        <f>_xll.qlDayCounterYearFraction(DayCounter,SettlementDate,AF77,,,Trigger)</f>
        <v>0.29722222222222222</v>
      </c>
      <c r="AH77" s="21">
        <f t="shared" si="15"/>
        <v>5.51291226401604E-3</v>
      </c>
      <c r="AI77" s="21">
        <f t="shared" si="16"/>
        <v>5.8254922181515175E-3</v>
      </c>
      <c r="AJ77" s="21">
        <f t="shared" si="17"/>
        <v>5.834989157018502E-3</v>
      </c>
    </row>
    <row r="78" spans="14:36" x14ac:dyDescent="0.2">
      <c r="N78" s="111"/>
      <c r="O78" s="111"/>
      <c r="AF78" s="24">
        <f>_xll.qlCalendarAdvance(Calendar,AF77,"1d","mf",,Trigger)</f>
        <v>42478</v>
      </c>
      <c r="AG78" s="25">
        <f>_xll.qlDayCounterYearFraction(DayCounter,SettlementDate,AF78,,,Trigger)</f>
        <v>0.30555555555555558</v>
      </c>
      <c r="AH78" s="21">
        <f t="shared" si="15"/>
        <v>5.51291226401604E-3</v>
      </c>
      <c r="AI78" s="21">
        <f t="shared" si="16"/>
        <v>5.8131535357514325E-3</v>
      </c>
      <c r="AJ78" s="21">
        <f t="shared" si="17"/>
        <v>5.8245694103271376E-3</v>
      </c>
    </row>
    <row r="79" spans="14:36" x14ac:dyDescent="0.2">
      <c r="N79" s="111"/>
      <c r="O79" s="111"/>
      <c r="AF79" s="24">
        <f>_xll.qlCalendarAdvance(Calendar,AF78,"1d","mf",,Trigger)</f>
        <v>42479</v>
      </c>
      <c r="AG79" s="25">
        <f>_xll.qlDayCounterYearFraction(DayCounter,SettlementDate,AF79,,,Trigger)</f>
        <v>0.30833333333333335</v>
      </c>
      <c r="AH79" s="21">
        <f t="shared" si="15"/>
        <v>5.51291226401604E-3</v>
      </c>
      <c r="AI79" s="21">
        <f t="shared" si="16"/>
        <v>5.8090406416180709E-3</v>
      </c>
      <c r="AJ79" s="21">
        <f t="shared" si="17"/>
        <v>5.8210822520345703E-3</v>
      </c>
    </row>
    <row r="80" spans="14:36" x14ac:dyDescent="0.2">
      <c r="N80" s="111"/>
      <c r="O80" s="111"/>
      <c r="AF80" s="24">
        <f>_xll.qlCalendarAdvance(Calendar,AF79,"1d","mf",,Trigger)</f>
        <v>42480</v>
      </c>
      <c r="AG80" s="25">
        <f>_xll.qlDayCounterYearFraction(DayCounter,SettlementDate,AF80,,,Trigger)</f>
        <v>0.31111111111111112</v>
      </c>
      <c r="AH80" s="21">
        <f t="shared" si="15"/>
        <v>5.51291226401604E-3</v>
      </c>
      <c r="AI80" s="21">
        <f t="shared" si="16"/>
        <v>5.8049277474847092E-3</v>
      </c>
      <c r="AJ80" s="21">
        <f t="shared" si="17"/>
        <v>5.8175881390442807E-3</v>
      </c>
    </row>
    <row r="81" spans="14:36" x14ac:dyDescent="0.2">
      <c r="N81" s="111"/>
      <c r="O81" s="111"/>
      <c r="AF81" s="24">
        <f>_xll.qlCalendarAdvance(Calendar,AF80,"1d","mf",,Trigger)</f>
        <v>42481</v>
      </c>
      <c r="AG81" s="25">
        <f>_xll.qlDayCounterYearFraction(DayCounter,SettlementDate,AF81,,,Trigger)</f>
        <v>0.31388888888888888</v>
      </c>
      <c r="AH81" s="21">
        <f t="shared" si="15"/>
        <v>5.51291226401604E-3</v>
      </c>
      <c r="AI81" s="21">
        <f t="shared" si="16"/>
        <v>5.8008148533513475E-3</v>
      </c>
      <c r="AJ81" s="21">
        <f t="shared" si="17"/>
        <v>5.8140870713562689E-3</v>
      </c>
    </row>
    <row r="82" spans="14:36" x14ac:dyDescent="0.2">
      <c r="N82" s="111"/>
      <c r="O82" s="111"/>
      <c r="AF82" s="24">
        <f>_xll.qlCalendarAdvance(Calendar,AF81,"1d","mf",,Trigger)</f>
        <v>42482</v>
      </c>
      <c r="AG82" s="25">
        <f>_xll.qlDayCounterYearFraction(DayCounter,SettlementDate,AF82,,,Trigger)</f>
        <v>0.31666666666666665</v>
      </c>
      <c r="AH82" s="21">
        <f t="shared" si="15"/>
        <v>5.51291226401604E-3</v>
      </c>
      <c r="AI82" s="21">
        <f t="shared" si="16"/>
        <v>5.7967019592179859E-3</v>
      </c>
      <c r="AJ82" s="21">
        <f t="shared" si="17"/>
        <v>5.810579048970534E-3</v>
      </c>
    </row>
    <row r="83" spans="14:36" x14ac:dyDescent="0.2">
      <c r="N83" s="111"/>
      <c r="O83" s="111"/>
      <c r="AF83" s="24">
        <f>_xll.qlCalendarAdvance(Calendar,AF82,"1d","mf",,Trigger)</f>
        <v>42485</v>
      </c>
      <c r="AG83" s="25">
        <f>_xll.qlDayCounterYearFraction(DayCounter,SettlementDate,AF83,,,Trigger)</f>
        <v>0.32500000000000001</v>
      </c>
      <c r="AH83" s="21">
        <f t="shared" si="15"/>
        <v>5.51291226401604E-3</v>
      </c>
      <c r="AI83" s="21">
        <f t="shared" si="16"/>
        <v>5.7843632768179009E-3</v>
      </c>
      <c r="AJ83" s="21">
        <f t="shared" si="17"/>
        <v>5.800013253626995E-3</v>
      </c>
    </row>
    <row r="84" spans="14:36" x14ac:dyDescent="0.2">
      <c r="N84" s="111"/>
      <c r="O84" s="111"/>
      <c r="AF84" s="24">
        <f>_xll.qlCalendarAdvance(Calendar,AF83,"1d","mf",,Trigger)</f>
        <v>42486</v>
      </c>
      <c r="AG84" s="25">
        <f>_xll.qlDayCounterYearFraction(DayCounter,SettlementDate,AF84,,,Trigger)</f>
        <v>0.32777777777777778</v>
      </c>
      <c r="AH84" s="21">
        <f t="shared" si="15"/>
        <v>5.51291226401604E-3</v>
      </c>
      <c r="AI84" s="21">
        <f t="shared" si="16"/>
        <v>5.7802503826845392E-3</v>
      </c>
      <c r="AJ84" s="21">
        <f t="shared" si="17"/>
        <v>5.7964774124503694E-3</v>
      </c>
    </row>
    <row r="85" spans="14:36" x14ac:dyDescent="0.2">
      <c r="N85" s="111"/>
      <c r="O85" s="111"/>
      <c r="AF85" s="24">
        <f>_xll.qlCalendarAdvance(Calendar,AF84,"1d","mf",,Trigger)</f>
        <v>42487</v>
      </c>
      <c r="AG85" s="25">
        <f>_xll.qlDayCounterYearFraction(DayCounter,SettlementDate,AF85,,,Trigger)</f>
        <v>0.33055555555555555</v>
      </c>
      <c r="AH85" s="21">
        <f t="shared" si="15"/>
        <v>5.51291226401604E-3</v>
      </c>
      <c r="AI85" s="21">
        <f t="shared" si="16"/>
        <v>5.7761374885511784E-3</v>
      </c>
      <c r="AJ85" s="21">
        <f t="shared" si="17"/>
        <v>5.7929346165760216E-3</v>
      </c>
    </row>
    <row r="86" spans="14:36" x14ac:dyDescent="0.2">
      <c r="N86" s="111"/>
      <c r="O86" s="111"/>
      <c r="AF86" s="24">
        <f>_xll.qlCalendarAdvance(Calendar,AF85,"1d","mf",,Trigger)</f>
        <v>42488</v>
      </c>
      <c r="AG86" s="25">
        <f>_xll.qlDayCounterYearFraction(DayCounter,SettlementDate,AF86,,,Trigger)</f>
        <v>0.33333333333333331</v>
      </c>
      <c r="AH86" s="21">
        <f t="shared" si="15"/>
        <v>5.51291226401604E-3</v>
      </c>
      <c r="AI86" s="21">
        <f t="shared" si="16"/>
        <v>5.7720245944178168E-3</v>
      </c>
      <c r="AJ86" s="21">
        <f t="shared" si="17"/>
        <v>5.7893848660039516E-3</v>
      </c>
    </row>
    <row r="87" spans="14:36" x14ac:dyDescent="0.2">
      <c r="N87" s="111"/>
      <c r="O87" s="111"/>
      <c r="AF87" s="24">
        <f>_xll.qlCalendarAdvance(Calendar,AF86,"1d","mf",,Trigger)</f>
        <v>42489</v>
      </c>
      <c r="AG87" s="25">
        <f>_xll.qlDayCounterYearFraction(DayCounter,SettlementDate,AF87,,,Trigger)</f>
        <v>0.33611111111111114</v>
      </c>
      <c r="AH87" s="21">
        <f t="shared" si="15"/>
        <v>5.51291226401604E-3</v>
      </c>
      <c r="AI87" s="21">
        <f t="shared" si="16"/>
        <v>5.7679117002844551E-3</v>
      </c>
      <c r="AJ87" s="21">
        <f t="shared" si="17"/>
        <v>5.7858281607341593E-3</v>
      </c>
    </row>
    <row r="88" spans="14:36" x14ac:dyDescent="0.2">
      <c r="N88" s="111"/>
      <c r="O88" s="111"/>
      <c r="AF88" s="24">
        <f>_xll.qlCalendarAdvance(Calendar,AF87,"1d","mf",,Trigger)</f>
        <v>42493</v>
      </c>
      <c r="AG88" s="25">
        <f>_xll.qlDayCounterYearFraction(DayCounter,SettlementDate,AF88,,,Trigger)</f>
        <v>0.34722222222222221</v>
      </c>
      <c r="AH88" s="21">
        <f t="shared" si="15"/>
        <v>5.51291226401604E-3</v>
      </c>
      <c r="AI88" s="21">
        <f t="shared" si="16"/>
        <v>5.7514601237510085E-3</v>
      </c>
      <c r="AJ88" s="21">
        <f t="shared" si="17"/>
        <v>5.771531792677761E-3</v>
      </c>
    </row>
    <row r="89" spans="14:36" x14ac:dyDescent="0.2">
      <c r="N89" s="111"/>
      <c r="O89" s="111"/>
      <c r="AF89" s="24">
        <f>_xll.qlCalendarAdvance(Calendar,AF88,"1d","mf",,Trigger)</f>
        <v>42494</v>
      </c>
      <c r="AG89" s="25">
        <f>_xll.qlDayCounterYearFraction(DayCounter,SettlementDate,AF89,,,Trigger)</f>
        <v>0.35</v>
      </c>
      <c r="AH89" s="21">
        <f t="shared" si="15"/>
        <v>5.51291226401604E-3</v>
      </c>
      <c r="AI89" s="21">
        <f t="shared" si="16"/>
        <v>5.7473472296176468E-3</v>
      </c>
      <c r="AJ89" s="21">
        <f t="shared" si="17"/>
        <v>5.767940313919355E-3</v>
      </c>
    </row>
    <row r="90" spans="14:36" x14ac:dyDescent="0.2">
      <c r="N90" s="111"/>
      <c r="O90" s="111"/>
      <c r="AF90" s="24">
        <f>_xll.qlCalendarAdvance(Calendar,AF89,"1d","mf",,Trigger)</f>
        <v>42495</v>
      </c>
      <c r="AG90" s="25">
        <f>_xll.qlDayCounterYearFraction(DayCounter,SettlementDate,AF90,,,Trigger)</f>
        <v>0.3527777777777778</v>
      </c>
      <c r="AH90" s="21">
        <f t="shared" si="15"/>
        <v>5.51291226401604E-3</v>
      </c>
      <c r="AI90" s="21">
        <f t="shared" si="16"/>
        <v>5.7432343354842852E-3</v>
      </c>
      <c r="AJ90" s="21">
        <f t="shared" si="17"/>
        <v>5.7643418804632267E-3</v>
      </c>
    </row>
    <row r="91" spans="14:36" x14ac:dyDescent="0.2">
      <c r="N91" s="111"/>
      <c r="O91" s="111"/>
      <c r="AF91" s="24">
        <f>_xll.qlCalendarAdvance(Calendar,AF90,"1d","mf",,Trigger)</f>
        <v>42496</v>
      </c>
      <c r="AG91" s="25">
        <f>_xll.qlDayCounterYearFraction(DayCounter,SettlementDate,AF91,,,Trigger)</f>
        <v>0.35555555555555557</v>
      </c>
      <c r="AH91" s="21">
        <f t="shared" si="15"/>
        <v>5.51291226401604E-3</v>
      </c>
      <c r="AI91" s="21">
        <f t="shared" si="16"/>
        <v>5.7391214413509235E-3</v>
      </c>
      <c r="AJ91" s="21">
        <f t="shared" si="17"/>
        <v>5.7607364923093754E-3</v>
      </c>
    </row>
    <row r="92" spans="14:36" x14ac:dyDescent="0.2">
      <c r="N92" s="111"/>
      <c r="O92" s="111"/>
      <c r="AF92" s="24">
        <f>_xll.qlCalendarAdvance(Calendar,AF91,"1d","mf",,Trigger)</f>
        <v>42499</v>
      </c>
      <c r="AG92" s="25">
        <f>_xll.qlDayCounterYearFraction(DayCounter,SettlementDate,AF92,,,Trigger)</f>
        <v>0.36388888888888887</v>
      </c>
      <c r="AH92" s="21">
        <f t="shared" si="15"/>
        <v>5.51291226401604E-3</v>
      </c>
      <c r="AI92" s="21">
        <f t="shared" si="16"/>
        <v>5.7267827589508394E-3</v>
      </c>
      <c r="AJ92" s="21">
        <f t="shared" si="17"/>
        <v>5.7498785996614862E-3</v>
      </c>
    </row>
    <row r="93" spans="14:36" x14ac:dyDescent="0.2">
      <c r="N93" s="111"/>
      <c r="O93" s="111"/>
      <c r="AF93" s="24">
        <f>_xll.qlCalendarAdvance(Calendar,AF92,"1d","mf",,Trigger)</f>
        <v>42500</v>
      </c>
      <c r="AG93" s="25">
        <f>_xll.qlDayCounterYearFraction(DayCounter,SettlementDate,AF93,,,Trigger)</f>
        <v>0.36666666666666664</v>
      </c>
      <c r="AH93" s="21">
        <f t="shared" si="15"/>
        <v>5.51291226401604E-3</v>
      </c>
      <c r="AI93" s="21">
        <f t="shared" si="16"/>
        <v>5.7226698648174777E-3</v>
      </c>
      <c r="AJ93" s="21">
        <f t="shared" si="17"/>
        <v>5.7462453927167451E-3</v>
      </c>
    </row>
    <row r="94" spans="14:36" x14ac:dyDescent="0.2">
      <c r="N94" s="111"/>
      <c r="O94" s="111"/>
      <c r="AF94" s="24">
        <f>_xll.qlCalendarAdvance(Calendar,AF93,"1d","mf",,Trigger)</f>
        <v>42501</v>
      </c>
      <c r="AG94" s="25">
        <f>_xll.qlDayCounterYearFraction(DayCounter,SettlementDate,AF94,,,Trigger)</f>
        <v>0.36944444444444446</v>
      </c>
      <c r="AH94" s="21">
        <f t="shared" si="15"/>
        <v>5.51291226401604E-3</v>
      </c>
      <c r="AI94" s="21">
        <f t="shared" si="16"/>
        <v>5.7185569706841161E-3</v>
      </c>
      <c r="AJ94" s="21">
        <f t="shared" si="17"/>
        <v>5.7426052310742808E-3</v>
      </c>
    </row>
    <row r="95" spans="14:36" x14ac:dyDescent="0.2">
      <c r="N95" s="111"/>
      <c r="O95" s="111"/>
      <c r="AF95" s="24">
        <f>_xll.qlCalendarAdvance(Calendar,AF94,"1d","mf",,Trigger)</f>
        <v>42502</v>
      </c>
      <c r="AG95" s="25">
        <f>_xll.qlDayCounterYearFraction(DayCounter,SettlementDate,AF95,,,Trigger)</f>
        <v>0.37222222222222223</v>
      </c>
      <c r="AH95" s="21">
        <f t="shared" si="15"/>
        <v>5.51291226401604E-3</v>
      </c>
      <c r="AI95" s="21">
        <f t="shared" si="16"/>
        <v>5.7144440765507544E-3</v>
      </c>
      <c r="AJ95" s="21">
        <f t="shared" si="17"/>
        <v>5.7389581147340944E-3</v>
      </c>
    </row>
    <row r="96" spans="14:36" x14ac:dyDescent="0.2">
      <c r="N96" s="111"/>
      <c r="O96" s="111"/>
      <c r="AF96" s="24">
        <f>_xll.qlCalendarAdvance(Calendar,AF95,"1d","mf",,Trigger)</f>
        <v>42503</v>
      </c>
      <c r="AG96" s="25">
        <f>_xll.qlDayCounterYearFraction(DayCounter,SettlementDate,AF96,,,Trigger)</f>
        <v>0.375</v>
      </c>
      <c r="AH96" s="21">
        <f t="shared" si="15"/>
        <v>5.51291226401604E-3</v>
      </c>
      <c r="AI96" s="21">
        <f t="shared" si="16"/>
        <v>5.7103311824173927E-3</v>
      </c>
      <c r="AJ96" s="21">
        <f t="shared" si="17"/>
        <v>5.7353040436961848E-3</v>
      </c>
    </row>
    <row r="97" spans="14:36" x14ac:dyDescent="0.2">
      <c r="N97" s="111"/>
      <c r="O97" s="111"/>
      <c r="AF97" s="24">
        <f>_xll.qlCalendarAdvance(Calendar,AF96,"1d","mf",,Trigger)</f>
        <v>42506</v>
      </c>
      <c r="AG97" s="25">
        <f>_xll.qlDayCounterYearFraction(DayCounter,SettlementDate,AF97,,,Trigger)</f>
        <v>0.38333333333333336</v>
      </c>
      <c r="AH97" s="21">
        <f t="shared" si="15"/>
        <v>5.51291226401604E-3</v>
      </c>
      <c r="AI97" s="21">
        <f t="shared" si="16"/>
        <v>5.6979925000173078E-3</v>
      </c>
      <c r="AJ97" s="21">
        <f t="shared" si="17"/>
        <v>5.724300102396121E-3</v>
      </c>
    </row>
    <row r="98" spans="14:36" x14ac:dyDescent="0.2">
      <c r="N98" s="111"/>
      <c r="O98" s="111"/>
      <c r="AF98" s="24">
        <f>_xll.qlCalendarAdvance(Calendar,AF97,"1d","mf",,Trigger)</f>
        <v>42507</v>
      </c>
      <c r="AG98" s="25">
        <f>_xll.qlDayCounterYearFraction(DayCounter,SettlementDate,AF98,,,Trigger)</f>
        <v>0.38611111111111113</v>
      </c>
      <c r="AH98" s="21">
        <f t="shared" si="15"/>
        <v>5.51291226401604E-3</v>
      </c>
      <c r="AI98" s="21">
        <f t="shared" si="16"/>
        <v>5.6938796058839461E-3</v>
      </c>
      <c r="AJ98" s="21">
        <f t="shared" si="17"/>
        <v>5.7206182125673216E-3</v>
      </c>
    </row>
    <row r="99" spans="14:36" x14ac:dyDescent="0.2">
      <c r="N99" s="111"/>
      <c r="O99" s="111"/>
      <c r="AF99" s="24">
        <f>_xll.qlCalendarAdvance(Calendar,AF98,"1d","mf",,Trigger)</f>
        <v>42508</v>
      </c>
      <c r="AG99" s="25">
        <f>_xll.qlDayCounterYearFraction(DayCounter,SettlementDate,AF99,,,Trigger)</f>
        <v>0.3888888888888889</v>
      </c>
      <c r="AH99" s="21">
        <f t="shared" si="15"/>
        <v>5.51291226401604E-3</v>
      </c>
      <c r="AI99" s="21">
        <f t="shared" si="16"/>
        <v>5.6897667117505844E-3</v>
      </c>
      <c r="AJ99" s="21">
        <f t="shared" si="17"/>
        <v>5.7169293680407992E-3</v>
      </c>
    </row>
    <row r="100" spans="14:36" x14ac:dyDescent="0.2">
      <c r="N100" s="111"/>
      <c r="O100" s="111"/>
      <c r="AF100" s="24">
        <f>_xll.qlCalendarAdvance(Calendar,AF99,"1d","mf",,Trigger)</f>
        <v>42509</v>
      </c>
      <c r="AG100" s="25">
        <f>_xll.qlDayCounterYearFraction(DayCounter,SettlementDate,AF100,,,Trigger)</f>
        <v>0.39166666666666666</v>
      </c>
      <c r="AH100" s="21">
        <f t="shared" si="15"/>
        <v>5.51291226401604E-3</v>
      </c>
      <c r="AI100" s="21">
        <f t="shared" si="16"/>
        <v>5.6856538176172228E-3</v>
      </c>
      <c r="AJ100" s="21">
        <f t="shared" si="17"/>
        <v>5.7132335688165536E-3</v>
      </c>
    </row>
    <row r="101" spans="14:36" x14ac:dyDescent="0.2">
      <c r="N101" s="111"/>
      <c r="O101" s="111"/>
      <c r="AF101" s="24">
        <f>_xll.qlCalendarAdvance(Calendar,AF100,"1d","mf",,Trigger)</f>
        <v>42510</v>
      </c>
      <c r="AG101" s="25">
        <f>_xll.qlDayCounterYearFraction(DayCounter,SettlementDate,AF101,,,Trigger)</f>
        <v>0.39444444444444443</v>
      </c>
      <c r="AH101" s="21">
        <f t="shared" si="15"/>
        <v>5.51291226401604E-3</v>
      </c>
      <c r="AI101" s="21">
        <f t="shared" si="16"/>
        <v>5.681540923483862E-3</v>
      </c>
      <c r="AJ101" s="21">
        <f t="shared" si="17"/>
        <v>5.7095308148945867E-3</v>
      </c>
    </row>
    <row r="102" spans="14:36" x14ac:dyDescent="0.2">
      <c r="N102" s="111"/>
      <c r="O102" s="111"/>
      <c r="AF102" s="24">
        <f>_xll.qlCalendarAdvance(Calendar,AF101,"1d","mf",,Trigger)</f>
        <v>42513</v>
      </c>
      <c r="AG102" s="25">
        <f>_xll.qlDayCounterYearFraction(DayCounter,SettlementDate,AF102,,,Trigger)</f>
        <v>0.40277777777777779</v>
      </c>
      <c r="AH102" s="21">
        <f t="shared" si="15"/>
        <v>5.51291226401604E-3</v>
      </c>
      <c r="AI102" s="21">
        <f t="shared" si="16"/>
        <v>5.669202241083777E-3</v>
      </c>
      <c r="AJ102" s="21">
        <f t="shared" si="17"/>
        <v>5.6983808249423482E-3</v>
      </c>
    </row>
    <row r="103" spans="14:36" x14ac:dyDescent="0.2">
      <c r="N103" s="111"/>
      <c r="O103" s="111"/>
      <c r="AF103" s="24">
        <f>_xll.qlCalendarAdvance(Calendar,AF102,"1d","mf",,Trigger)</f>
        <v>42514</v>
      </c>
      <c r="AG103" s="25">
        <f>_xll.qlDayCounterYearFraction(DayCounter,SettlementDate,AF103,,,Trigger)</f>
        <v>0.40555555555555556</v>
      </c>
      <c r="AH103" s="21">
        <f t="shared" si="15"/>
        <v>5.51291226401604E-3</v>
      </c>
      <c r="AI103" s="21">
        <f t="shared" si="16"/>
        <v>5.6650893469504153E-3</v>
      </c>
      <c r="AJ103" s="21">
        <f t="shared" si="17"/>
        <v>5.6946502522294898E-3</v>
      </c>
    </row>
    <row r="104" spans="14:36" x14ac:dyDescent="0.2">
      <c r="N104" s="111"/>
      <c r="O104" s="111"/>
      <c r="AF104" s="24">
        <f>_xll.qlCalendarAdvance(Calendar,AF103,"1d","mf",,Trigger)</f>
        <v>42515</v>
      </c>
      <c r="AG104" s="25">
        <f>_xll.qlDayCounterYearFraction(DayCounter,SettlementDate,AF104,,,Trigger)</f>
        <v>0.40833333333333333</v>
      </c>
      <c r="AH104" s="21">
        <f t="shared" si="15"/>
        <v>5.51291226401604E-3</v>
      </c>
      <c r="AI104" s="21">
        <f t="shared" si="16"/>
        <v>5.6609764528170537E-3</v>
      </c>
      <c r="AJ104" s="21">
        <f t="shared" si="17"/>
        <v>5.6909127248189091E-3</v>
      </c>
    </row>
    <row r="105" spans="14:36" x14ac:dyDescent="0.2">
      <c r="N105" s="111"/>
      <c r="O105" s="111"/>
      <c r="AF105" s="24">
        <f>_xll.qlCalendarAdvance(Calendar,AF104,"1d","mf",,Trigger)</f>
        <v>42516</v>
      </c>
      <c r="AG105" s="25">
        <f>_xll.qlDayCounterYearFraction(DayCounter,SettlementDate,AF105,,,Trigger)</f>
        <v>0.41111111111111109</v>
      </c>
      <c r="AH105" s="21">
        <f t="shared" si="15"/>
        <v>5.51291226401604E-3</v>
      </c>
      <c r="AI105" s="21">
        <f t="shared" si="16"/>
        <v>5.656863558683692E-3</v>
      </c>
      <c r="AJ105" s="21">
        <f t="shared" si="17"/>
        <v>5.6871682427106062E-3</v>
      </c>
    </row>
    <row r="106" spans="14:36" x14ac:dyDescent="0.2">
      <c r="N106" s="111"/>
      <c r="O106" s="111"/>
      <c r="AF106" s="24">
        <f>_xll.qlCalendarAdvance(Calendar,AF105,"1d","mf",,Trigger)</f>
        <v>42517</v>
      </c>
      <c r="AG106" s="25">
        <f>_xll.qlDayCounterYearFraction(DayCounter,SettlementDate,AF106,,,Trigger)</f>
        <v>0.41388888888888886</v>
      </c>
      <c r="AH106" s="21">
        <f t="shared" si="15"/>
        <v>5.51291226401604E-3</v>
      </c>
      <c r="AI106" s="21">
        <f t="shared" si="16"/>
        <v>5.6527506645503304E-3</v>
      </c>
      <c r="AJ106" s="21">
        <f t="shared" si="17"/>
        <v>5.6834168059045802E-3</v>
      </c>
    </row>
    <row r="107" spans="14:36" x14ac:dyDescent="0.2">
      <c r="N107" s="111"/>
      <c r="O107" s="111"/>
      <c r="AF107" s="24">
        <f>_xll.qlCalendarAdvance(Calendar,AF106,"1d","mf",,Trigger)</f>
        <v>42521</v>
      </c>
      <c r="AG107" s="25">
        <f>_xll.qlDayCounterYearFraction(DayCounter,SettlementDate,AF107,,,Trigger)</f>
        <v>0.42499999999999999</v>
      </c>
      <c r="AH107" s="21">
        <f t="shared" si="15"/>
        <v>5.51291226401604E-3</v>
      </c>
      <c r="AI107" s="21">
        <f t="shared" si="16"/>
        <v>5.6362990880168846E-3</v>
      </c>
      <c r="AJ107" s="21">
        <f t="shared" si="17"/>
        <v>5.6683415117032513E-3</v>
      </c>
    </row>
    <row r="108" spans="14:36" x14ac:dyDescent="0.2">
      <c r="N108" s="111"/>
      <c r="O108" s="111"/>
      <c r="AF108" s="24">
        <f>_xll.qlCalendarAdvance(Calendar,AF107,"1d","mf",,Trigger)</f>
        <v>42522</v>
      </c>
      <c r="AG108" s="25">
        <f>_xll.qlDayCounterYearFraction(DayCounter,SettlementDate,AF108,,,Trigger)</f>
        <v>0.42777777777777776</v>
      </c>
      <c r="AH108" s="21">
        <f t="shared" si="15"/>
        <v>5.51291226401604E-3</v>
      </c>
      <c r="AI108" s="21">
        <f t="shared" si="16"/>
        <v>5.6321861938835229E-3</v>
      </c>
      <c r="AJ108" s="21">
        <f t="shared" si="17"/>
        <v>5.6645553014086124E-3</v>
      </c>
    </row>
    <row r="109" spans="14:36" x14ac:dyDescent="0.2">
      <c r="N109" s="111"/>
      <c r="O109" s="111"/>
      <c r="AF109" s="24">
        <f>_xll.qlCalendarAdvance(Calendar,AF108,"1d","mf",,Trigger)</f>
        <v>42523</v>
      </c>
      <c r="AG109" s="25">
        <f>_xll.qlDayCounterYearFraction(DayCounter,SettlementDate,AF109,,,Trigger)</f>
        <v>0.43055555555555558</v>
      </c>
      <c r="AH109" s="21">
        <f t="shared" si="15"/>
        <v>5.51291226401604E-3</v>
      </c>
      <c r="AI109" s="21">
        <f t="shared" si="16"/>
        <v>5.6280732997501613E-3</v>
      </c>
      <c r="AJ109" s="21">
        <f t="shared" si="17"/>
        <v>5.6607621364162513E-3</v>
      </c>
    </row>
    <row r="110" spans="14:36" x14ac:dyDescent="0.2">
      <c r="N110" s="111"/>
      <c r="O110" s="111"/>
      <c r="AF110" s="24">
        <f>_xll.qlCalendarAdvance(Calendar,AF109,"1d","mf",,Trigger)</f>
        <v>42524</v>
      </c>
      <c r="AG110" s="25">
        <f>_xll.qlDayCounterYearFraction(DayCounter,SettlementDate,AF110,,,Trigger)</f>
        <v>0.43333333333333335</v>
      </c>
      <c r="AH110" s="21">
        <f t="shared" si="15"/>
        <v>5.51291226401604E-3</v>
      </c>
      <c r="AI110" s="21">
        <f t="shared" si="16"/>
        <v>5.6239604056167996E-3</v>
      </c>
      <c r="AJ110" s="21">
        <f t="shared" si="17"/>
        <v>5.6569620167261671E-3</v>
      </c>
    </row>
    <row r="111" spans="14:36" x14ac:dyDescent="0.2">
      <c r="N111" s="111"/>
      <c r="O111" s="111"/>
      <c r="AF111" s="24">
        <f>_xll.qlCalendarAdvance(Calendar,AF110,"1d","mf",,Trigger)</f>
        <v>42527</v>
      </c>
      <c r="AG111" s="25">
        <f>_xll.qlDayCounterYearFraction(DayCounter,SettlementDate,AF111,,,Trigger)</f>
        <v>0.44166666666666665</v>
      </c>
      <c r="AH111" s="21">
        <f t="shared" si="15"/>
        <v>5.51291226401604E-3</v>
      </c>
      <c r="AI111" s="21">
        <f t="shared" si="16"/>
        <v>5.6116217232167146E-3</v>
      </c>
      <c r="AJ111" s="21">
        <f t="shared" si="17"/>
        <v>5.6455199294695793E-3</v>
      </c>
    </row>
    <row r="112" spans="14:36" x14ac:dyDescent="0.2">
      <c r="N112" s="111"/>
      <c r="O112" s="111"/>
      <c r="AF112" s="24">
        <f>_xll.qlCalendarAdvance(Calendar,AF111,"1d","mf",,Trigger)</f>
        <v>42528</v>
      </c>
      <c r="AG112" s="25">
        <f>_xll.qlDayCounterYearFraction(DayCounter,SettlementDate,AF112,,,Trigger)</f>
        <v>0.44444444444444442</v>
      </c>
      <c r="AH112" s="21">
        <f t="shared" si="15"/>
        <v>5.51291226401604E-3</v>
      </c>
      <c r="AI112" s="21">
        <f t="shared" si="16"/>
        <v>5.6075088290833529E-3</v>
      </c>
      <c r="AJ112" s="21">
        <f t="shared" si="17"/>
        <v>5.6416919909886044E-3</v>
      </c>
    </row>
    <row r="113" spans="14:36" x14ac:dyDescent="0.2">
      <c r="N113" s="111"/>
      <c r="O113" s="111"/>
      <c r="AF113" s="24">
        <f>_xll.qlCalendarAdvance(Calendar,AF112,"1d","mf",,Trigger)</f>
        <v>42529</v>
      </c>
      <c r="AG113" s="25">
        <f>_xll.qlDayCounterYearFraction(DayCounter,SettlementDate,AF113,,,Trigger)</f>
        <v>0.44722222222222224</v>
      </c>
      <c r="AH113" s="21">
        <f t="shared" si="15"/>
        <v>5.51291226401604E-3</v>
      </c>
      <c r="AI113" s="21">
        <f t="shared" si="16"/>
        <v>5.6033959349499913E-3</v>
      </c>
      <c r="AJ113" s="21">
        <f t="shared" si="17"/>
        <v>5.6378570978099082E-3</v>
      </c>
    </row>
    <row r="114" spans="14:36" x14ac:dyDescent="0.2">
      <c r="N114" s="111"/>
      <c r="O114" s="111"/>
      <c r="AF114" s="24">
        <f>_xll.qlCalendarAdvance(Calendar,AF113,"1d","mf",,Trigger)</f>
        <v>42530</v>
      </c>
      <c r="AG114" s="25">
        <f>_xll.qlDayCounterYearFraction(DayCounter,SettlementDate,AF114,,,Trigger)</f>
        <v>0.45</v>
      </c>
      <c r="AH114" s="21">
        <f t="shared" si="15"/>
        <v>5.51291226401604E-3</v>
      </c>
      <c r="AI114" s="21">
        <f t="shared" si="16"/>
        <v>5.5992830408166296E-3</v>
      </c>
      <c r="AJ114" s="21">
        <f t="shared" si="17"/>
        <v>5.634015249933488E-3</v>
      </c>
    </row>
    <row r="115" spans="14:36" x14ac:dyDescent="0.2">
      <c r="N115" s="111"/>
      <c r="O115" s="111"/>
      <c r="AF115" s="24">
        <f>_xll.qlCalendarAdvance(Calendar,AF114,"1d","mf",,Trigger)</f>
        <v>42531</v>
      </c>
      <c r="AG115" s="25">
        <f>_xll.qlDayCounterYearFraction(DayCounter,SettlementDate,AF115,,,Trigger)</f>
        <v>0.45277777777777778</v>
      </c>
      <c r="AH115" s="21">
        <f t="shared" si="15"/>
        <v>5.51291226401604E-3</v>
      </c>
      <c r="AI115" s="21">
        <f t="shared" si="16"/>
        <v>5.595170146683268E-3</v>
      </c>
      <c r="AJ115" s="21">
        <f t="shared" si="17"/>
        <v>5.6301664473593456E-3</v>
      </c>
    </row>
    <row r="116" spans="14:36" x14ac:dyDescent="0.2">
      <c r="N116" s="111"/>
      <c r="O116" s="111"/>
      <c r="AF116" s="24">
        <f>_xll.qlCalendarAdvance(Calendar,AF115,"1d","mf",,Trigger)</f>
        <v>42534</v>
      </c>
      <c r="AG116" s="25">
        <f>_xll.qlDayCounterYearFraction(DayCounter,SettlementDate,AF116,,,Trigger)</f>
        <v>0.46111111111111114</v>
      </c>
      <c r="AH116" s="21">
        <f t="shared" si="15"/>
        <v>5.51291226401604E-3</v>
      </c>
      <c r="AI116" s="21">
        <f t="shared" si="16"/>
        <v>5.5828314642831839E-3</v>
      </c>
      <c r="AJ116" s="21">
        <f t="shared" si="17"/>
        <v>5.618578311450584E-3</v>
      </c>
    </row>
    <row r="117" spans="14:36" x14ac:dyDescent="0.2">
      <c r="N117" s="111"/>
      <c r="O117" s="111"/>
      <c r="AF117" s="24">
        <f>_xll.qlCalendarAdvance(Calendar,AF116,"1d","mf",,Trigger)</f>
        <v>42535</v>
      </c>
      <c r="AG117" s="25">
        <f>_xll.qlDayCounterYearFraction(DayCounter,SettlementDate,AF117,,,Trigger)</f>
        <v>0.46388888888888891</v>
      </c>
      <c r="AH117" s="21">
        <f t="shared" si="15"/>
        <v>5.51291226401604E-3</v>
      </c>
      <c r="AI117" s="21">
        <f t="shared" si="16"/>
        <v>5.5787185701498222E-3</v>
      </c>
      <c r="AJ117" s="21">
        <f t="shared" si="17"/>
        <v>5.6147016900855509E-3</v>
      </c>
    </row>
    <row r="118" spans="14:36" x14ac:dyDescent="0.2">
      <c r="N118" s="111"/>
      <c r="O118" s="111"/>
      <c r="AF118" s="24">
        <f>_xll.qlCalendarAdvance(Calendar,AF117,"1d","mf",,Trigger)</f>
        <v>42536</v>
      </c>
      <c r="AG118" s="25">
        <f>_xll.qlDayCounterYearFraction(DayCounter,SettlementDate,AF118,,,Trigger)</f>
        <v>0.46666666666666667</v>
      </c>
      <c r="AH118" s="21">
        <f t="shared" si="15"/>
        <v>5.51291226401604E-3</v>
      </c>
      <c r="AI118" s="21">
        <f t="shared" si="16"/>
        <v>5.5746056760164605E-3</v>
      </c>
      <c r="AJ118" s="21">
        <f t="shared" si="17"/>
        <v>5.6108181140227956E-3</v>
      </c>
    </row>
    <row r="119" spans="14:36" x14ac:dyDescent="0.2">
      <c r="N119" s="112"/>
      <c r="O119" s="111"/>
      <c r="AF119" s="24">
        <f>_xll.qlCalendarAdvance(Calendar,AF118,"1d","mf",,Trigger)</f>
        <v>42537</v>
      </c>
      <c r="AG119" s="25">
        <f>_xll.qlDayCounterYearFraction(DayCounter,SettlementDate,AF119,,,Trigger)</f>
        <v>0.46944444444444444</v>
      </c>
      <c r="AH119" s="21">
        <f t="shared" si="15"/>
        <v>5.51291226401604E-3</v>
      </c>
      <c r="AI119" s="21">
        <f t="shared" si="16"/>
        <v>5.5704927818830989E-3</v>
      </c>
      <c r="AJ119" s="21">
        <f t="shared" si="17"/>
        <v>5.606927583262318E-3</v>
      </c>
    </row>
    <row r="120" spans="14:36" x14ac:dyDescent="0.2">
      <c r="N120" s="112"/>
      <c r="O120" s="111"/>
      <c r="AF120" s="24">
        <f>_xll.qlCalendarAdvance(Calendar,AF119,"1d","mf",,Trigger)</f>
        <v>42538</v>
      </c>
      <c r="AG120" s="25">
        <f>_xll.qlDayCounterYearFraction(DayCounter,SettlementDate,AF120,,,Trigger)</f>
        <v>0.47222222222222221</v>
      </c>
      <c r="AH120" s="21">
        <f t="shared" si="15"/>
        <v>5.51291226401604E-3</v>
      </c>
      <c r="AI120" s="21">
        <f t="shared" si="16"/>
        <v>5.5663798877497372E-3</v>
      </c>
      <c r="AJ120" s="21">
        <f t="shared" si="17"/>
        <v>5.6030300978041174E-3</v>
      </c>
    </row>
    <row r="121" spans="14:36" x14ac:dyDescent="0.2">
      <c r="N121" s="112"/>
      <c r="O121" s="111"/>
      <c r="AF121" s="24">
        <f>_xll.qlCalendarAdvance(Calendar,AF120,"1d","mf",,Trigger)</f>
        <v>42541</v>
      </c>
      <c r="AG121" s="25">
        <f>_xll.qlDayCounterYearFraction(DayCounter,SettlementDate,AF121,,,Trigger)</f>
        <v>0.48055555555555557</v>
      </c>
      <c r="AH121" s="21">
        <f t="shared" si="15"/>
        <v>5.51291226401604E-3</v>
      </c>
      <c r="AI121" s="21">
        <f t="shared" si="16"/>
        <v>5.5540412053496522E-3</v>
      </c>
      <c r="AJ121" s="21">
        <f t="shared" si="17"/>
        <v>5.5912959132431803E-3</v>
      </c>
    </row>
    <row r="122" spans="14:36" x14ac:dyDescent="0.2">
      <c r="N122" s="112"/>
      <c r="O122" s="111"/>
      <c r="AF122" s="24">
        <f>_xll.qlCalendarAdvance(Calendar,AF121,"1d","mf",,Trigger)</f>
        <v>42542</v>
      </c>
      <c r="AG122" s="25">
        <f>_xll.qlDayCounterYearFraction(DayCounter,SettlementDate,AF122,,,Trigger)</f>
        <v>0.48333333333333334</v>
      </c>
      <c r="AH122" s="21">
        <f t="shared" si="15"/>
        <v>5.51291226401604E-3</v>
      </c>
      <c r="AI122" s="21">
        <f t="shared" si="16"/>
        <v>5.5499283112162914E-3</v>
      </c>
      <c r="AJ122" s="21">
        <f t="shared" si="17"/>
        <v>5.587370608994089E-3</v>
      </c>
    </row>
    <row r="123" spans="14:36" x14ac:dyDescent="0.2">
      <c r="N123" s="112"/>
      <c r="O123" s="111"/>
      <c r="AF123" s="24">
        <f>_xll.qlCalendarAdvance(Calendar,AF122,"1d","mf",,Trigger)</f>
        <v>42543</v>
      </c>
      <c r="AG123" s="25">
        <f>_xll.qlDayCounterYearFraction(DayCounter,SettlementDate,AF123,,,Trigger)</f>
        <v>0.4861111111111111</v>
      </c>
      <c r="AH123" s="21">
        <f t="shared" si="15"/>
        <v>5.51291226401604E-3</v>
      </c>
      <c r="AI123" s="21">
        <f t="shared" si="16"/>
        <v>5.5458154170829298E-3</v>
      </c>
      <c r="AJ123" s="21">
        <f t="shared" si="17"/>
        <v>5.5834383500472755E-3</v>
      </c>
    </row>
    <row r="124" spans="14:36" x14ac:dyDescent="0.2">
      <c r="N124" s="112"/>
      <c r="O124" s="111"/>
      <c r="AF124" s="24">
        <f>_xll.qlCalendarAdvance(Calendar,AF123,"1d","mf",,Trigger)</f>
        <v>42544</v>
      </c>
      <c r="AG124" s="25">
        <f>_xll.qlDayCounterYearFraction(DayCounter,SettlementDate,AF124,,,Trigger)</f>
        <v>0.48888888888888887</v>
      </c>
      <c r="AH124" s="21">
        <f t="shared" si="15"/>
        <v>5.51291226401604E-3</v>
      </c>
      <c r="AI124" s="21">
        <f t="shared" si="16"/>
        <v>5.5417025229495681E-3</v>
      </c>
      <c r="AJ124" s="21">
        <f t="shared" si="17"/>
        <v>5.5794991364027397E-3</v>
      </c>
    </row>
    <row r="125" spans="14:36" x14ac:dyDescent="0.2">
      <c r="N125" s="112"/>
      <c r="O125" s="112"/>
      <c r="AF125" s="24">
        <f>_xll.qlCalendarAdvance(Calendar,AF124,"1d","mf",,Trigger)</f>
        <v>42545</v>
      </c>
      <c r="AG125" s="25">
        <f>_xll.qlDayCounterYearFraction(DayCounter,SettlementDate,AF125,,,Trigger)</f>
        <v>0.49166666666666664</v>
      </c>
      <c r="AH125" s="21">
        <f t="shared" si="15"/>
        <v>5.51291226401604E-3</v>
      </c>
      <c r="AI125" s="21">
        <f t="shared" si="16"/>
        <v>5.5375896288162064E-3</v>
      </c>
      <c r="AJ125" s="21">
        <f t="shared" si="17"/>
        <v>5.5755529680604817E-3</v>
      </c>
    </row>
    <row r="126" spans="14:36" x14ac:dyDescent="0.2">
      <c r="N126" s="112"/>
      <c r="O126" s="112"/>
      <c r="AF126" s="24">
        <f>_xll.qlCalendarAdvance(Calendar,AF125,"1d","mf",,Trigger)</f>
        <v>42548</v>
      </c>
      <c r="AG126" s="25">
        <f>_xll.qlDayCounterYearFraction(DayCounter,SettlementDate,AF126,,,Trigger)</f>
        <v>0.5</v>
      </c>
      <c r="AH126" s="21">
        <f t="shared" si="15"/>
        <v>5.51291226401604E-3</v>
      </c>
      <c r="AI126" s="21">
        <f t="shared" si="16"/>
        <v>5.5252509464161215E-3</v>
      </c>
      <c r="AJ126" s="21">
        <f t="shared" si="17"/>
        <v>5.5636727348473691E-3</v>
      </c>
    </row>
    <row r="127" spans="14:36" x14ac:dyDescent="0.2">
      <c r="N127" s="112"/>
      <c r="O127" s="112"/>
      <c r="AF127" s="24">
        <f>_xll.qlCalendarAdvance(Calendar,AF126,"1d","mf",,Trigger)</f>
        <v>42549</v>
      </c>
      <c r="AG127" s="25">
        <f>_xll.qlDayCounterYearFraction(DayCounter,SettlementDate,AF127,,,Trigger)</f>
        <v>0.50277777777777777</v>
      </c>
      <c r="AH127" s="21">
        <f t="shared" si="15"/>
        <v>5.51291226401604E-3</v>
      </c>
      <c r="AI127" s="21">
        <f t="shared" ref="AI127:AI140" si="18">$W$10+$W$9*AG127</f>
        <v>5.5211380522827598E-3</v>
      </c>
      <c r="AJ127" s="21">
        <f t="shared" ref="AJ127:AJ140" si="19">($W$5+$W$4*AG127+$W$3*AG127^2)</f>
        <v>5.5596987477142196E-3</v>
      </c>
    </row>
    <row r="128" spans="14:36" x14ac:dyDescent="0.2">
      <c r="N128" s="112"/>
      <c r="O128" s="112"/>
      <c r="AF128" s="24">
        <f>_xll.qlCalendarAdvance(Calendar,AF127,"1d","mf",,Trigger)</f>
        <v>42550</v>
      </c>
      <c r="AG128" s="25">
        <f>_xll.qlDayCounterYearFraction(DayCounter,SettlementDate,AF128,,,Trigger)</f>
        <v>0.50555555555555554</v>
      </c>
      <c r="AH128" s="21">
        <f t="shared" si="15"/>
        <v>5.51291226401604E-3</v>
      </c>
      <c r="AI128" s="21">
        <f t="shared" si="18"/>
        <v>5.5170251581493981E-3</v>
      </c>
      <c r="AJ128" s="21">
        <f t="shared" si="19"/>
        <v>5.5557178058833478E-3</v>
      </c>
    </row>
    <row r="129" spans="14:36" x14ac:dyDescent="0.2">
      <c r="N129" s="112"/>
      <c r="O129" s="112"/>
      <c r="AF129" s="24">
        <f>_xll.qlCalendarAdvance(Calendar,AF128,"1d","mf",,Trigger)</f>
        <v>42551</v>
      </c>
      <c r="AG129" s="25">
        <f>_xll.qlDayCounterYearFraction(DayCounter,SettlementDate,AF129,,,Trigger)</f>
        <v>0.5083333333333333</v>
      </c>
      <c r="AH129" s="21">
        <f t="shared" si="15"/>
        <v>5.51291226401604E-3</v>
      </c>
      <c r="AI129" s="21">
        <f t="shared" si="18"/>
        <v>5.5129122640160365E-3</v>
      </c>
      <c r="AJ129" s="21">
        <f t="shared" si="19"/>
        <v>5.5517299093547547E-3</v>
      </c>
    </row>
    <row r="130" spans="14:36" x14ac:dyDescent="0.2">
      <c r="N130" s="112"/>
      <c r="O130" s="112"/>
      <c r="AF130" s="24">
        <f>_xll.qlCalendarAdvance(Calendar,AF129,"1d","mf",,Trigger)</f>
        <v>42552</v>
      </c>
      <c r="AG130" s="25">
        <f>_xll.qlDayCounterYearFraction(DayCounter,SettlementDate,AF130,,,Trigger)</f>
        <v>0.51111111111111107</v>
      </c>
      <c r="AH130" s="21">
        <f t="shared" si="15"/>
        <v>5.51291226401604E-3</v>
      </c>
      <c r="AI130" s="21">
        <f t="shared" si="18"/>
        <v>5.5087993698826748E-3</v>
      </c>
      <c r="AJ130" s="21">
        <f t="shared" si="19"/>
        <v>5.5477350581284376E-3</v>
      </c>
    </row>
    <row r="131" spans="14:36" x14ac:dyDescent="0.2">
      <c r="N131" s="112"/>
      <c r="O131" s="112"/>
      <c r="AF131" s="24">
        <f>_xll.qlCalendarAdvance(Calendar,AF130,"1d","mf",,Trigger)</f>
        <v>42555</v>
      </c>
      <c r="AG131" s="25">
        <f>_xll.qlDayCounterYearFraction(DayCounter,SettlementDate,AF131,,,Trigger)</f>
        <v>0.51944444444444449</v>
      </c>
      <c r="AH131" s="21">
        <f t="shared" ref="AH131:AH194" si="20">$W$13</f>
        <v>5.51291226401604E-3</v>
      </c>
      <c r="AI131" s="21">
        <f t="shared" si="18"/>
        <v>5.4964606874825898E-3</v>
      </c>
      <c r="AJ131" s="21">
        <f t="shared" si="19"/>
        <v>5.5357087762631504E-3</v>
      </c>
    </row>
    <row r="132" spans="14:36" x14ac:dyDescent="0.2">
      <c r="N132" s="112"/>
      <c r="O132" s="112"/>
      <c r="AF132" s="24">
        <f>_xll.qlCalendarAdvance(Calendar,AF131,"1d","mf",,Trigger)</f>
        <v>42556</v>
      </c>
      <c r="AG132" s="25">
        <f>_xll.qlDayCounterYearFraction(DayCounter,SettlementDate,AF132,,,Trigger)</f>
        <v>0.52222222222222225</v>
      </c>
      <c r="AH132" s="21">
        <f t="shared" si="20"/>
        <v>5.51291226401604E-3</v>
      </c>
      <c r="AI132" s="21">
        <f t="shared" si="18"/>
        <v>5.492347793349229E-3</v>
      </c>
      <c r="AJ132" s="21">
        <f t="shared" si="19"/>
        <v>5.5316861062459427E-3</v>
      </c>
    </row>
    <row r="133" spans="14:36" x14ac:dyDescent="0.2">
      <c r="N133" s="112"/>
      <c r="O133" s="112"/>
      <c r="AF133" s="24">
        <f>_xll.qlCalendarAdvance(Calendar,AF132,"1d","mf",,Trigger)</f>
        <v>42557</v>
      </c>
      <c r="AG133" s="25">
        <f>_xll.qlDayCounterYearFraction(DayCounter,SettlementDate,AF133,,,Trigger)</f>
        <v>0.52500000000000002</v>
      </c>
      <c r="AH133" s="21">
        <f t="shared" si="20"/>
        <v>5.51291226401604E-3</v>
      </c>
      <c r="AI133" s="21">
        <f t="shared" si="18"/>
        <v>5.4882348992158674E-3</v>
      </c>
      <c r="AJ133" s="21">
        <f t="shared" si="19"/>
        <v>5.5276564815310136E-3</v>
      </c>
    </row>
    <row r="134" spans="14:36" x14ac:dyDescent="0.2">
      <c r="N134" s="112"/>
      <c r="O134" s="112"/>
      <c r="AF134" s="24">
        <f>_xll.qlCalendarAdvance(Calendar,AF133,"1d","mf",,Trigger)</f>
        <v>42558</v>
      </c>
      <c r="AG134" s="25">
        <f>_xll.qlDayCounterYearFraction(DayCounter,SettlementDate,AF134,,,Trigger)</f>
        <v>0.52777777777777779</v>
      </c>
      <c r="AH134" s="21">
        <f t="shared" si="20"/>
        <v>5.51291226401604E-3</v>
      </c>
      <c r="AI134" s="21">
        <f t="shared" si="18"/>
        <v>5.4841220050825057E-3</v>
      </c>
      <c r="AJ134" s="21">
        <f t="shared" si="19"/>
        <v>5.5236199021183605E-3</v>
      </c>
    </row>
    <row r="135" spans="14:36" x14ac:dyDescent="0.2">
      <c r="O135" s="112"/>
      <c r="AF135" s="24">
        <f>_xll.qlCalendarAdvance(Calendar,AF134,"1d","mf",,Trigger)</f>
        <v>42559</v>
      </c>
      <c r="AG135" s="25">
        <f>_xll.qlDayCounterYearFraction(DayCounter,SettlementDate,AF135,,,Trigger)</f>
        <v>0.53055555555555556</v>
      </c>
      <c r="AH135" s="21">
        <f t="shared" si="20"/>
        <v>5.51291226401604E-3</v>
      </c>
      <c r="AI135" s="21">
        <f t="shared" si="18"/>
        <v>5.4800091109491441E-3</v>
      </c>
      <c r="AJ135" s="21">
        <f t="shared" si="19"/>
        <v>5.5195763680079852E-3</v>
      </c>
    </row>
    <row r="136" spans="14:36" x14ac:dyDescent="0.2">
      <c r="O136" s="112"/>
      <c r="AF136" s="24">
        <f>_xll.qlCalendarAdvance(Calendar,AF135,"1d","mf",,Trigger)</f>
        <v>42562</v>
      </c>
      <c r="AG136" s="25">
        <f>_xll.qlDayCounterYearFraction(DayCounter,SettlementDate,AF136,,,Trigger)</f>
        <v>0.53888888888888886</v>
      </c>
      <c r="AH136" s="21">
        <f t="shared" si="20"/>
        <v>5.51291226401604E-3</v>
      </c>
      <c r="AI136" s="21">
        <f t="shared" si="18"/>
        <v>5.4676704285490591E-3</v>
      </c>
      <c r="AJ136" s="21">
        <f t="shared" si="19"/>
        <v>5.5074040374905242E-3</v>
      </c>
    </row>
    <row r="137" spans="14:36" x14ac:dyDescent="0.2">
      <c r="O137" s="112"/>
      <c r="AF137" s="24">
        <f>_xll.qlCalendarAdvance(Calendar,AF136,"1d","mf",,Trigger)</f>
        <v>42563</v>
      </c>
      <c r="AG137" s="25">
        <f>_xll.qlDayCounterYearFraction(DayCounter,SettlementDate,AF137,,,Trigger)</f>
        <v>0.54166666666666663</v>
      </c>
      <c r="AH137" s="21">
        <f t="shared" si="20"/>
        <v>5.51291226401604E-3</v>
      </c>
      <c r="AI137" s="21">
        <f t="shared" si="18"/>
        <v>5.4635575344156974E-3</v>
      </c>
      <c r="AJ137" s="21">
        <f t="shared" si="19"/>
        <v>5.5033326845892591E-3</v>
      </c>
    </row>
    <row r="138" spans="14:36" x14ac:dyDescent="0.2">
      <c r="O138" s="112"/>
      <c r="AF138" s="24">
        <f>_xll.qlCalendarAdvance(Calendar,AF137,"1d","mf",,Trigger)</f>
        <v>42564</v>
      </c>
      <c r="AG138" s="25">
        <f>_xll.qlDayCounterYearFraction(DayCounter,SettlementDate,AF138,,,Trigger)</f>
        <v>0.5444444444444444</v>
      </c>
      <c r="AH138" s="21">
        <f t="shared" si="20"/>
        <v>5.51291226401604E-3</v>
      </c>
      <c r="AI138" s="21">
        <f t="shared" si="18"/>
        <v>5.4594446402823366E-3</v>
      </c>
      <c r="AJ138" s="21">
        <f t="shared" si="19"/>
        <v>5.4992543769902709E-3</v>
      </c>
    </row>
    <row r="139" spans="14:36" x14ac:dyDescent="0.2">
      <c r="O139" s="112"/>
      <c r="AF139" s="24">
        <f>_xll.qlCalendarAdvance(Calendar,AF138,"1d","mf",,Trigger)</f>
        <v>42565</v>
      </c>
      <c r="AG139" s="25">
        <f>_xll.qlDayCounterYearFraction(DayCounter,SettlementDate,AF139,,,Trigger)</f>
        <v>0.54722222222222228</v>
      </c>
      <c r="AH139" s="21">
        <f t="shared" si="20"/>
        <v>5.51291226401604E-3</v>
      </c>
      <c r="AI139" s="21">
        <f t="shared" si="18"/>
        <v>5.4553317461489741E-3</v>
      </c>
      <c r="AJ139" s="21">
        <f t="shared" si="19"/>
        <v>5.4951691146935596E-3</v>
      </c>
    </row>
    <row r="140" spans="14:36" x14ac:dyDescent="0.2">
      <c r="O140" s="112"/>
      <c r="AF140" s="24">
        <f>_xll.qlCalendarAdvance(Calendar,AF139,"1d","mf",,Trigger)</f>
        <v>42566</v>
      </c>
      <c r="AG140" s="25">
        <f>_xll.qlDayCounterYearFraction(DayCounter,SettlementDate,AF140,,,Trigger)</f>
        <v>0.55000000000000004</v>
      </c>
      <c r="AH140" s="21">
        <f t="shared" si="20"/>
        <v>5.51291226401604E-3</v>
      </c>
      <c r="AI140" s="21">
        <f t="shared" si="18"/>
        <v>5.4512188520156133E-3</v>
      </c>
      <c r="AJ140" s="21">
        <f t="shared" si="19"/>
        <v>5.4910768976991261E-3</v>
      </c>
    </row>
    <row r="141" spans="14:36" x14ac:dyDescent="0.2">
      <c r="AF141" s="24">
        <f>_xll.qlCalendarAdvance(Calendar,AF140,"1d","mf",,Trigger)</f>
        <v>42569</v>
      </c>
      <c r="AG141" s="25">
        <f>_xll.qlDayCounterYearFraction(DayCounter,SettlementDate,AF141,,,Trigger)</f>
        <v>0.55833333333333335</v>
      </c>
      <c r="AH141" s="21">
        <f t="shared" si="20"/>
        <v>5.51291226401604E-3</v>
      </c>
      <c r="AI141" s="21">
        <f t="shared" ref="AI141:AI204" si="21">$W$10+$W$9*AG141</f>
        <v>5.4388801696155283E-3</v>
      </c>
      <c r="AJ141" s="21">
        <f t="shared" ref="AJ141:AJ204" si="22">($W$5+$W$4*AG141+$W$3*AG141^2)</f>
        <v>5.4787585185294904E-3</v>
      </c>
    </row>
    <row r="142" spans="14:36" x14ac:dyDescent="0.2">
      <c r="AF142" s="24">
        <f>_xll.qlCalendarAdvance(Calendar,AF141,"1d","mf",,Trigger)</f>
        <v>42570</v>
      </c>
      <c r="AG142" s="25">
        <f>_xll.qlDayCounterYearFraction(DayCounter,SettlementDate,AF142,,,Trigger)</f>
        <v>0.56111111111111112</v>
      </c>
      <c r="AH142" s="21">
        <f t="shared" si="20"/>
        <v>5.51291226401604E-3</v>
      </c>
      <c r="AI142" s="21">
        <f t="shared" si="21"/>
        <v>5.4347672754821667E-3</v>
      </c>
      <c r="AJ142" s="21">
        <f t="shared" si="22"/>
        <v>5.4746384827441671E-3</v>
      </c>
    </row>
    <row r="143" spans="14:36" x14ac:dyDescent="0.2">
      <c r="AF143" s="24">
        <f>_xll.qlCalendarAdvance(Calendar,AF142,"1d","mf",,Trigger)</f>
        <v>42571</v>
      </c>
      <c r="AG143" s="25">
        <f>_xll.qlDayCounterYearFraction(DayCounter,SettlementDate,AF143,,,Trigger)</f>
        <v>0.56388888888888888</v>
      </c>
      <c r="AH143" s="21">
        <f t="shared" si="20"/>
        <v>5.51291226401604E-3</v>
      </c>
      <c r="AI143" s="21">
        <f t="shared" si="21"/>
        <v>5.430654381348805E-3</v>
      </c>
      <c r="AJ143" s="21">
        <f t="shared" si="22"/>
        <v>5.4705114922611198E-3</v>
      </c>
    </row>
    <row r="144" spans="14:36" x14ac:dyDescent="0.2">
      <c r="AF144" s="24">
        <f>_xll.qlCalendarAdvance(Calendar,AF143,"1d","mf",,Trigger)</f>
        <v>42572</v>
      </c>
      <c r="AG144" s="25">
        <f>_xll.qlDayCounterYearFraction(DayCounter,SettlementDate,AF144,,,Trigger)</f>
        <v>0.56666666666666665</v>
      </c>
      <c r="AH144" s="21">
        <f t="shared" si="20"/>
        <v>5.51291226401604E-3</v>
      </c>
      <c r="AI144" s="21">
        <f t="shared" si="21"/>
        <v>5.4265414872154433E-3</v>
      </c>
      <c r="AJ144" s="21">
        <f t="shared" si="22"/>
        <v>5.4663775470803512E-3</v>
      </c>
    </row>
    <row r="145" spans="32:36" x14ac:dyDescent="0.2">
      <c r="AF145" s="24">
        <f>_xll.qlCalendarAdvance(Calendar,AF144,"1d","mf",,Trigger)</f>
        <v>42573</v>
      </c>
      <c r="AG145" s="25">
        <f>_xll.qlDayCounterYearFraction(DayCounter,SettlementDate,AF145,,,Trigger)</f>
        <v>0.56944444444444442</v>
      </c>
      <c r="AH145" s="21">
        <f t="shared" si="20"/>
        <v>5.51291226401604E-3</v>
      </c>
      <c r="AI145" s="21">
        <f t="shared" si="21"/>
        <v>5.4224285930820817E-3</v>
      </c>
      <c r="AJ145" s="21">
        <f t="shared" si="22"/>
        <v>5.4622366472018595E-3</v>
      </c>
    </row>
    <row r="146" spans="32:36" x14ac:dyDescent="0.2">
      <c r="AF146" s="24">
        <f>_xll.qlCalendarAdvance(Calendar,AF145,"1d","mf",,Trigger)</f>
        <v>42576</v>
      </c>
      <c r="AG146" s="25">
        <f>_xll.qlDayCounterYearFraction(DayCounter,SettlementDate,AF146,,,Trigger)</f>
        <v>0.57777777777777772</v>
      </c>
      <c r="AH146" s="21">
        <f t="shared" si="20"/>
        <v>5.51291226401604E-3</v>
      </c>
      <c r="AI146" s="21">
        <f t="shared" si="21"/>
        <v>5.4100899106819976E-3</v>
      </c>
      <c r="AJ146" s="21">
        <f t="shared" si="22"/>
        <v>5.4497722193800491E-3</v>
      </c>
    </row>
    <row r="147" spans="32:36" x14ac:dyDescent="0.2">
      <c r="AF147" s="24">
        <f>_xll.qlCalendarAdvance(Calendar,AF146,"1d","mf",,Trigger)</f>
        <v>42577</v>
      </c>
      <c r="AG147" s="25">
        <f>_xll.qlDayCounterYearFraction(DayCounter,SettlementDate,AF147,,,Trigger)</f>
        <v>0.5805555555555556</v>
      </c>
      <c r="AH147" s="21">
        <f t="shared" si="20"/>
        <v>5.51291226401604E-3</v>
      </c>
      <c r="AI147" s="21">
        <f t="shared" si="21"/>
        <v>5.405977016548635E-3</v>
      </c>
      <c r="AJ147" s="21">
        <f t="shared" si="22"/>
        <v>5.4456035007106668E-3</v>
      </c>
    </row>
    <row r="148" spans="32:36" x14ac:dyDescent="0.2">
      <c r="AF148" s="24">
        <f>_xll.qlCalendarAdvance(Calendar,AF147,"1d","mf",,Trigger)</f>
        <v>42578</v>
      </c>
      <c r="AG148" s="25">
        <f>_xll.qlDayCounterYearFraction(DayCounter,SettlementDate,AF148,,,Trigger)</f>
        <v>0.58333333333333337</v>
      </c>
      <c r="AH148" s="21">
        <f t="shared" si="20"/>
        <v>5.51291226401604E-3</v>
      </c>
      <c r="AI148" s="21">
        <f t="shared" si="21"/>
        <v>5.4018641224152742E-3</v>
      </c>
      <c r="AJ148" s="21">
        <f t="shared" si="22"/>
        <v>5.4414278273435621E-3</v>
      </c>
    </row>
    <row r="149" spans="32:36" x14ac:dyDescent="0.2">
      <c r="AF149" s="24">
        <f>_xll.qlCalendarAdvance(Calendar,AF148,"1d","mf",,Trigger)</f>
        <v>42579</v>
      </c>
      <c r="AG149" s="25">
        <f>_xll.qlDayCounterYearFraction(DayCounter,SettlementDate,AF149,,,Trigger)</f>
        <v>0.58611111111111114</v>
      </c>
      <c r="AH149" s="21">
        <f t="shared" si="20"/>
        <v>5.51291226401604E-3</v>
      </c>
      <c r="AI149" s="21">
        <f t="shared" si="21"/>
        <v>5.3977512282819126E-3</v>
      </c>
      <c r="AJ149" s="21">
        <f t="shared" si="22"/>
        <v>5.4372451992787353E-3</v>
      </c>
    </row>
    <row r="150" spans="32:36" x14ac:dyDescent="0.2">
      <c r="AF150" s="24">
        <f>_xll.qlCalendarAdvance(Calendar,AF149,"1d","mf",,Trigger)</f>
        <v>42580</v>
      </c>
      <c r="AG150" s="25">
        <f>_xll.qlDayCounterYearFraction(DayCounter,SettlementDate,AF150,,,Trigger)</f>
        <v>0.58888888888888891</v>
      </c>
      <c r="AH150" s="21">
        <f t="shared" si="20"/>
        <v>5.51291226401604E-3</v>
      </c>
      <c r="AI150" s="21">
        <f t="shared" si="21"/>
        <v>5.3936383341485509E-3</v>
      </c>
      <c r="AJ150" s="21">
        <f t="shared" si="22"/>
        <v>5.4330556165161853E-3</v>
      </c>
    </row>
    <row r="151" spans="32:36" x14ac:dyDescent="0.2">
      <c r="AF151" s="24">
        <f>_xll.qlCalendarAdvance(Calendar,AF150,"1d","mf",,Trigger)</f>
        <v>42583</v>
      </c>
      <c r="AG151" s="25">
        <f>_xll.qlDayCounterYearFraction(DayCounter,SettlementDate,AF151,,,Trigger)</f>
        <v>0.59722222222222221</v>
      </c>
      <c r="AH151" s="21">
        <f t="shared" si="20"/>
        <v>5.51291226401604E-3</v>
      </c>
      <c r="AI151" s="21">
        <f t="shared" si="21"/>
        <v>5.3812996517484659E-3</v>
      </c>
      <c r="AJ151" s="21">
        <f t="shared" si="22"/>
        <v>5.4204451400421995E-3</v>
      </c>
    </row>
    <row r="152" spans="32:36" x14ac:dyDescent="0.2">
      <c r="AF152" s="24">
        <f>_xll.qlCalendarAdvance(Calendar,AF151,"1d","mf",,Trigger)</f>
        <v>42584</v>
      </c>
      <c r="AG152" s="25">
        <f>_xll.qlDayCounterYearFraction(DayCounter,SettlementDate,AF152,,,Trigger)</f>
        <v>0.6</v>
      </c>
      <c r="AH152" s="21">
        <f t="shared" si="20"/>
        <v>5.51291226401604E-3</v>
      </c>
      <c r="AI152" s="21">
        <f t="shared" si="21"/>
        <v>5.3771867576151043E-3</v>
      </c>
      <c r="AJ152" s="21">
        <f t="shared" si="22"/>
        <v>5.4162277384887597E-3</v>
      </c>
    </row>
    <row r="153" spans="32:36" x14ac:dyDescent="0.2">
      <c r="AF153" s="24">
        <f>_xll.qlCalendarAdvance(Calendar,AF152,"1d","mf",,Trigger)</f>
        <v>42585</v>
      </c>
      <c r="AG153" s="25">
        <f>_xll.qlDayCounterYearFraction(DayCounter,SettlementDate,AF153,,,Trigger)</f>
        <v>0.60277777777777775</v>
      </c>
      <c r="AH153" s="21">
        <f t="shared" si="20"/>
        <v>5.51291226401604E-3</v>
      </c>
      <c r="AI153" s="21">
        <f t="shared" si="21"/>
        <v>5.3730738634817426E-3</v>
      </c>
      <c r="AJ153" s="21">
        <f t="shared" si="22"/>
        <v>5.4120033822375969E-3</v>
      </c>
    </row>
    <row r="154" spans="32:36" x14ac:dyDescent="0.2">
      <c r="AF154" s="24">
        <f>_xll.qlCalendarAdvance(Calendar,AF153,"1d","mf",,Trigger)</f>
        <v>42586</v>
      </c>
      <c r="AG154" s="25">
        <f>_xll.qlDayCounterYearFraction(DayCounter,SettlementDate,AF154,,,Trigger)</f>
        <v>0.60555555555555551</v>
      </c>
      <c r="AH154" s="21">
        <f t="shared" si="20"/>
        <v>5.51291226401604E-3</v>
      </c>
      <c r="AI154" s="21">
        <f t="shared" si="21"/>
        <v>5.3689609693483818E-3</v>
      </c>
      <c r="AJ154" s="21">
        <f t="shared" si="22"/>
        <v>5.4077720712887118E-3</v>
      </c>
    </row>
    <row r="155" spans="32:36" x14ac:dyDescent="0.2">
      <c r="AF155" s="24">
        <f>_xll.qlCalendarAdvance(Calendar,AF154,"1d","mf",,Trigger)</f>
        <v>42587</v>
      </c>
      <c r="AG155" s="25">
        <f>_xll.qlDayCounterYearFraction(DayCounter,SettlementDate,AF155,,,Trigger)</f>
        <v>0.60833333333333328</v>
      </c>
      <c r="AH155" s="21">
        <f t="shared" si="20"/>
        <v>5.51291226401604E-3</v>
      </c>
      <c r="AI155" s="21">
        <f t="shared" si="21"/>
        <v>5.3648480752150202E-3</v>
      </c>
      <c r="AJ155" s="21">
        <f t="shared" si="22"/>
        <v>5.4035338056421037E-3</v>
      </c>
    </row>
    <row r="156" spans="32:36" x14ac:dyDescent="0.2">
      <c r="AF156" s="24">
        <f>_xll.qlCalendarAdvance(Calendar,AF155,"1d","mf",,Trigger)</f>
        <v>42590</v>
      </c>
      <c r="AG156" s="25">
        <f>_xll.qlDayCounterYearFraction(DayCounter,SettlementDate,AF156,,,Trigger)</f>
        <v>0.6166666666666667</v>
      </c>
      <c r="AH156" s="21">
        <f t="shared" si="20"/>
        <v>5.51291226401604E-3</v>
      </c>
      <c r="AI156" s="21">
        <f t="shared" si="21"/>
        <v>5.3525093928149352E-3</v>
      </c>
      <c r="AJ156" s="21">
        <f t="shared" si="22"/>
        <v>5.3907772805159432E-3</v>
      </c>
    </row>
    <row r="157" spans="32:36" x14ac:dyDescent="0.2">
      <c r="AF157" s="24">
        <f>_xll.qlCalendarAdvance(Calendar,AF156,"1d","mf",,Trigger)</f>
        <v>42591</v>
      </c>
      <c r="AG157" s="25">
        <f>_xll.qlDayCounterYearFraction(DayCounter,SettlementDate,AF157,,,Trigger)</f>
        <v>0.61944444444444446</v>
      </c>
      <c r="AH157" s="21">
        <f t="shared" si="20"/>
        <v>5.51291226401604E-3</v>
      </c>
      <c r="AI157" s="21">
        <f t="shared" si="21"/>
        <v>5.3483964986815735E-3</v>
      </c>
      <c r="AJ157" s="21">
        <f t="shared" si="22"/>
        <v>5.3865111960784452E-3</v>
      </c>
    </row>
    <row r="158" spans="32:36" x14ac:dyDescent="0.2">
      <c r="AF158" s="24">
        <f>_xll.qlCalendarAdvance(Calendar,AF157,"1d","mf",,Trigger)</f>
        <v>42592</v>
      </c>
      <c r="AG158" s="25">
        <f>_xll.qlDayCounterYearFraction(DayCounter,SettlementDate,AF158,,,Trigger)</f>
        <v>0.62222222222222223</v>
      </c>
      <c r="AH158" s="21">
        <f t="shared" si="20"/>
        <v>5.51291226401604E-3</v>
      </c>
      <c r="AI158" s="21">
        <f t="shared" si="21"/>
        <v>5.3442836045482119E-3</v>
      </c>
      <c r="AJ158" s="21">
        <f t="shared" si="22"/>
        <v>5.3822381569432242E-3</v>
      </c>
    </row>
    <row r="159" spans="32:36" x14ac:dyDescent="0.2">
      <c r="AF159" s="24">
        <f>_xll.qlCalendarAdvance(Calendar,AF158,"1d","mf",,Trigger)</f>
        <v>42593</v>
      </c>
      <c r="AG159" s="25">
        <f>_xll.qlDayCounterYearFraction(DayCounter,SettlementDate,AF159,,,Trigger)</f>
        <v>0.625</v>
      </c>
      <c r="AH159" s="21">
        <f t="shared" si="20"/>
        <v>5.51291226401604E-3</v>
      </c>
      <c r="AI159" s="21">
        <f t="shared" si="21"/>
        <v>5.3401707104148502E-3</v>
      </c>
      <c r="AJ159" s="21">
        <f t="shared" si="22"/>
        <v>5.37795816311028E-3</v>
      </c>
    </row>
    <row r="160" spans="32:36" x14ac:dyDescent="0.2">
      <c r="AF160" s="24">
        <f>_xll.qlCalendarAdvance(Calendar,AF159,"1d","mf",,Trigger)</f>
        <v>42594</v>
      </c>
      <c r="AG160" s="25">
        <f>_xll.qlDayCounterYearFraction(DayCounter,SettlementDate,AF160,,,Trigger)</f>
        <v>0.62777777777777777</v>
      </c>
      <c r="AH160" s="21">
        <f t="shared" si="20"/>
        <v>5.51291226401604E-3</v>
      </c>
      <c r="AI160" s="21">
        <f t="shared" si="21"/>
        <v>5.3360578162814885E-3</v>
      </c>
      <c r="AJ160" s="21">
        <f t="shared" si="22"/>
        <v>5.3736712145796136E-3</v>
      </c>
    </row>
    <row r="161" spans="32:36" x14ac:dyDescent="0.2">
      <c r="AF161" s="24">
        <f>_xll.qlCalendarAdvance(Calendar,AF160,"1d","mf",,Trigger)</f>
        <v>42597</v>
      </c>
      <c r="AG161" s="25">
        <f>_xll.qlDayCounterYearFraction(DayCounter,SettlementDate,AF161,,,Trigger)</f>
        <v>0.63611111111111107</v>
      </c>
      <c r="AH161" s="21">
        <f t="shared" si="20"/>
        <v>5.51291226401604E-3</v>
      </c>
      <c r="AI161" s="21">
        <f t="shared" si="21"/>
        <v>5.3237191338814036E-3</v>
      </c>
      <c r="AJ161" s="21">
        <f t="shared" si="22"/>
        <v>5.3607686408012794E-3</v>
      </c>
    </row>
    <row r="162" spans="32:36" x14ac:dyDescent="0.2">
      <c r="AF162" s="24">
        <f>_xll.qlCalendarAdvance(Calendar,AF161,"1d","mf",,Trigger)</f>
        <v>42598</v>
      </c>
      <c r="AG162" s="25">
        <f>_xll.qlDayCounterYearFraction(DayCounter,SettlementDate,AF162,,,Trigger)</f>
        <v>0.63888888888888884</v>
      </c>
      <c r="AH162" s="21">
        <f t="shared" si="20"/>
        <v>5.51291226401604E-3</v>
      </c>
      <c r="AI162" s="21">
        <f t="shared" si="21"/>
        <v>5.3196062397480419E-3</v>
      </c>
      <c r="AJ162" s="21">
        <f t="shared" si="22"/>
        <v>5.3564538734797223E-3</v>
      </c>
    </row>
    <row r="163" spans="32:36" x14ac:dyDescent="0.2">
      <c r="AF163" s="24">
        <f>_xll.qlCalendarAdvance(Calendar,AF162,"1d","mf",,Trigger)</f>
        <v>42599</v>
      </c>
      <c r="AG163" s="25">
        <f>_xll.qlDayCounterYearFraction(DayCounter,SettlementDate,AF163,,,Trigger)</f>
        <v>0.64166666666666672</v>
      </c>
      <c r="AH163" s="21">
        <f t="shared" si="20"/>
        <v>5.51291226401604E-3</v>
      </c>
      <c r="AI163" s="21">
        <f t="shared" si="21"/>
        <v>5.3154933456146802E-3</v>
      </c>
      <c r="AJ163" s="21">
        <f t="shared" si="22"/>
        <v>5.352132151460443E-3</v>
      </c>
    </row>
    <row r="164" spans="32:36" x14ac:dyDescent="0.2">
      <c r="AF164" s="24">
        <f>_xll.qlCalendarAdvance(Calendar,AF163,"1d","mf",,Trigger)</f>
        <v>42600</v>
      </c>
      <c r="AG164" s="25">
        <f>_xll.qlDayCounterYearFraction(DayCounter,SettlementDate,AF164,,,Trigger)</f>
        <v>0.64444444444444449</v>
      </c>
      <c r="AH164" s="21">
        <f t="shared" si="20"/>
        <v>5.51291226401604E-3</v>
      </c>
      <c r="AI164" s="21">
        <f t="shared" si="21"/>
        <v>5.3113804514813186E-3</v>
      </c>
      <c r="AJ164" s="21">
        <f t="shared" si="22"/>
        <v>5.3478034747434407E-3</v>
      </c>
    </row>
    <row r="165" spans="32:36" x14ac:dyDescent="0.2">
      <c r="AF165" s="24">
        <f>_xll.qlCalendarAdvance(Calendar,AF164,"1d","mf",,Trigger)</f>
        <v>42601</v>
      </c>
      <c r="AG165" s="25">
        <f>_xll.qlDayCounterYearFraction(DayCounter,SettlementDate,AF165,,,Trigger)</f>
        <v>0.64722222222222225</v>
      </c>
      <c r="AH165" s="21">
        <f t="shared" si="20"/>
        <v>5.51291226401604E-3</v>
      </c>
      <c r="AI165" s="21">
        <f t="shared" si="21"/>
        <v>5.3072675573479578E-3</v>
      </c>
      <c r="AJ165" s="21">
        <f t="shared" si="22"/>
        <v>5.3434678433287161E-3</v>
      </c>
    </row>
    <row r="166" spans="32:36" x14ac:dyDescent="0.2">
      <c r="AF166" s="24">
        <f>_xll.qlCalendarAdvance(Calendar,AF165,"1d","mf",,Trigger)</f>
        <v>42604</v>
      </c>
      <c r="AG166" s="25">
        <f>_xll.qlDayCounterYearFraction(DayCounter,SettlementDate,AF166,,,Trigger)</f>
        <v>0.65555555555555556</v>
      </c>
      <c r="AH166" s="21">
        <f t="shared" si="20"/>
        <v>5.51291226401604E-3</v>
      </c>
      <c r="AI166" s="21">
        <f t="shared" si="21"/>
        <v>5.2949288749478728E-3</v>
      </c>
      <c r="AJ166" s="21">
        <f t="shared" si="22"/>
        <v>5.3304192208982071E-3</v>
      </c>
    </row>
    <row r="167" spans="32:36" x14ac:dyDescent="0.2">
      <c r="AF167" s="24">
        <f>_xll.qlCalendarAdvance(Calendar,AF166,"1d","mf",,Trigger)</f>
        <v>42605</v>
      </c>
      <c r="AG167" s="25">
        <f>_xll.qlDayCounterYearFraction(DayCounter,SettlementDate,AF167,,,Trigger)</f>
        <v>0.65833333333333333</v>
      </c>
      <c r="AH167" s="21">
        <f t="shared" si="20"/>
        <v>5.51291226401604E-3</v>
      </c>
      <c r="AI167" s="21">
        <f t="shared" si="21"/>
        <v>5.2908159808145111E-3</v>
      </c>
      <c r="AJ167" s="21">
        <f t="shared" si="22"/>
        <v>5.3260557706925919E-3</v>
      </c>
    </row>
    <row r="168" spans="32:36" x14ac:dyDescent="0.2">
      <c r="AF168" s="24">
        <f>_xll.qlCalendarAdvance(Calendar,AF167,"1d","mf",,Trigger)</f>
        <v>42606</v>
      </c>
      <c r="AG168" s="25">
        <f>_xll.qlDayCounterYearFraction(DayCounter,SettlementDate,AF168,,,Trigger)</f>
        <v>0.66111111111111109</v>
      </c>
      <c r="AH168" s="21">
        <f t="shared" si="20"/>
        <v>5.51291226401604E-3</v>
      </c>
      <c r="AI168" s="21">
        <f t="shared" si="21"/>
        <v>5.2867030866811495E-3</v>
      </c>
      <c r="AJ168" s="21">
        <f t="shared" si="22"/>
        <v>5.3216853657892544E-3</v>
      </c>
    </row>
    <row r="169" spans="32:36" x14ac:dyDescent="0.2">
      <c r="AF169" s="24">
        <f>_xll.qlCalendarAdvance(Calendar,AF168,"1d","mf",,Trigger)</f>
        <v>42607</v>
      </c>
      <c r="AG169" s="25">
        <f>_xll.qlDayCounterYearFraction(DayCounter,SettlementDate,AF169,,,Trigger)</f>
        <v>0.66388888888888886</v>
      </c>
      <c r="AH169" s="21">
        <f t="shared" si="20"/>
        <v>5.51291226401604E-3</v>
      </c>
      <c r="AI169" s="21">
        <f t="shared" si="21"/>
        <v>5.2825901925477878E-3</v>
      </c>
      <c r="AJ169" s="21">
        <f t="shared" si="22"/>
        <v>5.3173080061881938E-3</v>
      </c>
    </row>
    <row r="170" spans="32:36" x14ac:dyDescent="0.2">
      <c r="AF170" s="24">
        <f>_xll.qlCalendarAdvance(Calendar,AF169,"1d","mf",,Trigger)</f>
        <v>42608</v>
      </c>
      <c r="AG170" s="25">
        <f>_xll.qlDayCounterYearFraction(DayCounter,SettlementDate,AF170,,,Trigger)</f>
        <v>0.66666666666666663</v>
      </c>
      <c r="AH170" s="21">
        <f t="shared" si="20"/>
        <v>5.51291226401604E-3</v>
      </c>
      <c r="AI170" s="21">
        <f t="shared" si="21"/>
        <v>5.278477298414427E-3</v>
      </c>
      <c r="AJ170" s="21">
        <f t="shared" si="22"/>
        <v>5.3129236918894119E-3</v>
      </c>
    </row>
    <row r="171" spans="32:36" x14ac:dyDescent="0.2">
      <c r="AF171" s="24">
        <f>_xll.qlCalendarAdvance(Calendar,AF170,"1d","mf",,Trigger)</f>
        <v>42612</v>
      </c>
      <c r="AG171" s="25">
        <f>_xll.qlDayCounterYearFraction(DayCounter,SettlementDate,AF171,,,Trigger)</f>
        <v>0.67777777777777781</v>
      </c>
      <c r="AH171" s="21">
        <f t="shared" si="20"/>
        <v>5.51291226401604E-3</v>
      </c>
      <c r="AI171" s="21">
        <f t="shared" si="21"/>
        <v>5.2620257218809804E-3</v>
      </c>
      <c r="AJ171" s="21">
        <f t="shared" si="22"/>
        <v>5.2953168877170539E-3</v>
      </c>
    </row>
    <row r="172" spans="32:36" x14ac:dyDescent="0.2">
      <c r="AF172" s="24">
        <f>_xll.qlCalendarAdvance(Calendar,AF171,"1d","mf",,Trigger)</f>
        <v>42613</v>
      </c>
      <c r="AG172" s="25">
        <f>_xll.qlDayCounterYearFraction(DayCounter,SettlementDate,AF172,,,Trigger)</f>
        <v>0.68055555555555558</v>
      </c>
      <c r="AH172" s="21">
        <f t="shared" si="20"/>
        <v>5.51291226401604E-3</v>
      </c>
      <c r="AI172" s="21">
        <f t="shared" si="21"/>
        <v>5.2579128277476187E-3</v>
      </c>
      <c r="AJ172" s="21">
        <f t="shared" si="22"/>
        <v>5.2908977999296591E-3</v>
      </c>
    </row>
    <row r="173" spans="32:36" x14ac:dyDescent="0.2">
      <c r="AF173" s="24">
        <f>_xll.qlCalendarAdvance(Calendar,AF172,"1d","mf",,Trigger)</f>
        <v>42614</v>
      </c>
      <c r="AG173" s="25">
        <f>_xll.qlDayCounterYearFraction(DayCounter,SettlementDate,AF173,,,Trigger)</f>
        <v>0.68333333333333335</v>
      </c>
      <c r="AH173" s="21">
        <f t="shared" si="20"/>
        <v>5.51291226401604E-3</v>
      </c>
      <c r="AI173" s="21">
        <f t="shared" si="21"/>
        <v>5.2537999336142571E-3</v>
      </c>
      <c r="AJ173" s="21">
        <f t="shared" si="22"/>
        <v>5.2864717574445403E-3</v>
      </c>
    </row>
    <row r="174" spans="32:36" x14ac:dyDescent="0.2">
      <c r="AF174" s="24">
        <f>_xll.qlCalendarAdvance(Calendar,AF173,"1d","mf",,Trigger)</f>
        <v>42615</v>
      </c>
      <c r="AG174" s="25">
        <f>_xll.qlDayCounterYearFraction(DayCounter,SettlementDate,AF174,,,Trigger)</f>
        <v>0.68611111111111112</v>
      </c>
      <c r="AH174" s="21">
        <f t="shared" si="20"/>
        <v>5.51291226401604E-3</v>
      </c>
      <c r="AI174" s="21">
        <f t="shared" si="21"/>
        <v>5.2496870394808954E-3</v>
      </c>
      <c r="AJ174" s="21">
        <f t="shared" si="22"/>
        <v>5.2820387602616993E-3</v>
      </c>
    </row>
    <row r="175" spans="32:36" x14ac:dyDescent="0.2">
      <c r="AF175" s="24">
        <f>_xll.qlCalendarAdvance(Calendar,AF174,"1d","mf",,Trigger)</f>
        <v>42618</v>
      </c>
      <c r="AG175" s="25">
        <f>_xll.qlDayCounterYearFraction(DayCounter,SettlementDate,AF175,,,Trigger)</f>
        <v>0.69444444444444442</v>
      </c>
      <c r="AH175" s="21">
        <f t="shared" si="20"/>
        <v>5.51291226401604E-3</v>
      </c>
      <c r="AI175" s="21">
        <f t="shared" si="21"/>
        <v>5.2373483570808104E-3</v>
      </c>
      <c r="AJ175" s="21">
        <f t="shared" si="22"/>
        <v>5.2686980405268402E-3</v>
      </c>
    </row>
    <row r="176" spans="32:36" x14ac:dyDescent="0.2">
      <c r="AF176" s="24">
        <f>_xll.qlCalendarAdvance(Calendar,AF175,"1d","mf",,Trigger)</f>
        <v>42619</v>
      </c>
      <c r="AG176" s="25">
        <f>_xll.qlDayCounterYearFraction(DayCounter,SettlementDate,AF176,,,Trigger)</f>
        <v>0.69722222222222219</v>
      </c>
      <c r="AH176" s="21">
        <f t="shared" si="20"/>
        <v>5.51291226401604E-3</v>
      </c>
      <c r="AI176" s="21">
        <f t="shared" si="21"/>
        <v>5.2332354629474487E-3</v>
      </c>
      <c r="AJ176" s="21">
        <f t="shared" si="22"/>
        <v>5.2642372245531093E-3</v>
      </c>
    </row>
    <row r="177" spans="32:36" x14ac:dyDescent="0.2">
      <c r="AF177" s="24">
        <f>_xll.qlCalendarAdvance(Calendar,AF176,"1d","mf",,Trigger)</f>
        <v>42620</v>
      </c>
      <c r="AG177" s="25">
        <f>_xll.qlDayCounterYearFraction(DayCounter,SettlementDate,AF177,,,Trigger)</f>
        <v>0.7</v>
      </c>
      <c r="AH177" s="21">
        <f t="shared" si="20"/>
        <v>5.51291226401604E-3</v>
      </c>
      <c r="AI177" s="21">
        <f t="shared" si="21"/>
        <v>5.2291225688140871E-3</v>
      </c>
      <c r="AJ177" s="21">
        <f t="shared" si="22"/>
        <v>5.2597694538816554E-3</v>
      </c>
    </row>
    <row r="178" spans="32:36" x14ac:dyDescent="0.2">
      <c r="AF178" s="24">
        <f>_xll.qlCalendarAdvance(Calendar,AF177,"1d","mf",,Trigger)</f>
        <v>42621</v>
      </c>
      <c r="AG178" s="25">
        <f>_xll.qlDayCounterYearFraction(DayCounter,SettlementDate,AF178,,,Trigger)</f>
        <v>0.70277777777777772</v>
      </c>
      <c r="AH178" s="21">
        <f t="shared" si="20"/>
        <v>5.51291226401604E-3</v>
      </c>
      <c r="AI178" s="21">
        <f t="shared" si="21"/>
        <v>5.2250096746807254E-3</v>
      </c>
      <c r="AJ178" s="21">
        <f t="shared" si="22"/>
        <v>5.2552947285124784E-3</v>
      </c>
    </row>
    <row r="179" spans="32:36" x14ac:dyDescent="0.2">
      <c r="AF179" s="24">
        <f>_xll.qlCalendarAdvance(Calendar,AF178,"1d","mf",,Trigger)</f>
        <v>42622</v>
      </c>
      <c r="AG179" s="25">
        <f>_xll.qlDayCounterYearFraction(DayCounter,SettlementDate,AF179,,,Trigger)</f>
        <v>0.7055555555555556</v>
      </c>
      <c r="AH179" s="21">
        <f t="shared" si="20"/>
        <v>5.51291226401604E-3</v>
      </c>
      <c r="AI179" s="21">
        <f t="shared" si="21"/>
        <v>5.2208967805473638E-3</v>
      </c>
      <c r="AJ179" s="21">
        <f t="shared" si="22"/>
        <v>5.2508130484455792E-3</v>
      </c>
    </row>
    <row r="180" spans="32:36" x14ac:dyDescent="0.2">
      <c r="AF180" s="24">
        <f>_xll.qlCalendarAdvance(Calendar,AF179,"1d","mf",,Trigger)</f>
        <v>42625</v>
      </c>
      <c r="AG180" s="25">
        <f>_xll.qlDayCounterYearFraction(DayCounter,SettlementDate,AF180,,,Trigger)</f>
        <v>0.71388888888888891</v>
      </c>
      <c r="AH180" s="21">
        <f t="shared" si="20"/>
        <v>5.51291226401604E-3</v>
      </c>
      <c r="AI180" s="21">
        <f t="shared" si="21"/>
        <v>5.2085580981472797E-3</v>
      </c>
      <c r="AJ180" s="21">
        <f t="shared" si="22"/>
        <v>5.2373262800585463E-3</v>
      </c>
    </row>
    <row r="181" spans="32:36" x14ac:dyDescent="0.2">
      <c r="AF181" s="24">
        <f>_xll.qlCalendarAdvance(Calendar,AF180,"1d","mf",,Trigger)</f>
        <v>42626</v>
      </c>
      <c r="AG181" s="25">
        <f>_xll.qlDayCounterYearFraction(DayCounter,SettlementDate,AF181,,,Trigger)</f>
        <v>0.71666666666666667</v>
      </c>
      <c r="AH181" s="21">
        <f t="shared" si="20"/>
        <v>5.51291226401604E-3</v>
      </c>
      <c r="AI181" s="21">
        <f t="shared" si="21"/>
        <v>5.204445204013918E-3</v>
      </c>
      <c r="AJ181" s="21">
        <f t="shared" si="22"/>
        <v>5.2328167812007564E-3</v>
      </c>
    </row>
    <row r="182" spans="32:36" x14ac:dyDescent="0.2">
      <c r="AF182" s="24">
        <f>_xll.qlCalendarAdvance(Calendar,AF181,"1d","mf",,Trigger)</f>
        <v>42627</v>
      </c>
      <c r="AG182" s="25">
        <f>_xll.qlDayCounterYearFraction(DayCounter,SettlementDate,AF182,,,Trigger)</f>
        <v>0.71944444444444444</v>
      </c>
      <c r="AH182" s="21">
        <f t="shared" si="20"/>
        <v>5.51291226401604E-3</v>
      </c>
      <c r="AI182" s="21">
        <f t="shared" si="21"/>
        <v>5.2003323098805563E-3</v>
      </c>
      <c r="AJ182" s="21">
        <f t="shared" si="22"/>
        <v>5.2283003276452442E-3</v>
      </c>
    </row>
    <row r="183" spans="32:36" x14ac:dyDescent="0.2">
      <c r="AF183" s="24">
        <f>_xll.qlCalendarAdvance(Calendar,AF182,"1d","mf",,Trigger)</f>
        <v>42628</v>
      </c>
      <c r="AG183" s="25">
        <f>_xll.qlDayCounterYearFraction(DayCounter,SettlementDate,AF183,,,Trigger)</f>
        <v>0.72222222222222221</v>
      </c>
      <c r="AH183" s="21">
        <f t="shared" si="20"/>
        <v>5.51291226401604E-3</v>
      </c>
      <c r="AI183" s="21">
        <f t="shared" si="21"/>
        <v>5.1962194157471947E-3</v>
      </c>
      <c r="AJ183" s="21">
        <f t="shared" si="22"/>
        <v>5.223776919392009E-3</v>
      </c>
    </row>
    <row r="184" spans="32:36" x14ac:dyDescent="0.2">
      <c r="AF184" s="24">
        <f>_xll.qlCalendarAdvance(Calendar,AF183,"1d","mf",,Trigger)</f>
        <v>42629</v>
      </c>
      <c r="AG184" s="25">
        <f>_xll.qlDayCounterYearFraction(DayCounter,SettlementDate,AF184,,,Trigger)</f>
        <v>0.72499999999999998</v>
      </c>
      <c r="AH184" s="21">
        <f t="shared" si="20"/>
        <v>5.51291226401604E-3</v>
      </c>
      <c r="AI184" s="21">
        <f t="shared" si="21"/>
        <v>5.192106521613833E-3</v>
      </c>
      <c r="AJ184" s="21">
        <f t="shared" si="22"/>
        <v>5.2192465564410515E-3</v>
      </c>
    </row>
    <row r="185" spans="32:36" x14ac:dyDescent="0.2">
      <c r="AF185" s="24">
        <f>_xll.qlCalendarAdvance(Calendar,AF184,"1d","mf",,Trigger)</f>
        <v>42632</v>
      </c>
      <c r="AG185" s="25">
        <f>_xll.qlDayCounterYearFraction(DayCounter,SettlementDate,AF185,,,Trigger)</f>
        <v>0.73333333333333328</v>
      </c>
      <c r="AH185" s="21">
        <f t="shared" si="20"/>
        <v>5.51291226401604E-3</v>
      </c>
      <c r="AI185" s="21">
        <f t="shared" si="21"/>
        <v>5.1797678392137489E-3</v>
      </c>
      <c r="AJ185" s="21">
        <f t="shared" si="22"/>
        <v>5.205613739401844E-3</v>
      </c>
    </row>
    <row r="186" spans="32:36" x14ac:dyDescent="0.2">
      <c r="AF186" s="24">
        <f>_xll.qlCalendarAdvance(Calendar,AF185,"1d","mf",,Trigger)</f>
        <v>42633</v>
      </c>
      <c r="AG186" s="25">
        <f>_xll.qlDayCounterYearFraction(DayCounter,SettlementDate,AF186,,,Trigger)</f>
        <v>0.73611111111111116</v>
      </c>
      <c r="AH186" s="21">
        <f t="shared" si="20"/>
        <v>5.51291226401604E-3</v>
      </c>
      <c r="AI186" s="21">
        <f t="shared" si="21"/>
        <v>5.1756549450803872E-3</v>
      </c>
      <c r="AJ186" s="21">
        <f t="shared" si="22"/>
        <v>5.2010555576599959E-3</v>
      </c>
    </row>
    <row r="187" spans="32:36" x14ac:dyDescent="0.2">
      <c r="AF187" s="24">
        <f>_xll.qlCalendarAdvance(Calendar,AF186,"1d","mf",,Trigger)</f>
        <v>42634</v>
      </c>
      <c r="AG187" s="25">
        <f>_xll.qlDayCounterYearFraction(DayCounter,SettlementDate,AF187,,,Trigger)</f>
        <v>0.73888888888888893</v>
      </c>
      <c r="AH187" s="21">
        <f t="shared" si="20"/>
        <v>5.51291226401604E-3</v>
      </c>
      <c r="AI187" s="21">
        <f t="shared" si="21"/>
        <v>5.1715420509470256E-3</v>
      </c>
      <c r="AJ187" s="21">
        <f t="shared" si="22"/>
        <v>5.1964904212204255E-3</v>
      </c>
    </row>
    <row r="188" spans="32:36" x14ac:dyDescent="0.2">
      <c r="AF188" s="24">
        <f>_xll.qlCalendarAdvance(Calendar,AF187,"1d","mf",,Trigger)</f>
        <v>42635</v>
      </c>
      <c r="AG188" s="25">
        <f>_xll.qlDayCounterYearFraction(DayCounter,SettlementDate,AF188,,,Trigger)</f>
        <v>0.7416666666666667</v>
      </c>
      <c r="AH188" s="21">
        <f t="shared" si="20"/>
        <v>5.51291226401604E-3</v>
      </c>
      <c r="AI188" s="21">
        <f t="shared" si="21"/>
        <v>5.1674291568136639E-3</v>
      </c>
      <c r="AJ188" s="21">
        <f t="shared" si="22"/>
        <v>5.1919183300831321E-3</v>
      </c>
    </row>
    <row r="189" spans="32:36" x14ac:dyDescent="0.2">
      <c r="AF189" s="24">
        <f>_xll.qlCalendarAdvance(Calendar,AF188,"1d","mf",,Trigger)</f>
        <v>42636</v>
      </c>
      <c r="AG189" s="25">
        <f>_xll.qlDayCounterYearFraction(DayCounter,SettlementDate,AF189,,,Trigger)</f>
        <v>0.74444444444444446</v>
      </c>
      <c r="AH189" s="21">
        <f t="shared" si="20"/>
        <v>5.51291226401604E-3</v>
      </c>
      <c r="AI189" s="21">
        <f t="shared" si="21"/>
        <v>5.1633162626803022E-3</v>
      </c>
      <c r="AJ189" s="21">
        <f t="shared" si="22"/>
        <v>5.1873392842481172E-3</v>
      </c>
    </row>
    <row r="190" spans="32:36" x14ac:dyDescent="0.2">
      <c r="AF190" s="24">
        <f>_xll.qlCalendarAdvance(Calendar,AF189,"1d","mf",,Trigger)</f>
        <v>42639</v>
      </c>
      <c r="AG190" s="25">
        <f>_xll.qlDayCounterYearFraction(DayCounter,SettlementDate,AF190,,,Trigger)</f>
        <v>0.75277777777777777</v>
      </c>
      <c r="AH190" s="21">
        <f t="shared" si="20"/>
        <v>5.51291226401604E-3</v>
      </c>
      <c r="AI190" s="21">
        <f t="shared" si="21"/>
        <v>5.1509775802802173E-3</v>
      </c>
      <c r="AJ190" s="21">
        <f t="shared" si="22"/>
        <v>5.1735604185567333E-3</v>
      </c>
    </row>
    <row r="191" spans="32:36" x14ac:dyDescent="0.2">
      <c r="AF191" s="24">
        <f>_xll.qlCalendarAdvance(Calendar,AF190,"1d","mf",,Trigger)</f>
        <v>42640</v>
      </c>
      <c r="AG191" s="25">
        <f>_xll.qlDayCounterYearFraction(DayCounter,SettlementDate,AF191,,,Trigger)</f>
        <v>0.75555555555555554</v>
      </c>
      <c r="AH191" s="21">
        <f t="shared" si="20"/>
        <v>5.51291226401604E-3</v>
      </c>
      <c r="AI191" s="21">
        <f t="shared" si="21"/>
        <v>5.1468646861468556E-3</v>
      </c>
      <c r="AJ191" s="21">
        <f t="shared" si="22"/>
        <v>5.1689535539308279E-3</v>
      </c>
    </row>
    <row r="192" spans="32:36" x14ac:dyDescent="0.2">
      <c r="AF192" s="24">
        <f>_xll.qlCalendarAdvance(Calendar,AF191,"1d","mf",,Trigger)</f>
        <v>42641</v>
      </c>
      <c r="AG192" s="25">
        <f>_xll.qlDayCounterYearFraction(DayCounter,SettlementDate,AF192,,,Trigger)</f>
        <v>0.7583333333333333</v>
      </c>
      <c r="AH192" s="21">
        <f t="shared" si="20"/>
        <v>5.51291226401604E-3</v>
      </c>
      <c r="AI192" s="21">
        <f t="shared" si="21"/>
        <v>5.1427517920134939E-3</v>
      </c>
      <c r="AJ192" s="21">
        <f t="shared" si="22"/>
        <v>5.1643397346071993E-3</v>
      </c>
    </row>
    <row r="193" spans="32:36" x14ac:dyDescent="0.2">
      <c r="AF193" s="24">
        <f>_xll.qlCalendarAdvance(Calendar,AF192,"1d","mf",,Trigger)</f>
        <v>42642</v>
      </c>
      <c r="AG193" s="25">
        <f>_xll.qlDayCounterYearFraction(DayCounter,SettlementDate,AF193,,,Trigger)</f>
        <v>0.76111111111111107</v>
      </c>
      <c r="AH193" s="21">
        <f t="shared" si="20"/>
        <v>5.51291226401604E-3</v>
      </c>
      <c r="AI193" s="21">
        <f t="shared" si="21"/>
        <v>5.1386388978801323E-3</v>
      </c>
      <c r="AJ193" s="21">
        <f t="shared" si="22"/>
        <v>5.1597189605858476E-3</v>
      </c>
    </row>
    <row r="194" spans="32:36" x14ac:dyDescent="0.2">
      <c r="AF194" s="24">
        <f>_xll.qlCalendarAdvance(Calendar,AF193,"1d","mf",,Trigger)</f>
        <v>42643</v>
      </c>
      <c r="AG194" s="25">
        <f>_xll.qlDayCounterYearFraction(DayCounter,SettlementDate,AF194,,,Trigger)</f>
        <v>0.76388888888888884</v>
      </c>
      <c r="AH194" s="21">
        <f t="shared" si="20"/>
        <v>5.51291226401604E-3</v>
      </c>
      <c r="AI194" s="21">
        <f t="shared" si="21"/>
        <v>5.1345260037467706E-3</v>
      </c>
      <c r="AJ194" s="21">
        <f t="shared" si="22"/>
        <v>5.1550912318667737E-3</v>
      </c>
    </row>
    <row r="195" spans="32:36" x14ac:dyDescent="0.2">
      <c r="AF195" s="24">
        <f>_xll.qlCalendarAdvance(Calendar,AF194,"1d","mf",,Trigger)</f>
        <v>42646</v>
      </c>
      <c r="AG195" s="25">
        <f>_xll.qlDayCounterYearFraction(DayCounter,SettlementDate,AF195,,,Trigger)</f>
        <v>0.77222222222222225</v>
      </c>
      <c r="AH195" s="21">
        <f t="shared" ref="AH195:AH253" si="23">$W$13</f>
        <v>5.51291226401604E-3</v>
      </c>
      <c r="AI195" s="21">
        <f t="shared" si="21"/>
        <v>5.1221873213466865E-3</v>
      </c>
      <c r="AJ195" s="21">
        <f t="shared" si="22"/>
        <v>5.141166317523216E-3</v>
      </c>
    </row>
    <row r="196" spans="32:36" x14ac:dyDescent="0.2">
      <c r="AF196" s="24">
        <f>_xll.qlCalendarAdvance(Calendar,AF195,"1d","mf",,Trigger)</f>
        <v>42647</v>
      </c>
      <c r="AG196" s="25">
        <f>_xll.qlDayCounterYearFraction(DayCounter,SettlementDate,AF196,,,Trigger)</f>
        <v>0.77500000000000002</v>
      </c>
      <c r="AH196" s="21">
        <f t="shared" si="23"/>
        <v>5.51291226401604E-3</v>
      </c>
      <c r="AI196" s="21">
        <f t="shared" si="21"/>
        <v>5.1180744272133248E-3</v>
      </c>
      <c r="AJ196" s="21">
        <f t="shared" si="22"/>
        <v>5.1365107700132523E-3</v>
      </c>
    </row>
    <row r="197" spans="32:36" x14ac:dyDescent="0.2">
      <c r="AF197" s="24">
        <f>_xll.qlCalendarAdvance(Calendar,AF196,"1d","mf",,Trigger)</f>
        <v>42648</v>
      </c>
      <c r="AG197" s="25">
        <f>_xll.qlDayCounterYearFraction(DayCounter,SettlementDate,AF197,,,Trigger)</f>
        <v>0.77777777777777779</v>
      </c>
      <c r="AH197" s="21">
        <f t="shared" si="23"/>
        <v>5.51291226401604E-3</v>
      </c>
      <c r="AI197" s="21">
        <f t="shared" si="21"/>
        <v>5.1139615330799632E-3</v>
      </c>
      <c r="AJ197" s="21">
        <f t="shared" si="22"/>
        <v>5.1318482678055655E-3</v>
      </c>
    </row>
    <row r="198" spans="32:36" x14ac:dyDescent="0.2">
      <c r="AF198" s="24">
        <f>_xll.qlCalendarAdvance(Calendar,AF197,"1d","mf",,Trigger)</f>
        <v>42649</v>
      </c>
      <c r="AG198" s="25">
        <f>_xll.qlDayCounterYearFraction(DayCounter,SettlementDate,AF198,,,Trigger)</f>
        <v>0.78055555555555556</v>
      </c>
      <c r="AH198" s="21">
        <f t="shared" si="23"/>
        <v>5.51291226401604E-3</v>
      </c>
      <c r="AI198" s="21">
        <f t="shared" si="21"/>
        <v>5.1098486389466015E-3</v>
      </c>
      <c r="AJ198" s="21">
        <f t="shared" si="22"/>
        <v>5.1271788109001556E-3</v>
      </c>
    </row>
    <row r="199" spans="32:36" x14ac:dyDescent="0.2">
      <c r="AF199" s="24">
        <f>_xll.qlCalendarAdvance(Calendar,AF198,"1d","mf",,Trigger)</f>
        <v>42650</v>
      </c>
      <c r="AG199" s="25">
        <f>_xll.qlDayCounterYearFraction(DayCounter,SettlementDate,AF199,,,Trigger)</f>
        <v>0.78333333333333333</v>
      </c>
      <c r="AH199" s="21">
        <f t="shared" si="23"/>
        <v>5.51291226401604E-3</v>
      </c>
      <c r="AI199" s="21">
        <f t="shared" si="21"/>
        <v>5.1057357448132399E-3</v>
      </c>
      <c r="AJ199" s="21">
        <f t="shared" si="22"/>
        <v>5.1225023992970235E-3</v>
      </c>
    </row>
    <row r="200" spans="32:36" x14ac:dyDescent="0.2">
      <c r="AF200" s="24">
        <f>_xll.qlCalendarAdvance(Calendar,AF199,"1d","mf",,Trigger)</f>
        <v>42653</v>
      </c>
      <c r="AG200" s="25">
        <f>_xll.qlDayCounterYearFraction(DayCounter,SettlementDate,AF200,,,Trigger)</f>
        <v>0.79166666666666663</v>
      </c>
      <c r="AH200" s="21">
        <f t="shared" si="23"/>
        <v>5.51291226401604E-3</v>
      </c>
      <c r="AI200" s="21">
        <f t="shared" si="21"/>
        <v>5.0933970624131557E-3</v>
      </c>
      <c r="AJ200" s="21">
        <f t="shared" si="22"/>
        <v>5.1084314363012921E-3</v>
      </c>
    </row>
    <row r="201" spans="32:36" x14ac:dyDescent="0.2">
      <c r="AF201" s="24">
        <f>_xll.qlCalendarAdvance(Calendar,AF200,"1d","mf",,Trigger)</f>
        <v>42654</v>
      </c>
      <c r="AG201" s="25">
        <f>_xll.qlDayCounterYearFraction(DayCounter,SettlementDate,AF201,,,Trigger)</f>
        <v>0.7944444444444444</v>
      </c>
      <c r="AH201" s="21">
        <f t="shared" si="23"/>
        <v>5.51291226401604E-3</v>
      </c>
      <c r="AI201" s="21">
        <f t="shared" si="21"/>
        <v>5.0892841682797941E-3</v>
      </c>
      <c r="AJ201" s="21">
        <f t="shared" si="22"/>
        <v>5.1037272059072693E-3</v>
      </c>
    </row>
    <row r="202" spans="32:36" x14ac:dyDescent="0.2">
      <c r="AF202" s="24">
        <f>_xll.qlCalendarAdvance(Calendar,AF201,"1d","mf",,Trigger)</f>
        <v>42655</v>
      </c>
      <c r="AG202" s="25">
        <f>_xll.qlDayCounterYearFraction(DayCounter,SettlementDate,AF202,,,Trigger)</f>
        <v>0.79722222222222228</v>
      </c>
      <c r="AH202" s="21">
        <f t="shared" si="23"/>
        <v>5.51291226401604E-3</v>
      </c>
      <c r="AI202" s="21">
        <f t="shared" si="21"/>
        <v>5.0851712741464324E-3</v>
      </c>
      <c r="AJ202" s="21">
        <f t="shared" si="22"/>
        <v>5.0990160208155234E-3</v>
      </c>
    </row>
    <row r="203" spans="32:36" x14ac:dyDescent="0.2">
      <c r="AF203" s="24">
        <f>_xll.qlCalendarAdvance(Calendar,AF202,"1d","mf",,Trigger)</f>
        <v>42656</v>
      </c>
      <c r="AG203" s="25">
        <f>_xll.qlDayCounterYearFraction(DayCounter,SettlementDate,AF203,,,Trigger)</f>
        <v>0.8</v>
      </c>
      <c r="AH203" s="21">
        <f t="shared" si="23"/>
        <v>5.51291226401604E-3</v>
      </c>
      <c r="AI203" s="21">
        <f t="shared" si="21"/>
        <v>5.0810583800130708E-3</v>
      </c>
      <c r="AJ203" s="21">
        <f t="shared" si="22"/>
        <v>5.0942978810260553E-3</v>
      </c>
    </row>
    <row r="204" spans="32:36" x14ac:dyDescent="0.2">
      <c r="AF204" s="24">
        <f>_xll.qlCalendarAdvance(Calendar,AF203,"1d","mf",,Trigger)</f>
        <v>42657</v>
      </c>
      <c r="AG204" s="25">
        <f>_xll.qlDayCounterYearFraction(DayCounter,SettlementDate,AF204,,,Trigger)</f>
        <v>0.80277777777777781</v>
      </c>
      <c r="AH204" s="21">
        <f t="shared" si="23"/>
        <v>5.51291226401604E-3</v>
      </c>
      <c r="AI204" s="21">
        <f t="shared" si="21"/>
        <v>5.0769454858797091E-3</v>
      </c>
      <c r="AJ204" s="21">
        <f t="shared" si="22"/>
        <v>5.089572786538865E-3</v>
      </c>
    </row>
    <row r="205" spans="32:36" x14ac:dyDescent="0.2">
      <c r="AF205" s="24">
        <f>_xll.qlCalendarAdvance(Calendar,AF204,"1d","mf",,Trigger)</f>
        <v>42660</v>
      </c>
      <c r="AG205" s="25">
        <f>_xll.qlDayCounterYearFraction(DayCounter,SettlementDate,AF205,,,Trigger)</f>
        <v>0.81111111111111112</v>
      </c>
      <c r="AH205" s="21">
        <f t="shared" si="23"/>
        <v>5.51291226401604E-3</v>
      </c>
      <c r="AI205" s="21">
        <f t="shared" ref="AI205:AI253" si="24">$W$10+$W$9*AG205</f>
        <v>5.0646068034796241E-3</v>
      </c>
      <c r="AJ205" s="21">
        <f t="shared" ref="AJ205:AJ253" si="25">($W$5+$W$4*AG205+$W$3*AG205^2)</f>
        <v>5.0753557748909588E-3</v>
      </c>
    </row>
    <row r="206" spans="32:36" x14ac:dyDescent="0.2">
      <c r="AF206" s="24">
        <f>_xll.qlCalendarAdvance(Calendar,AF205,"1d","mf",,Trigger)</f>
        <v>42661</v>
      </c>
      <c r="AG206" s="25">
        <f>_xll.qlDayCounterYearFraction(DayCounter,SettlementDate,AF206,,,Trigger)</f>
        <v>0.81388888888888888</v>
      </c>
      <c r="AH206" s="21">
        <f t="shared" si="23"/>
        <v>5.51291226401604E-3</v>
      </c>
      <c r="AI206" s="21">
        <f t="shared" si="24"/>
        <v>5.0604939093462625E-3</v>
      </c>
      <c r="AJ206" s="21">
        <f t="shared" si="25"/>
        <v>5.0706028616128778E-3</v>
      </c>
    </row>
    <row r="207" spans="32:36" x14ac:dyDescent="0.2">
      <c r="AF207" s="24">
        <f>_xll.qlCalendarAdvance(Calendar,AF206,"1d","mf",,Trigger)</f>
        <v>42662</v>
      </c>
      <c r="AG207" s="25">
        <f>_xll.qlDayCounterYearFraction(DayCounter,SettlementDate,AF207,,,Trigger)</f>
        <v>0.81666666666666665</v>
      </c>
      <c r="AH207" s="21">
        <f t="shared" si="23"/>
        <v>5.51291226401604E-3</v>
      </c>
      <c r="AI207" s="21">
        <f t="shared" si="24"/>
        <v>5.0563810152129008E-3</v>
      </c>
      <c r="AJ207" s="21">
        <f t="shared" si="25"/>
        <v>5.0658429936370746E-3</v>
      </c>
    </row>
    <row r="208" spans="32:36" x14ac:dyDescent="0.2">
      <c r="AF208" s="24">
        <f>_xll.qlCalendarAdvance(Calendar,AF207,"1d","mf",,Trigger)</f>
        <v>42663</v>
      </c>
      <c r="AG208" s="25">
        <f>_xll.qlDayCounterYearFraction(DayCounter,SettlementDate,AF208,,,Trigger)</f>
        <v>0.81944444444444442</v>
      </c>
      <c r="AH208" s="21">
        <f t="shared" si="23"/>
        <v>5.51291226401604E-3</v>
      </c>
      <c r="AI208" s="21">
        <f t="shared" si="24"/>
        <v>5.0522681210795391E-3</v>
      </c>
      <c r="AJ208" s="21">
        <f t="shared" si="25"/>
        <v>5.0610761709635483E-3</v>
      </c>
    </row>
    <row r="209" spans="32:36" x14ac:dyDescent="0.2">
      <c r="AF209" s="24">
        <f>_xll.qlCalendarAdvance(Calendar,AF208,"1d","mf",,Trigger)</f>
        <v>42664</v>
      </c>
      <c r="AG209" s="25">
        <f>_xll.qlDayCounterYearFraction(DayCounter,SettlementDate,AF209,,,Trigger)</f>
        <v>0.82222222222222219</v>
      </c>
      <c r="AH209" s="21">
        <f t="shared" si="23"/>
        <v>5.51291226401604E-3</v>
      </c>
      <c r="AI209" s="21">
        <f t="shared" si="24"/>
        <v>5.0481552269461775E-3</v>
      </c>
      <c r="AJ209" s="21">
        <f t="shared" si="25"/>
        <v>5.0563023935923006E-3</v>
      </c>
    </row>
    <row r="210" spans="32:36" x14ac:dyDescent="0.2">
      <c r="AF210" s="24">
        <f>_xll.qlCalendarAdvance(Calendar,AF209,"1d","mf",,Trigger)</f>
        <v>42667</v>
      </c>
      <c r="AG210" s="25">
        <f>_xll.qlDayCounterYearFraction(DayCounter,SettlementDate,AF210,,,Trigger)</f>
        <v>0.8305555555555556</v>
      </c>
      <c r="AH210" s="21">
        <f t="shared" si="23"/>
        <v>5.51291226401604E-3</v>
      </c>
      <c r="AI210" s="21">
        <f t="shared" si="24"/>
        <v>5.0358165445460925E-3</v>
      </c>
      <c r="AJ210" s="21">
        <f t="shared" si="25"/>
        <v>5.0419393332922181E-3</v>
      </c>
    </row>
    <row r="211" spans="32:36" x14ac:dyDescent="0.2">
      <c r="AF211" s="24">
        <f>_xll.qlCalendarAdvance(Calendar,AF210,"1d","mf",,Trigger)</f>
        <v>42668</v>
      </c>
      <c r="AG211" s="25">
        <f>_xll.qlDayCounterYearFraction(DayCounter,SettlementDate,AF211,,,Trigger)</f>
        <v>0.83333333333333337</v>
      </c>
      <c r="AH211" s="21">
        <f t="shared" si="23"/>
        <v>5.51291226401604E-3</v>
      </c>
      <c r="AI211" s="21">
        <f t="shared" si="24"/>
        <v>5.0317036504127308E-3</v>
      </c>
      <c r="AJ211" s="21">
        <f t="shared" si="25"/>
        <v>5.0371377371300789E-3</v>
      </c>
    </row>
    <row r="212" spans="32:36" x14ac:dyDescent="0.2">
      <c r="AF212" s="24">
        <f>_xll.qlCalendarAdvance(Calendar,AF211,"1d","mf",,Trigger)</f>
        <v>42669</v>
      </c>
      <c r="AG212" s="25">
        <f>_xll.qlDayCounterYearFraction(DayCounter,SettlementDate,AF212,,,Trigger)</f>
        <v>0.83611111111111114</v>
      </c>
      <c r="AH212" s="21">
        <f t="shared" si="23"/>
        <v>5.51291226401604E-3</v>
      </c>
      <c r="AI212" s="21">
        <f t="shared" si="24"/>
        <v>5.02759075627937E-3</v>
      </c>
      <c r="AJ212" s="21">
        <f t="shared" si="25"/>
        <v>5.0323291862702183E-3</v>
      </c>
    </row>
    <row r="213" spans="32:36" x14ac:dyDescent="0.2">
      <c r="AF213" s="24">
        <f>_xll.qlCalendarAdvance(Calendar,AF212,"1d","mf",,Trigger)</f>
        <v>42670</v>
      </c>
      <c r="AG213" s="25">
        <f>_xll.qlDayCounterYearFraction(DayCounter,SettlementDate,AF213,,,Trigger)</f>
        <v>0.83888888888888891</v>
      </c>
      <c r="AH213" s="21">
        <f t="shared" si="23"/>
        <v>5.51291226401604E-3</v>
      </c>
      <c r="AI213" s="21">
        <f t="shared" si="24"/>
        <v>5.0234778621460084E-3</v>
      </c>
      <c r="AJ213" s="21">
        <f t="shared" si="25"/>
        <v>5.0275136807126338E-3</v>
      </c>
    </row>
    <row r="214" spans="32:36" x14ac:dyDescent="0.2">
      <c r="AF214" s="24">
        <f>_xll.qlCalendarAdvance(Calendar,AF213,"1d","mf",,Trigger)</f>
        <v>42671</v>
      </c>
      <c r="AG214" s="25">
        <f>_xll.qlDayCounterYearFraction(DayCounter,SettlementDate,AF214,,,Trigger)</f>
        <v>0.84166666666666667</v>
      </c>
      <c r="AH214" s="21">
        <f t="shared" si="23"/>
        <v>5.51291226401604E-3</v>
      </c>
      <c r="AI214" s="21">
        <f t="shared" si="24"/>
        <v>5.0193649680126467E-3</v>
      </c>
      <c r="AJ214" s="21">
        <f t="shared" si="25"/>
        <v>5.022691220457327E-3</v>
      </c>
    </row>
    <row r="215" spans="32:36" x14ac:dyDescent="0.2">
      <c r="AF215" s="24">
        <f>_xll.qlCalendarAdvance(Calendar,AF214,"1d","mf",,Trigger)</f>
        <v>42674</v>
      </c>
      <c r="AG215" s="25">
        <f>_xll.qlDayCounterYearFraction(DayCounter,SettlementDate,AF215,,,Trigger)</f>
        <v>0.85</v>
      </c>
      <c r="AH215" s="21">
        <f t="shared" si="23"/>
        <v>5.51291226401604E-3</v>
      </c>
      <c r="AI215" s="21">
        <f t="shared" si="24"/>
        <v>5.0070262856125617E-3</v>
      </c>
      <c r="AJ215" s="21">
        <f t="shared" si="25"/>
        <v>5.0081821115050698E-3</v>
      </c>
    </row>
    <row r="216" spans="32:36" x14ac:dyDescent="0.2">
      <c r="AF216" s="24">
        <f>_xll.qlCalendarAdvance(Calendar,AF215,"1d","mf",,Trigger)</f>
        <v>42675</v>
      </c>
      <c r="AG216" s="25">
        <f>_xll.qlDayCounterYearFraction(DayCounter,SettlementDate,AF216,,,Trigger)</f>
        <v>0.85277777777777775</v>
      </c>
      <c r="AH216" s="21">
        <f t="shared" si="23"/>
        <v>5.51291226401604E-3</v>
      </c>
      <c r="AI216" s="21">
        <f t="shared" si="24"/>
        <v>5.0029133914792001E-3</v>
      </c>
      <c r="AJ216" s="21">
        <f t="shared" si="25"/>
        <v>5.0033318324588733E-3</v>
      </c>
    </row>
    <row r="217" spans="32:36" x14ac:dyDescent="0.2">
      <c r="AF217" s="24">
        <f>_xll.qlCalendarAdvance(Calendar,AF216,"1d","mf",,Trigger)</f>
        <v>42676</v>
      </c>
      <c r="AG217" s="25">
        <f>_xll.qlDayCounterYearFraction(DayCounter,SettlementDate,AF217,,,Trigger)</f>
        <v>0.85555555555555551</v>
      </c>
      <c r="AH217" s="21">
        <f t="shared" si="23"/>
        <v>5.51291226401604E-3</v>
      </c>
      <c r="AI217" s="21">
        <f t="shared" si="24"/>
        <v>4.9988004973458393E-3</v>
      </c>
      <c r="AJ217" s="21">
        <f t="shared" si="25"/>
        <v>4.9984745987149536E-3</v>
      </c>
    </row>
    <row r="218" spans="32:36" x14ac:dyDescent="0.2">
      <c r="AF218" s="24">
        <f>_xll.qlCalendarAdvance(Calendar,AF217,"1d","mf",,Trigger)</f>
        <v>42677</v>
      </c>
      <c r="AG218" s="25">
        <f>_xll.qlDayCounterYearFraction(DayCounter,SettlementDate,AF218,,,Trigger)</f>
        <v>0.85833333333333328</v>
      </c>
      <c r="AH218" s="21">
        <f t="shared" si="23"/>
        <v>5.51291226401604E-3</v>
      </c>
      <c r="AI218" s="21">
        <f t="shared" si="24"/>
        <v>4.9946876032124776E-3</v>
      </c>
      <c r="AJ218" s="21">
        <f t="shared" si="25"/>
        <v>4.9936104102733109E-3</v>
      </c>
    </row>
    <row r="219" spans="32:36" x14ac:dyDescent="0.2">
      <c r="AF219" s="24">
        <f>_xll.qlCalendarAdvance(Calendar,AF218,"1d","mf",,Trigger)</f>
        <v>42678</v>
      </c>
      <c r="AG219" s="25">
        <f>_xll.qlDayCounterYearFraction(DayCounter,SettlementDate,AF219,,,Trigger)</f>
        <v>0.86111111111111116</v>
      </c>
      <c r="AH219" s="21">
        <f t="shared" si="23"/>
        <v>5.51291226401604E-3</v>
      </c>
      <c r="AI219" s="21">
        <f t="shared" si="24"/>
        <v>4.990574709079116E-3</v>
      </c>
      <c r="AJ219" s="21">
        <f t="shared" si="25"/>
        <v>4.9887392671339459E-3</v>
      </c>
    </row>
    <row r="220" spans="32:36" x14ac:dyDescent="0.2">
      <c r="AF220" s="24">
        <f>_xll.qlCalendarAdvance(Calendar,AF219,"1d","mf",,Trigger)</f>
        <v>42681</v>
      </c>
      <c r="AG220" s="25">
        <f>_xll.qlDayCounterYearFraction(DayCounter,SettlementDate,AF220,,,Trigger)</f>
        <v>0.86944444444444446</v>
      </c>
      <c r="AH220" s="21">
        <f t="shared" si="23"/>
        <v>5.51291226401604E-3</v>
      </c>
      <c r="AI220" s="21">
        <f t="shared" si="24"/>
        <v>4.978236026679031E-3</v>
      </c>
      <c r="AJ220" s="21">
        <f t="shared" si="25"/>
        <v>4.9740841095295149E-3</v>
      </c>
    </row>
    <row r="221" spans="32:36" x14ac:dyDescent="0.2">
      <c r="AF221" s="24">
        <f>_xll.qlCalendarAdvance(Calendar,AF220,"1d","mf",,Trigger)</f>
        <v>42682</v>
      </c>
      <c r="AG221" s="25">
        <f>_xll.qlDayCounterYearFraction(DayCounter,SettlementDate,AF221,,,Trigger)</f>
        <v>0.87222222222222223</v>
      </c>
      <c r="AH221" s="21">
        <f t="shared" si="23"/>
        <v>5.51291226401604E-3</v>
      </c>
      <c r="AI221" s="21">
        <f t="shared" si="24"/>
        <v>4.9741231325456693E-3</v>
      </c>
      <c r="AJ221" s="21">
        <f t="shared" si="25"/>
        <v>4.9691851475992593E-3</v>
      </c>
    </row>
    <row r="222" spans="32:36" x14ac:dyDescent="0.2">
      <c r="AF222" s="24">
        <f>_xll.qlCalendarAdvance(Calendar,AF221,"1d","mf",,Trigger)</f>
        <v>42683</v>
      </c>
      <c r="AG222" s="25">
        <f>_xll.qlDayCounterYearFraction(DayCounter,SettlementDate,AF222,,,Trigger)</f>
        <v>0.875</v>
      </c>
      <c r="AH222" s="21">
        <f t="shared" si="23"/>
        <v>5.51291226401604E-3</v>
      </c>
      <c r="AI222" s="21">
        <f t="shared" si="24"/>
        <v>4.9700102384123077E-3</v>
      </c>
      <c r="AJ222" s="21">
        <f t="shared" si="25"/>
        <v>4.9642792309712814E-3</v>
      </c>
    </row>
    <row r="223" spans="32:36" x14ac:dyDescent="0.2">
      <c r="AF223" s="24">
        <f>_xll.qlCalendarAdvance(Calendar,AF222,"1d","mf",,Trigger)</f>
        <v>42684</v>
      </c>
      <c r="AG223" s="25">
        <f>_xll.qlDayCounterYearFraction(DayCounter,SettlementDate,AF223,,,Trigger)</f>
        <v>0.87777777777777777</v>
      </c>
      <c r="AH223" s="21">
        <f t="shared" si="23"/>
        <v>5.51291226401604E-3</v>
      </c>
      <c r="AI223" s="21">
        <f t="shared" si="24"/>
        <v>4.965897344278946E-3</v>
      </c>
      <c r="AJ223" s="21">
        <f t="shared" si="25"/>
        <v>4.9593663596455805E-3</v>
      </c>
    </row>
    <row r="224" spans="32:36" x14ac:dyDescent="0.2">
      <c r="AF224" s="24">
        <f>_xll.qlCalendarAdvance(Calendar,AF223,"1d","mf",,Trigger)</f>
        <v>42685</v>
      </c>
      <c r="AG224" s="25">
        <f>_xll.qlDayCounterYearFraction(DayCounter,SettlementDate,AF224,,,Trigger)</f>
        <v>0.88055555555555554</v>
      </c>
      <c r="AH224" s="21">
        <f t="shared" si="23"/>
        <v>5.51291226401604E-3</v>
      </c>
      <c r="AI224" s="21">
        <f t="shared" si="24"/>
        <v>4.9617844501455843E-3</v>
      </c>
      <c r="AJ224" s="21">
        <f t="shared" si="25"/>
        <v>4.9544465336221572E-3</v>
      </c>
    </row>
    <row r="225" spans="32:36" x14ac:dyDescent="0.2">
      <c r="AF225" s="24">
        <f>_xll.qlCalendarAdvance(Calendar,AF224,"1d","mf",,Trigger)</f>
        <v>42688</v>
      </c>
      <c r="AG225" s="25">
        <f>_xll.qlDayCounterYearFraction(DayCounter,SettlementDate,AF225,,,Trigger)</f>
        <v>0.88888888888888884</v>
      </c>
      <c r="AH225" s="21">
        <f t="shared" si="23"/>
        <v>5.51291226401604E-3</v>
      </c>
      <c r="AI225" s="21">
        <f t="shared" si="24"/>
        <v>4.9494457677454994E-3</v>
      </c>
      <c r="AJ225" s="21">
        <f t="shared" si="25"/>
        <v>4.9396453273655517E-3</v>
      </c>
    </row>
    <row r="226" spans="32:36" x14ac:dyDescent="0.2">
      <c r="AF226" s="24">
        <f>_xll.qlCalendarAdvance(Calendar,AF225,"1d","mf",,Trigger)</f>
        <v>42689</v>
      </c>
      <c r="AG226" s="25">
        <f>_xll.qlDayCounterYearFraction(DayCounter,SettlementDate,AF226,,,Trigger)</f>
        <v>0.89166666666666672</v>
      </c>
      <c r="AH226" s="21">
        <f t="shared" si="23"/>
        <v>5.51291226401604E-3</v>
      </c>
      <c r="AI226" s="21">
        <f t="shared" si="24"/>
        <v>4.9453328736121377E-3</v>
      </c>
      <c r="AJ226" s="21">
        <f t="shared" si="25"/>
        <v>4.9346976825512378E-3</v>
      </c>
    </row>
    <row r="227" spans="32:36" x14ac:dyDescent="0.2">
      <c r="AF227" s="24">
        <f>_xll.qlCalendarAdvance(Calendar,AF226,"1d","mf",,Trigger)</f>
        <v>42690</v>
      </c>
      <c r="AG227" s="25">
        <f>_xll.qlDayCounterYearFraction(DayCounter,SettlementDate,AF227,,,Trigger)</f>
        <v>0.89444444444444449</v>
      </c>
      <c r="AH227" s="21">
        <f t="shared" si="23"/>
        <v>5.51291226401604E-3</v>
      </c>
      <c r="AI227" s="21">
        <f t="shared" si="24"/>
        <v>4.941219979478776E-3</v>
      </c>
      <c r="AJ227" s="21">
        <f t="shared" si="25"/>
        <v>4.9297430830392017E-3</v>
      </c>
    </row>
    <row r="228" spans="32:36" x14ac:dyDescent="0.2">
      <c r="AF228" s="24">
        <f>_xll.qlCalendarAdvance(Calendar,AF227,"1d","mf",,Trigger)</f>
        <v>42691</v>
      </c>
      <c r="AG228" s="25">
        <f>_xll.qlDayCounterYearFraction(DayCounter,SettlementDate,AF228,,,Trigger)</f>
        <v>0.89722222222222225</v>
      </c>
      <c r="AH228" s="21">
        <f t="shared" si="23"/>
        <v>5.51291226401604E-3</v>
      </c>
      <c r="AI228" s="21">
        <f t="shared" si="24"/>
        <v>4.9371070853454152E-3</v>
      </c>
      <c r="AJ228" s="21">
        <f t="shared" si="25"/>
        <v>4.9247815288294425E-3</v>
      </c>
    </row>
    <row r="229" spans="32:36" x14ac:dyDescent="0.2">
      <c r="AF229" s="24">
        <f>_xll.qlCalendarAdvance(Calendar,AF228,"1d","mf",,Trigger)</f>
        <v>42692</v>
      </c>
      <c r="AG229" s="25">
        <f>_xll.qlDayCounterYearFraction(DayCounter,SettlementDate,AF229,,,Trigger)</f>
        <v>0.9</v>
      </c>
      <c r="AH229" s="21">
        <f t="shared" si="23"/>
        <v>5.51291226401604E-3</v>
      </c>
      <c r="AI229" s="21">
        <f t="shared" si="24"/>
        <v>4.9329941912120536E-3</v>
      </c>
      <c r="AJ229" s="21">
        <f t="shared" si="25"/>
        <v>4.919813019921962E-3</v>
      </c>
    </row>
    <row r="230" spans="32:36" x14ac:dyDescent="0.2">
      <c r="AF230" s="24">
        <f>_xll.qlCalendarAdvance(Calendar,AF229,"1d","mf",,Trigger)</f>
        <v>42695</v>
      </c>
      <c r="AG230" s="25">
        <f>_xll.qlDayCounterYearFraction(DayCounter,SettlementDate,AF230,,,Trigger)</f>
        <v>0.90833333333333333</v>
      </c>
      <c r="AH230" s="21">
        <f t="shared" si="23"/>
        <v>5.51291226401604E-3</v>
      </c>
      <c r="AI230" s="21">
        <f t="shared" si="24"/>
        <v>4.9206555088119686E-3</v>
      </c>
      <c r="AJ230" s="21">
        <f t="shared" si="25"/>
        <v>4.9048657650131808E-3</v>
      </c>
    </row>
    <row r="231" spans="32:36" x14ac:dyDescent="0.2">
      <c r="AF231" s="24">
        <f>_xll.qlCalendarAdvance(Calendar,AF230,"1d","mf",,Trigger)</f>
        <v>42696</v>
      </c>
      <c r="AG231" s="25">
        <f>_xll.qlDayCounterYearFraction(DayCounter,SettlementDate,AF231,,,Trigger)</f>
        <v>0.91111111111111109</v>
      </c>
      <c r="AH231" s="21">
        <f t="shared" si="23"/>
        <v>5.51291226401604E-3</v>
      </c>
      <c r="AI231" s="21">
        <f t="shared" si="24"/>
        <v>4.9165426146786069E-3</v>
      </c>
      <c r="AJ231" s="21">
        <f t="shared" si="25"/>
        <v>4.8998694373148088E-3</v>
      </c>
    </row>
    <row r="232" spans="32:36" x14ac:dyDescent="0.2">
      <c r="AF232" s="24">
        <f>_xll.qlCalendarAdvance(Calendar,AF231,"1d","mf",,Trigger)</f>
        <v>42697</v>
      </c>
      <c r="AG232" s="25">
        <f>_xll.qlDayCounterYearFraction(DayCounter,SettlementDate,AF232,,,Trigger)</f>
        <v>0.91388888888888886</v>
      </c>
      <c r="AH232" s="21">
        <f t="shared" si="23"/>
        <v>5.51291226401604E-3</v>
      </c>
      <c r="AI232" s="21">
        <f t="shared" si="24"/>
        <v>4.9124297205452453E-3</v>
      </c>
      <c r="AJ232" s="21">
        <f t="shared" si="25"/>
        <v>4.8948661549187145E-3</v>
      </c>
    </row>
    <row r="233" spans="32:36" x14ac:dyDescent="0.2">
      <c r="AF233" s="24">
        <f>_xll.qlCalendarAdvance(Calendar,AF232,"1d","mf",,Trigger)</f>
        <v>42698</v>
      </c>
      <c r="AG233" s="25">
        <f>_xll.qlDayCounterYearFraction(DayCounter,SettlementDate,AF233,,,Trigger)</f>
        <v>0.91666666666666663</v>
      </c>
      <c r="AH233" s="21">
        <f t="shared" si="23"/>
        <v>5.51291226401604E-3</v>
      </c>
      <c r="AI233" s="21">
        <f t="shared" si="24"/>
        <v>4.9083168264118845E-3</v>
      </c>
      <c r="AJ233" s="21">
        <f t="shared" si="25"/>
        <v>4.8898559178248979E-3</v>
      </c>
    </row>
    <row r="234" spans="32:36" x14ac:dyDescent="0.2">
      <c r="AF234" s="24">
        <f>_xll.qlCalendarAdvance(Calendar,AF233,"1d","mf",,Trigger)</f>
        <v>42699</v>
      </c>
      <c r="AG234" s="25">
        <f>_xll.qlDayCounterYearFraction(DayCounter,SettlementDate,AF234,,,Trigger)</f>
        <v>0.9194444444444444</v>
      </c>
      <c r="AH234" s="21">
        <f t="shared" si="23"/>
        <v>5.51291226401604E-3</v>
      </c>
      <c r="AI234" s="21">
        <f t="shared" si="24"/>
        <v>4.9042039322785228E-3</v>
      </c>
      <c r="AJ234" s="21">
        <f t="shared" si="25"/>
        <v>4.8848387260333583E-3</v>
      </c>
    </row>
    <row r="235" spans="32:36" x14ac:dyDescent="0.2">
      <c r="AF235" s="24">
        <f>_xll.qlCalendarAdvance(Calendar,AF234,"1d","mf",,Trigger)</f>
        <v>42702</v>
      </c>
      <c r="AG235" s="25">
        <f>_xll.qlDayCounterYearFraction(DayCounter,SettlementDate,AF235,,,Trigger)</f>
        <v>0.92777777777777781</v>
      </c>
      <c r="AH235" s="21">
        <f t="shared" si="23"/>
        <v>5.51291226401604E-3</v>
      </c>
      <c r="AI235" s="21">
        <f t="shared" si="24"/>
        <v>4.8918652498784378E-3</v>
      </c>
      <c r="AJ235" s="21">
        <f t="shared" si="25"/>
        <v>4.8697454224724025E-3</v>
      </c>
    </row>
    <row r="236" spans="32:36" x14ac:dyDescent="0.2">
      <c r="AF236" s="24">
        <f>_xll.qlCalendarAdvance(Calendar,AF235,"1d","mf",,Trigger)</f>
        <v>42703</v>
      </c>
      <c r="AG236" s="25">
        <f>_xll.qlDayCounterYearFraction(DayCounter,SettlementDate,AF236,,,Trigger)</f>
        <v>0.93055555555555558</v>
      </c>
      <c r="AH236" s="21">
        <f t="shared" si="23"/>
        <v>5.51291226401604E-3</v>
      </c>
      <c r="AI236" s="21">
        <f t="shared" si="24"/>
        <v>4.8877523557450762E-3</v>
      </c>
      <c r="AJ236" s="21">
        <f t="shared" si="25"/>
        <v>4.8647004118899731E-3</v>
      </c>
    </row>
    <row r="237" spans="32:36" x14ac:dyDescent="0.2">
      <c r="AF237" s="24">
        <f>_xll.qlCalendarAdvance(Calendar,AF236,"1d","mf",,Trigger)</f>
        <v>42704</v>
      </c>
      <c r="AG237" s="25">
        <f>_xll.qlDayCounterYearFraction(DayCounter,SettlementDate,AF237,,,Trigger)</f>
        <v>0.93333333333333335</v>
      </c>
      <c r="AH237" s="21">
        <f t="shared" si="23"/>
        <v>5.51291226401604E-3</v>
      </c>
      <c r="AI237" s="21">
        <f t="shared" si="24"/>
        <v>4.8836394616117145E-3</v>
      </c>
      <c r="AJ237" s="21">
        <f t="shared" si="25"/>
        <v>4.8596484466098197E-3</v>
      </c>
    </row>
    <row r="238" spans="32:36" x14ac:dyDescent="0.2">
      <c r="AF238" s="24">
        <f>_xll.qlCalendarAdvance(Calendar,AF237,"1d","mf",,Trigger)</f>
        <v>42705</v>
      </c>
      <c r="AG238" s="25">
        <f>_xll.qlDayCounterYearFraction(DayCounter,SettlementDate,AF238,,,Trigger)</f>
        <v>0.93611111111111112</v>
      </c>
      <c r="AH238" s="21">
        <f t="shared" si="23"/>
        <v>5.51291226401604E-3</v>
      </c>
      <c r="AI238" s="21">
        <f t="shared" si="24"/>
        <v>4.8795265674783529E-3</v>
      </c>
      <c r="AJ238" s="21">
        <f t="shared" si="25"/>
        <v>4.8545895266319449E-3</v>
      </c>
    </row>
    <row r="239" spans="32:36" x14ac:dyDescent="0.2">
      <c r="AF239" s="24">
        <f>_xll.qlCalendarAdvance(Calendar,AF238,"1d","mf",,Trigger)</f>
        <v>42706</v>
      </c>
      <c r="AG239" s="25">
        <f>_xll.qlDayCounterYearFraction(DayCounter,SettlementDate,AF239,,,Trigger)</f>
        <v>0.93888888888888888</v>
      </c>
      <c r="AH239" s="21">
        <f t="shared" si="23"/>
        <v>5.51291226401604E-3</v>
      </c>
      <c r="AI239" s="21">
        <f t="shared" si="24"/>
        <v>4.8754136733449912E-3</v>
      </c>
      <c r="AJ239" s="21">
        <f t="shared" si="25"/>
        <v>4.8495236519563462E-3</v>
      </c>
    </row>
    <row r="240" spans="32:36" x14ac:dyDescent="0.2">
      <c r="AF240" s="24">
        <f>_xll.qlCalendarAdvance(Calendar,AF239,"1d","mf",,Trigger)</f>
        <v>42709</v>
      </c>
      <c r="AG240" s="25">
        <f>_xll.qlDayCounterYearFraction(DayCounter,SettlementDate,AF240,,,Trigger)</f>
        <v>0.94722222222222219</v>
      </c>
      <c r="AH240" s="21">
        <f t="shared" si="23"/>
        <v>5.51291226401604E-3</v>
      </c>
      <c r="AI240" s="21">
        <f t="shared" si="24"/>
        <v>4.8630749909449062E-3</v>
      </c>
      <c r="AJ240" s="21">
        <f t="shared" si="25"/>
        <v>4.8342842997432176E-3</v>
      </c>
    </row>
    <row r="241" spans="32:36" x14ac:dyDescent="0.2">
      <c r="AF241" s="24">
        <f>_xll.qlCalendarAdvance(Calendar,AF240,"1d","mf",,Trigger)</f>
        <v>42710</v>
      </c>
      <c r="AG241" s="25">
        <f>_xll.qlDayCounterYearFraction(DayCounter,SettlementDate,AF241,,,Trigger)</f>
        <v>0.95</v>
      </c>
      <c r="AH241" s="21">
        <f t="shared" si="23"/>
        <v>5.51291226401604E-3</v>
      </c>
      <c r="AI241" s="21">
        <f t="shared" si="24"/>
        <v>4.8589620968115445E-3</v>
      </c>
      <c r="AJ241" s="21">
        <f t="shared" si="25"/>
        <v>4.829190606276729E-3</v>
      </c>
    </row>
    <row r="242" spans="32:36" x14ac:dyDescent="0.2">
      <c r="AF242" s="24">
        <f>_xll.qlCalendarAdvance(Calendar,AF241,"1d","mf",,Trigger)</f>
        <v>42711</v>
      </c>
      <c r="AG242" s="25">
        <f>_xll.qlDayCounterYearFraction(DayCounter,SettlementDate,AF242,,,Trigger)</f>
        <v>0.95277777777777772</v>
      </c>
      <c r="AH242" s="21">
        <f t="shared" si="23"/>
        <v>5.51291226401604E-3</v>
      </c>
      <c r="AI242" s="21">
        <f t="shared" si="24"/>
        <v>4.8548492026781829E-3</v>
      </c>
      <c r="AJ242" s="21">
        <f t="shared" si="25"/>
        <v>4.8240899581125174E-3</v>
      </c>
    </row>
    <row r="243" spans="32:36" x14ac:dyDescent="0.2">
      <c r="AF243" s="24">
        <f>_xll.qlCalendarAdvance(Calendar,AF242,"1d","mf",,Trigger)</f>
        <v>42712</v>
      </c>
      <c r="AG243" s="25">
        <f>_xll.qlDayCounterYearFraction(DayCounter,SettlementDate,AF243,,,Trigger)</f>
        <v>0.9555555555555556</v>
      </c>
      <c r="AH243" s="21">
        <f t="shared" si="23"/>
        <v>5.51291226401604E-3</v>
      </c>
      <c r="AI243" s="21">
        <f t="shared" si="24"/>
        <v>4.8507363085448212E-3</v>
      </c>
      <c r="AJ243" s="21">
        <f t="shared" si="25"/>
        <v>4.8189823552505836E-3</v>
      </c>
    </row>
    <row r="244" spans="32:36" x14ac:dyDescent="0.2">
      <c r="AF244" s="24">
        <f>_xll.qlCalendarAdvance(Calendar,AF243,"1d","mf",,Trigger)</f>
        <v>42713</v>
      </c>
      <c r="AG244" s="25">
        <f>_xll.qlDayCounterYearFraction(DayCounter,SettlementDate,AF244,,,Trigger)</f>
        <v>0.95833333333333337</v>
      </c>
      <c r="AH244" s="21">
        <f t="shared" si="23"/>
        <v>5.51291226401604E-3</v>
      </c>
      <c r="AI244" s="21">
        <f t="shared" si="24"/>
        <v>4.8466234144114596E-3</v>
      </c>
      <c r="AJ244" s="21">
        <f t="shared" si="25"/>
        <v>4.8138677976909275E-3</v>
      </c>
    </row>
    <row r="245" spans="32:36" x14ac:dyDescent="0.2">
      <c r="AF245" s="24">
        <f>_xll.qlCalendarAdvance(Calendar,AF244,"1d","mf",,Trigger)</f>
        <v>42716</v>
      </c>
      <c r="AG245" s="25">
        <f>_xll.qlDayCounterYearFraction(DayCounter,SettlementDate,AF245,,,Trigger)</f>
        <v>0.96666666666666667</v>
      </c>
      <c r="AH245" s="21">
        <f t="shared" si="23"/>
        <v>5.51291226401604E-3</v>
      </c>
      <c r="AI245" s="21">
        <f t="shared" si="24"/>
        <v>4.8342847320113755E-3</v>
      </c>
      <c r="AJ245" s="21">
        <f t="shared" si="25"/>
        <v>4.7984823968256233E-3</v>
      </c>
    </row>
    <row r="246" spans="32:36" x14ac:dyDescent="0.2">
      <c r="AF246" s="24">
        <f>_xll.qlCalendarAdvance(Calendar,AF245,"1d","mf",,Trigger)</f>
        <v>42717</v>
      </c>
      <c r="AG246" s="25">
        <f>_xll.qlDayCounterYearFraction(DayCounter,SettlementDate,AF246,,,Trigger)</f>
        <v>0.96944444444444444</v>
      </c>
      <c r="AH246" s="21">
        <f t="shared" si="23"/>
        <v>5.51291226401604E-3</v>
      </c>
      <c r="AI246" s="21">
        <f t="shared" si="24"/>
        <v>4.8301718378780138E-3</v>
      </c>
      <c r="AJ246" s="21">
        <f t="shared" si="25"/>
        <v>4.7933400204750766E-3</v>
      </c>
    </row>
    <row r="247" spans="32:36" x14ac:dyDescent="0.2">
      <c r="AF247" s="24">
        <f>_xll.qlCalendarAdvance(Calendar,AF246,"1d","mf",,Trigger)</f>
        <v>42718</v>
      </c>
      <c r="AG247" s="25">
        <f>_xll.qlDayCounterYearFraction(DayCounter,SettlementDate,AF247,,,Trigger)</f>
        <v>0.97222222222222221</v>
      </c>
      <c r="AH247" s="21">
        <f t="shared" si="23"/>
        <v>5.51291226401604E-3</v>
      </c>
      <c r="AI247" s="21">
        <f t="shared" si="24"/>
        <v>4.8260589437446521E-3</v>
      </c>
      <c r="AJ247" s="21">
        <f t="shared" si="25"/>
        <v>4.7881906894268076E-3</v>
      </c>
    </row>
    <row r="248" spans="32:36" x14ac:dyDescent="0.2">
      <c r="AF248" s="24">
        <f>_xll.qlCalendarAdvance(Calendar,AF247,"1d","mf",,Trigger)</f>
        <v>42719</v>
      </c>
      <c r="AG248" s="25">
        <f>_xll.qlDayCounterYearFraction(DayCounter,SettlementDate,AF248,,,Trigger)</f>
        <v>0.97499999999999998</v>
      </c>
      <c r="AH248" s="21">
        <f t="shared" si="23"/>
        <v>5.51291226401604E-3</v>
      </c>
      <c r="AI248" s="21">
        <f t="shared" si="24"/>
        <v>4.8219460496112905E-3</v>
      </c>
      <c r="AJ248" s="21">
        <f t="shared" si="25"/>
        <v>4.7830344036808156E-3</v>
      </c>
    </row>
    <row r="249" spans="32:36" x14ac:dyDescent="0.2">
      <c r="AF249" s="24">
        <f>_xll.qlCalendarAdvance(Calendar,AF248,"1d","mf",,Trigger)</f>
        <v>42720</v>
      </c>
      <c r="AG249" s="25">
        <f>_xll.qlDayCounterYearFraction(DayCounter,SettlementDate,AF249,,,Trigger)</f>
        <v>0.97777777777777775</v>
      </c>
      <c r="AH249" s="21">
        <f t="shared" si="23"/>
        <v>5.51291226401604E-3</v>
      </c>
      <c r="AI249" s="21">
        <f t="shared" si="24"/>
        <v>4.8178331554779288E-3</v>
      </c>
      <c r="AJ249" s="21">
        <f t="shared" si="25"/>
        <v>4.7778711632371013E-3</v>
      </c>
    </row>
    <row r="250" spans="32:36" x14ac:dyDescent="0.2">
      <c r="AF250" s="24">
        <f>_xll.qlCalendarAdvance(Calendar,AF249,"1d","mf",,Trigger)</f>
        <v>42723</v>
      </c>
      <c r="AG250" s="25">
        <f>_xll.qlDayCounterYearFraction(DayCounter,SettlementDate,AF250,,,Trigger)</f>
        <v>0.98611111111111116</v>
      </c>
      <c r="AH250" s="21">
        <f t="shared" si="23"/>
        <v>5.51291226401604E-3</v>
      </c>
      <c r="AI250" s="21">
        <f t="shared" si="24"/>
        <v>4.8054944730778447E-3</v>
      </c>
      <c r="AJ250" s="21">
        <f t="shared" si="25"/>
        <v>4.7623397137196224E-3</v>
      </c>
    </row>
    <row r="251" spans="32:36" x14ac:dyDescent="0.2">
      <c r="AF251" s="24">
        <f>_xll.qlCalendarAdvance(Calendar,AF250,"1d","mf",,Trigger)</f>
        <v>42724</v>
      </c>
      <c r="AG251" s="25">
        <f>_xll.qlDayCounterYearFraction(DayCounter,SettlementDate,AF251,,,Trigger)</f>
        <v>0.98888888888888893</v>
      </c>
      <c r="AH251" s="21">
        <f t="shared" si="23"/>
        <v>5.51291226401604E-3</v>
      </c>
      <c r="AI251" s="21">
        <f t="shared" si="24"/>
        <v>4.801381578944483E-3</v>
      </c>
      <c r="AJ251" s="21">
        <f t="shared" si="25"/>
        <v>4.7571486544850175E-3</v>
      </c>
    </row>
    <row r="252" spans="32:36" x14ac:dyDescent="0.2">
      <c r="AF252" s="24">
        <f>_xll.qlCalendarAdvance(Calendar,AF251,"1d","mf",,Trigger)</f>
        <v>42725</v>
      </c>
      <c r="AG252" s="25">
        <f>_xll.qlDayCounterYearFraction(DayCounter,SettlementDate,AF252,,,Trigger)</f>
        <v>0.9916666666666667</v>
      </c>
      <c r="AH252" s="21">
        <f t="shared" si="23"/>
        <v>5.51291226401604E-3</v>
      </c>
      <c r="AI252" s="21">
        <f t="shared" si="24"/>
        <v>4.7972686848111214E-3</v>
      </c>
      <c r="AJ252" s="21">
        <f t="shared" si="25"/>
        <v>4.7519506405526895E-3</v>
      </c>
    </row>
    <row r="253" spans="32:36" x14ac:dyDescent="0.2">
      <c r="AF253" s="184">
        <f>_xll.qlCalendarAdvance(Calendar,AF252,"1d","mf",,Trigger)</f>
        <v>42726</v>
      </c>
      <c r="AG253" s="180">
        <f>_xll.qlDayCounterYearFraction(DayCounter,SettlementDate,AF253,,,Trigger)</f>
        <v>0.99444444444444446</v>
      </c>
      <c r="AH253" s="26">
        <f t="shared" si="23"/>
        <v>5.51291226401604E-3</v>
      </c>
      <c r="AI253" s="26">
        <f t="shared" si="24"/>
        <v>4.7931557906777597E-3</v>
      </c>
      <c r="AJ253" s="26">
        <f t="shared" si="25"/>
        <v>4.7467456719226401E-3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5" customHeight="1" x14ac:dyDescent="0.2">
      <c r="A2" s="120"/>
      <c r="B2" s="120"/>
      <c r="C2" s="120" t="s">
        <v>184</v>
      </c>
      <c r="D2" s="120" t="s">
        <v>185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0</v>
      </c>
    </row>
    <row r="3" spans="1:14" x14ac:dyDescent="0.2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USDSND_SYNTH1M_Quote#0000</v>
      </c>
      <c r="E3" s="302" t="str">
        <f>_xll.ohRangeRetrieveError(D3)</f>
        <v/>
      </c>
      <c r="F3" s="4"/>
      <c r="G3" s="276" t="s">
        <v>50</v>
      </c>
      <c r="H3" s="277">
        <f>'1MSynthDepo'!C23</f>
        <v>4.3032793658071E-3</v>
      </c>
      <c r="I3" s="5" t="s">
        <v>51</v>
      </c>
      <c r="J3" s="268">
        <v>2.6013065703889282E-3</v>
      </c>
      <c r="K3" s="4"/>
      <c r="L3" s="255">
        <f t="array" ref="L3:L84">QuoteLive</f>
        <v>4.3032793658071E-3</v>
      </c>
      <c r="M3" s="256">
        <f>_xll.qlSimpleQuoteSetValue(D3,ROUND($L3,6),EvaluationDate)</f>
        <v>0</v>
      </c>
      <c r="N3" s="242"/>
    </row>
    <row r="4" spans="1:14" x14ac:dyDescent="0.2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USDSWD_SYNTH1M_Quote#0000</v>
      </c>
      <c r="E4" s="116" t="str">
        <f>_xll.ohRangeRetrieveError(D4)</f>
        <v/>
      </c>
      <c r="F4" s="4"/>
      <c r="G4" s="276" t="s">
        <v>52</v>
      </c>
      <c r="H4" s="277">
        <f>'1MSynthDepo'!C24</f>
        <v>3.8590839738754973E-3</v>
      </c>
      <c r="I4" s="5" t="s">
        <v>51</v>
      </c>
      <c r="J4" s="268">
        <v>1.8614842000402071E-3</v>
      </c>
      <c r="K4" s="4"/>
      <c r="L4" s="255">
        <v>3.8590839738754973E-3</v>
      </c>
      <c r="M4" s="256">
        <f>_xll.qlSimpleQuoteSetValue(D4,ROUND($L4,6),EvaluationDate)</f>
        <v>0</v>
      </c>
      <c r="N4" s="242"/>
    </row>
    <row r="5" spans="1:14" x14ac:dyDescent="0.2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USD2WD_SYNTH1M_Quote#0000</v>
      </c>
      <c r="E5" s="116" t="str">
        <f>_xll.ohRangeRetrieveError(D5)</f>
        <v/>
      </c>
      <c r="F5" s="4"/>
      <c r="G5" s="276" t="s">
        <v>53</v>
      </c>
      <c r="H5" s="277">
        <f>'1MSynthDepo'!C25</f>
        <v>4.0132818531977777E-3</v>
      </c>
      <c r="I5" s="5" t="s">
        <v>51</v>
      </c>
      <c r="J5" s="268">
        <v>1.8706376411538525E-3</v>
      </c>
      <c r="K5" s="4"/>
      <c r="L5" s="255">
        <v>4.0132818531977777E-3</v>
      </c>
      <c r="M5" s="256">
        <f>_xll.qlSimpleQuoteSetValue(D5,ROUND($L5,6),EvaluationDate)</f>
        <v>0</v>
      </c>
      <c r="N5" s="242"/>
    </row>
    <row r="6" spans="1:14" x14ac:dyDescent="0.2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USD3WD_SYNTH1M_Quote#0000</v>
      </c>
      <c r="E6" s="116" t="str">
        <f>_xll.ohRangeRetrieveError(D6)</f>
        <v/>
      </c>
      <c r="F6" s="4"/>
      <c r="G6" s="278" t="s">
        <v>54</v>
      </c>
      <c r="H6" s="277">
        <f>'1MSynthDepo'!C26</f>
        <v>4.1327298695671899E-3</v>
      </c>
      <c r="I6" s="5" t="s">
        <v>51</v>
      </c>
      <c r="J6" s="269">
        <v>1.889099435753597E-3</v>
      </c>
      <c r="K6" s="4"/>
      <c r="L6" s="257">
        <v>4.1327298695671899E-3</v>
      </c>
      <c r="M6" s="258">
        <f>_xll.qlSimpleQuoteSetValue(D6,ROUND($L6,6),EvaluationDate)</f>
        <v>0</v>
      </c>
      <c r="N6" s="242"/>
    </row>
    <row r="7" spans="1:14" x14ac:dyDescent="0.2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USD1MD_SYNTH1M_Quote#0000</v>
      </c>
      <c r="E7" s="140" t="str">
        <f>_xll.ohRangeRetrieveError(D7)</f>
        <v/>
      </c>
      <c r="F7" s="4"/>
      <c r="G7" s="276" t="s">
        <v>55</v>
      </c>
      <c r="H7" s="283">
        <f>'1MSynthDepo'!C27</f>
        <v>4.219000000000861E-3</v>
      </c>
      <c r="I7" s="5" t="s">
        <v>51</v>
      </c>
      <c r="J7" s="274">
        <v>1.941000000000026E-3</v>
      </c>
      <c r="K7" s="4"/>
      <c r="L7" s="255">
        <v>4.219000000000861E-3</v>
      </c>
      <c r="M7" s="256">
        <f>_xll.qlSimpleQuoteSetValue(D7,ROUND($L7,6),EvaluationDate)</f>
        <v>0</v>
      </c>
      <c r="N7" s="252"/>
    </row>
    <row r="8" spans="1:14" x14ac:dyDescent="0.2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USDSND_SYNTH3M_Quote#0000</v>
      </c>
      <c r="E8" s="302"/>
      <c r="F8" s="6"/>
      <c r="G8" s="282" t="s">
        <v>50</v>
      </c>
      <c r="H8" s="283">
        <f>'3MSynthDepo'!C25</f>
        <v>6.02399975558221E-3</v>
      </c>
      <c r="I8" s="7"/>
      <c r="J8" s="270">
        <v>3.7181295389743241E-3</v>
      </c>
      <c r="K8" s="6"/>
      <c r="L8" s="259">
        <v>6.02399975558221E-3</v>
      </c>
      <c r="M8" s="260">
        <f>_xll.qlSimpleQuoteSetValue(D8,ROUND($L8,6),EvaluationDate)</f>
        <v>0</v>
      </c>
      <c r="N8" s="243">
        <f>_xll.ohTrigger(M8:M14)</f>
        <v>0</v>
      </c>
    </row>
    <row r="9" spans="1:14" x14ac:dyDescent="0.2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USDSWD_SYNTH3M_Quote#0000</v>
      </c>
      <c r="E9" s="116"/>
      <c r="F9" s="6"/>
      <c r="G9" s="279" t="s">
        <v>52</v>
      </c>
      <c r="H9" s="277">
        <f>'3MSynthDepo'!C26</f>
        <v>5.5494217983869422E-3</v>
      </c>
      <c r="I9" s="7"/>
      <c r="J9" s="268">
        <v>2.9630408701602257E-3</v>
      </c>
      <c r="K9" s="6"/>
      <c r="L9" s="255">
        <v>5.5494217983869422E-3</v>
      </c>
      <c r="M9" s="256">
        <f>_xll.qlSimpleQuoteSetValue(D9,ROUND($L9,6),EvaluationDate)</f>
        <v>0</v>
      </c>
      <c r="N9" s="242"/>
    </row>
    <row r="10" spans="1:14" x14ac:dyDescent="0.2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USD2WD_SYNTH3M_Quote#0000</v>
      </c>
      <c r="E10" s="116"/>
      <c r="F10" s="6"/>
      <c r="G10" s="279" t="s">
        <v>53</v>
      </c>
      <c r="H10" s="277">
        <f>'3MSynthDepo'!C27</f>
        <v>5.6711207325228176E-3</v>
      </c>
      <c r="I10" s="7"/>
      <c r="J10" s="268">
        <v>2.9553125351654075E-3</v>
      </c>
      <c r="K10" s="6"/>
      <c r="L10" s="255">
        <v>5.6711207325228176E-3</v>
      </c>
      <c r="M10" s="256">
        <f>_xll.qlSimpleQuoteSetValue(D10,ROUND($L10,6),EvaluationDate)</f>
        <v>0</v>
      </c>
      <c r="N10" s="242"/>
    </row>
    <row r="11" spans="1:14" x14ac:dyDescent="0.2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USD3WD_SYNTH3M_Quote#0000</v>
      </c>
      <c r="E11" s="116"/>
      <c r="F11" s="6"/>
      <c r="G11" s="280" t="s">
        <v>54</v>
      </c>
      <c r="H11" s="281">
        <f>'3MSynthDepo'!C28</f>
        <v>5.7612376671326414E-3</v>
      </c>
      <c r="I11" s="7"/>
      <c r="J11" s="269">
        <v>2.957890741665129E-3</v>
      </c>
      <c r="K11" s="6"/>
      <c r="L11" s="257">
        <v>5.7612376671326414E-3</v>
      </c>
      <c r="M11" s="258">
        <f>_xll.qlSimpleQuoteSetValue(D11,ROUND($L11,6),EvaluationDate)</f>
        <v>0</v>
      </c>
      <c r="N11" s="242"/>
    </row>
    <row r="12" spans="1:14" x14ac:dyDescent="0.2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USD1MD_SYNTH3M_Quote#0000</v>
      </c>
      <c r="E12" s="116"/>
      <c r="F12" s="6"/>
      <c r="G12" s="279" t="s">
        <v>55</v>
      </c>
      <c r="H12" s="277">
        <f>'3MSynthDepo'!C29</f>
        <v>5.8144451544093201E-3</v>
      </c>
      <c r="I12" s="7"/>
      <c r="J12" s="268">
        <v>2.9868502222504811E-3</v>
      </c>
      <c r="K12" s="6"/>
      <c r="L12" s="255">
        <v>5.8144451544093201E-3</v>
      </c>
      <c r="M12" s="256">
        <f>_xll.qlSimpleQuoteSetValue(D12,ROUND($L12,6),EvaluationDate)</f>
        <v>0</v>
      </c>
      <c r="N12" s="242"/>
    </row>
    <row r="13" spans="1:14" x14ac:dyDescent="0.2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USD2MD_SYNTH3M_Quote#0000</v>
      </c>
      <c r="E13" s="116"/>
      <c r="F13" s="6"/>
      <c r="G13" s="279" t="s">
        <v>56</v>
      </c>
      <c r="H13" s="277">
        <f>'3MSynthDepo'!C30</f>
        <v>5.8404440691114442E-3</v>
      </c>
      <c r="I13" s="7"/>
      <c r="J13" s="268">
        <v>3.0113661132728626E-3</v>
      </c>
      <c r="K13" s="6"/>
      <c r="L13" s="255">
        <v>5.8404440691114442E-3</v>
      </c>
      <c r="M13" s="256">
        <f>_xll.qlSimpleQuoteSetValue(D13,ROUND($L13,6),EvaluationDate)</f>
        <v>0</v>
      </c>
      <c r="N13" s="242"/>
    </row>
    <row r="14" spans="1:14" x14ac:dyDescent="0.2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USD3MD_SYNTH3M_Quote#0000</v>
      </c>
      <c r="E14" s="140"/>
      <c r="F14" s="6"/>
      <c r="G14" s="280" t="s">
        <v>57</v>
      </c>
      <c r="H14" s="281">
        <f>'3MSynthDepo'!C31</f>
        <v>6.0309999999997492E-3</v>
      </c>
      <c r="I14" s="7"/>
      <c r="J14" s="269">
        <v>3.1799999999996328E-3</v>
      </c>
      <c r="K14" s="6"/>
      <c r="L14" s="257">
        <v>6.0309999999997492E-3</v>
      </c>
      <c r="M14" s="258">
        <f>_xll.qlSimpleQuoteSetValue(D14,ROUND($L14,6),EvaluationDate)</f>
        <v>0</v>
      </c>
      <c r="N14" s="242"/>
    </row>
    <row r="15" spans="1:14" x14ac:dyDescent="0.2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USDSND_SYNTH6M_Quote#0000</v>
      </c>
      <c r="E15" s="302" t="str">
        <f>_xll.ohRangeRetrieveError(D15)</f>
        <v/>
      </c>
      <c r="F15" s="6"/>
      <c r="G15" s="282" t="s">
        <v>50</v>
      </c>
      <c r="H15" s="283">
        <f>'6MSynthDepo'!C28</f>
        <v>7.8025039267171081E-3</v>
      </c>
      <c r="I15" s="7"/>
      <c r="J15" s="270">
        <v>5.8838085270362939E-3</v>
      </c>
      <c r="K15" s="6"/>
      <c r="L15" s="259">
        <v>7.8025039267171081E-3</v>
      </c>
      <c r="M15" s="260">
        <f>_xll.qlSimpleQuoteSetValue(D15,ROUND($L15,6),EvaluationDate)</f>
        <v>0</v>
      </c>
      <c r="N15" s="245">
        <f>_xll.ohTrigger(M15:M24)</f>
        <v>0</v>
      </c>
    </row>
    <row r="16" spans="1:14" x14ac:dyDescent="0.2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USDSWD_SYNTH6M_Quote#0000</v>
      </c>
      <c r="E16" s="116" t="str">
        <f>_xll.ohRangeRetrieveError(D16)</f>
        <v/>
      </c>
      <c r="F16" s="6"/>
      <c r="G16" s="279" t="s">
        <v>52</v>
      </c>
      <c r="H16" s="277">
        <f>'6MSynthDepo'!C29</f>
        <v>7.3103984530322108E-3</v>
      </c>
      <c r="I16" s="7"/>
      <c r="J16" s="268">
        <v>5.0993747188294537E-3</v>
      </c>
      <c r="K16" s="6"/>
      <c r="L16" s="255">
        <v>7.3103984530322108E-3</v>
      </c>
      <c r="M16" s="256">
        <f>_xll.qlSimpleQuoteSetValue(D16,ROUND($L16,6),EvaluationDate)</f>
        <v>0</v>
      </c>
      <c r="N16" s="246"/>
    </row>
    <row r="17" spans="1:14" x14ac:dyDescent="0.2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USD2WD_SYNTH6M_Quote#0000</v>
      </c>
      <c r="E17" s="116" t="str">
        <f>_xll.ohRangeRetrieveError(D17)</f>
        <v/>
      </c>
      <c r="F17" s="2"/>
      <c r="G17" s="279" t="s">
        <v>53</v>
      </c>
      <c r="H17" s="277">
        <f>'6MSynthDepo'!C30</f>
        <v>7.4124747832263593E-3</v>
      </c>
      <c r="I17" s="7"/>
      <c r="J17" s="268">
        <v>5.0583545255244999E-3</v>
      </c>
      <c r="K17" s="6"/>
      <c r="L17" s="255">
        <v>7.4124747832263593E-3</v>
      </c>
      <c r="M17" s="256">
        <f>_xll.qlSimpleQuoteSetValue(D17,ROUND($L17,6),EvaluationDate)</f>
        <v>0</v>
      </c>
      <c r="N17" s="246"/>
    </row>
    <row r="18" spans="1:14" x14ac:dyDescent="0.2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USD3WD_SYNTH6M_Quote#0000</v>
      </c>
      <c r="E18" s="116" t="str">
        <f>_xll.ohRangeRetrieveError(D18)</f>
        <v/>
      </c>
      <c r="F18" s="2"/>
      <c r="G18" s="279" t="s">
        <v>54</v>
      </c>
      <c r="H18" s="277">
        <f>'6MSynthDepo'!C31</f>
        <v>7.4838521878208197E-3</v>
      </c>
      <c r="I18" s="7"/>
      <c r="J18" s="268">
        <v>5.028653598886379E-3</v>
      </c>
      <c r="K18" s="6"/>
      <c r="L18" s="255">
        <v>7.4838521878208197E-3</v>
      </c>
      <c r="M18" s="256">
        <f>_xll.qlSimpleQuoteSetValue(D18,ROUND($L18,6),EvaluationDate)</f>
        <v>0</v>
      </c>
      <c r="N18" s="246"/>
    </row>
    <row r="19" spans="1:14" x14ac:dyDescent="0.2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USD1MD_SYNTH6M_Quote#0000</v>
      </c>
      <c r="E19" s="116" t="str">
        <f>_xll.ohRangeRetrieveError(D19)</f>
        <v/>
      </c>
      <c r="F19" s="2"/>
      <c r="G19" s="282" t="s">
        <v>55</v>
      </c>
      <c r="H19" s="283">
        <f>'6MSynthDepo'!C32</f>
        <v>7.5142566362327301E-3</v>
      </c>
      <c r="I19" s="62"/>
      <c r="J19" s="270">
        <v>5.008939286938463E-3</v>
      </c>
      <c r="K19" s="63"/>
      <c r="L19" s="259">
        <v>7.5142566362327301E-3</v>
      </c>
      <c r="M19" s="260">
        <f>_xll.qlSimpleQuoteSetValue(D19,ROUND($L19,6),EvaluationDate)</f>
        <v>0</v>
      </c>
      <c r="N19" s="246"/>
    </row>
    <row r="20" spans="1:14" x14ac:dyDescent="0.2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USD2MD_SYNTH6M_Quote#0000</v>
      </c>
      <c r="E20" s="116" t="str">
        <f>_xll.ohRangeRetrieveError(D20)</f>
        <v/>
      </c>
      <c r="F20" s="2"/>
      <c r="G20" s="279" t="s">
        <v>56</v>
      </c>
      <c r="H20" s="277">
        <f>'6MSynthDepo'!C33</f>
        <v>7.4728279566947777E-3</v>
      </c>
      <c r="I20" s="7"/>
      <c r="J20" s="268">
        <v>4.9171255634054122E-3</v>
      </c>
      <c r="K20" s="6"/>
      <c r="L20" s="255">
        <v>7.4728279566947777E-3</v>
      </c>
      <c r="M20" s="256">
        <f>_xll.qlSimpleQuoteSetValue(D20,ROUND($L20,6),EvaluationDate)</f>
        <v>0</v>
      </c>
      <c r="N20" s="246"/>
    </row>
    <row r="21" spans="1:14" x14ac:dyDescent="0.2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USD3MD_SYNTH6M_Quote#0000</v>
      </c>
      <c r="E21" s="116" t="str">
        <f>_xll.ohRangeRetrieveError(D21)</f>
        <v/>
      </c>
      <c r="F21" s="2"/>
      <c r="G21" s="279" t="s">
        <v>57</v>
      </c>
      <c r="H21" s="277">
        <f>'6MSynthDepo'!C34</f>
        <v>7.6146501418668262E-3</v>
      </c>
      <c r="I21" s="7"/>
      <c r="J21" s="268">
        <v>4.9807313704000244E-3</v>
      </c>
      <c r="K21" s="6"/>
      <c r="L21" s="255">
        <v>7.6146501418668262E-3</v>
      </c>
      <c r="M21" s="256">
        <f>_xll.qlSimpleQuoteSetValue(D21,ROUND($L21,6),EvaluationDate)</f>
        <v>0</v>
      </c>
      <c r="N21" s="246"/>
    </row>
    <row r="22" spans="1:14" x14ac:dyDescent="0.2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USD4MD_SYNTH6M_Quote#0000</v>
      </c>
      <c r="E22" s="116" t="str">
        <f>_xll.ohRangeRetrieveError(D22)</f>
        <v/>
      </c>
      <c r="F22" s="2"/>
      <c r="G22" s="279" t="s">
        <v>58</v>
      </c>
      <c r="H22" s="277">
        <f>'6MSynthDepo'!C35</f>
        <v>7.8488629403546152E-3</v>
      </c>
      <c r="I22" s="7"/>
      <c r="J22" s="268">
        <v>5.0503342942548185E-3</v>
      </c>
      <c r="K22" s="6"/>
      <c r="L22" s="255">
        <v>7.8488629403546152E-3</v>
      </c>
      <c r="M22" s="256">
        <f>_xll.qlSimpleQuoteSetValue(D22,ROUND($L22,6),EvaluationDate)</f>
        <v>0</v>
      </c>
      <c r="N22" s="246"/>
    </row>
    <row r="23" spans="1:14" x14ac:dyDescent="0.2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USD5MD_SYNTH6M_Quote#0000</v>
      </c>
      <c r="E23" s="116" t="str">
        <f>_xll.ohRangeRetrieveError(D23)</f>
        <v/>
      </c>
      <c r="F23" s="2"/>
      <c r="G23" s="279" t="s">
        <v>59</v>
      </c>
      <c r="H23" s="277">
        <f>'6MSynthDepo'!C36</f>
        <v>8.053182399359822E-3</v>
      </c>
      <c r="I23" s="7"/>
      <c r="J23" s="268">
        <v>5.1299740935001632E-3</v>
      </c>
      <c r="K23" s="6"/>
      <c r="L23" s="255">
        <v>8.053182399359822E-3</v>
      </c>
      <c r="M23" s="256">
        <f>_xll.qlSimpleQuoteSetValue(D23,ROUND($L23,6),EvaluationDate)</f>
        <v>0</v>
      </c>
      <c r="N23" s="246"/>
    </row>
    <row r="24" spans="1:14" x14ac:dyDescent="0.2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USD6MD_SYNTH6M_Quote#0000</v>
      </c>
      <c r="E24" s="140" t="str">
        <f>_xll.ohRangeRetrieveError(D24)</f>
        <v/>
      </c>
      <c r="F24" s="2"/>
      <c r="G24" s="280" t="s">
        <v>60</v>
      </c>
      <c r="H24" s="281">
        <f>'6MSynthDepo'!C37</f>
        <v>8.2729999999998447E-3</v>
      </c>
      <c r="I24" s="7"/>
      <c r="J24" s="269">
        <v>5.2499999999999951E-3</v>
      </c>
      <c r="K24" s="6"/>
      <c r="L24" s="257">
        <v>8.2729999999998447E-3</v>
      </c>
      <c r="M24" s="258">
        <f>_xll.qlSimpleQuoteSetValue(D24,ROUND($L24,6),EvaluationDate)</f>
        <v>0</v>
      </c>
      <c r="N24" s="246"/>
    </row>
    <row r="25" spans="1:14" x14ac:dyDescent="0.2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USDSND_SYNTH1Y_Quote#0000</v>
      </c>
      <c r="E25" s="302" t="str">
        <f>_xll.ohRangeRetrieveError(D25)</f>
        <v/>
      </c>
      <c r="F25" s="6"/>
      <c r="G25" s="292" t="s">
        <v>50</v>
      </c>
      <c r="H25" s="283">
        <f>'1YSynthDepo'!C34</f>
        <v>9.8282689573991888E-3</v>
      </c>
      <c r="I25" s="7"/>
      <c r="J25" s="270">
        <v>1.1023926894857539E-2</v>
      </c>
      <c r="K25" s="6"/>
      <c r="L25" s="259">
        <v>9.8282689573991888E-3</v>
      </c>
      <c r="M25" s="260">
        <f>_xll.qlSimpleQuoteSetValue(D25,ROUND($L25,6),EvaluationDate)</f>
        <v>0</v>
      </c>
      <c r="N25" s="245">
        <f>_xll.ohTrigger(M25:M40)</f>
        <v>0</v>
      </c>
    </row>
    <row r="26" spans="1:14" x14ac:dyDescent="0.2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USDSWD_SYNTH1Y_Quote#0000</v>
      </c>
      <c r="E26" s="116" t="str">
        <f>_xll.ohRangeRetrieveError(D26)</f>
        <v/>
      </c>
      <c r="F26" s="6"/>
      <c r="G26" s="284" t="s">
        <v>52</v>
      </c>
      <c r="H26" s="277">
        <f>'1YSynthDepo'!C35</f>
        <v>9.3545384836930222E-3</v>
      </c>
      <c r="I26" s="7"/>
      <c r="J26" s="268">
        <v>1.0215943544597142E-2</v>
      </c>
      <c r="K26" s="6"/>
      <c r="L26" s="255">
        <v>9.3545384836930222E-3</v>
      </c>
      <c r="M26" s="256">
        <f>_xll.qlSimpleQuoteSetValue(D26,ROUND($L26,6),EvaluationDate)</f>
        <v>0</v>
      </c>
      <c r="N26" s="246"/>
    </row>
    <row r="27" spans="1:14" x14ac:dyDescent="0.2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USD2WD_SYNTH1Y_Quote#0000</v>
      </c>
      <c r="E27" s="116" t="str">
        <f>_xll.ohRangeRetrieveError(D27)</f>
        <v/>
      </c>
      <c r="F27" s="2"/>
      <c r="G27" s="284" t="s">
        <v>53</v>
      </c>
      <c r="H27" s="277">
        <f>'1YSynthDepo'!C36</f>
        <v>9.4768635585795735E-3</v>
      </c>
      <c r="I27" s="7"/>
      <c r="J27" s="268">
        <v>1.0146212892698792E-2</v>
      </c>
      <c r="K27" s="6"/>
      <c r="L27" s="255">
        <v>9.4768635585795735E-3</v>
      </c>
      <c r="M27" s="256">
        <f>_xll.qlSimpleQuoteSetValue(D27,ROUND($L27,6),EvaluationDate)</f>
        <v>0</v>
      </c>
      <c r="N27" s="246"/>
    </row>
    <row r="28" spans="1:14" x14ac:dyDescent="0.2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USD3WD_SYNTH1Y_Quote#0000</v>
      </c>
      <c r="E28" s="116" t="str">
        <f>_xll.ohRangeRetrieveError(D28)</f>
        <v/>
      </c>
      <c r="F28" s="2"/>
      <c r="G28" s="285" t="s">
        <v>54</v>
      </c>
      <c r="H28" s="281">
        <f>'1YSynthDepo'!C37</f>
        <v>9.5672012375988148E-3</v>
      </c>
      <c r="I28" s="7"/>
      <c r="J28" s="269">
        <v>1.0086459773745051E-2</v>
      </c>
      <c r="K28" s="6"/>
      <c r="L28" s="257">
        <v>9.5672012375988148E-3</v>
      </c>
      <c r="M28" s="258">
        <f>_xll.qlSimpleQuoteSetValue(D28,ROUND($L28,6),EvaluationDate)</f>
        <v>0</v>
      </c>
      <c r="N28" s="246"/>
    </row>
    <row r="29" spans="1:14" x14ac:dyDescent="0.2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USD1MD_SYNTH1Y_Quote#0000</v>
      </c>
      <c r="E29" s="116" t="str">
        <f>_xll.ohRangeRetrieveError(D29)</f>
        <v/>
      </c>
      <c r="F29" s="2"/>
      <c r="G29" s="284" t="s">
        <v>55</v>
      </c>
      <c r="H29" s="277">
        <f>'1YSynthDepo'!C38</f>
        <v>9.6200800409915743E-3</v>
      </c>
      <c r="I29" s="7"/>
      <c r="J29" s="268">
        <v>1.0016817993758198E-2</v>
      </c>
      <c r="K29" s="6"/>
      <c r="L29" s="255">
        <v>9.6200800409915743E-3</v>
      </c>
      <c r="M29" s="256">
        <f>_xll.qlSimpleQuoteSetValue(D29,ROUND($L29,6),EvaluationDate)</f>
        <v>0</v>
      </c>
      <c r="N29" s="246"/>
    </row>
    <row r="30" spans="1:14" x14ac:dyDescent="0.2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USD2MD_SYNTH1Y_Quote#0000</v>
      </c>
      <c r="E30" s="116" t="str">
        <f>_xll.ohRangeRetrieveError(D30)</f>
        <v/>
      </c>
      <c r="F30" s="2"/>
      <c r="G30" s="284" t="s">
        <v>56</v>
      </c>
      <c r="H30" s="277">
        <f>'1YSynthDepo'!C39</f>
        <v>9.6396443357394564E-3</v>
      </c>
      <c r="I30" s="7"/>
      <c r="J30" s="268">
        <v>9.7774627836170313E-3</v>
      </c>
      <c r="K30" s="6"/>
      <c r="L30" s="255">
        <v>9.6396443357394564E-3</v>
      </c>
      <c r="M30" s="256">
        <f>_xll.qlSimpleQuoteSetValue(D30,ROUND($L30,6),EvaluationDate)</f>
        <v>0</v>
      </c>
      <c r="N30" s="245"/>
    </row>
    <row r="31" spans="1:14" x14ac:dyDescent="0.2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USD3MD_SYNTH1Y_Quote#0000</v>
      </c>
      <c r="E31" s="116" t="str">
        <f>_xll.ohRangeRetrieveError(D31)</f>
        <v/>
      </c>
      <c r="F31" s="2"/>
      <c r="G31" s="284" t="s">
        <v>57</v>
      </c>
      <c r="H31" s="277">
        <f>'1YSynthDepo'!C40</f>
        <v>9.8163426186175812E-3</v>
      </c>
      <c r="I31" s="7"/>
      <c r="J31" s="268">
        <v>9.6580101032196358E-3</v>
      </c>
      <c r="K31" s="6"/>
      <c r="L31" s="255">
        <v>9.8163426186175812E-3</v>
      </c>
      <c r="M31" s="256">
        <f>_xll.qlSimpleQuoteSetValue(D31,ROUND($L31,6),EvaluationDate)</f>
        <v>0</v>
      </c>
      <c r="N31" s="246"/>
    </row>
    <row r="32" spans="1:14" x14ac:dyDescent="0.2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USD4MD_SYNTH1Y_Quote#0000</v>
      </c>
      <c r="E32" s="116" t="str">
        <f>_xll.ohRangeRetrieveError(D32)</f>
        <v/>
      </c>
      <c r="F32" s="2"/>
      <c r="G32" s="284" t="s">
        <v>58</v>
      </c>
      <c r="H32" s="277">
        <f>'1YSynthDepo'!C41</f>
        <v>1.0061656600851114E-2</v>
      </c>
      <c r="I32" s="7"/>
      <c r="J32" s="268">
        <v>9.5182436363890708E-3</v>
      </c>
      <c r="K32" s="6"/>
      <c r="L32" s="255">
        <v>1.0061656600851114E-2</v>
      </c>
      <c r="M32" s="256">
        <f>_xll.qlSimpleQuoteSetValue(D32,ROUND($L32,6),EvaluationDate)</f>
        <v>0</v>
      </c>
      <c r="N32" s="246"/>
    </row>
    <row r="33" spans="1:14" x14ac:dyDescent="0.2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USD5MD_SYNTH1Y_Quote#0000</v>
      </c>
      <c r="E33" s="116" t="str">
        <f>_xll.ohRangeRetrieveError(D33)</f>
        <v/>
      </c>
      <c r="F33" s="6"/>
      <c r="G33" s="284" t="s">
        <v>59</v>
      </c>
      <c r="H33" s="277">
        <f>'1YSynthDepo'!C42</f>
        <v>1.025146098071433E-2</v>
      </c>
      <c r="I33" s="7"/>
      <c r="J33" s="268">
        <v>9.3781730292544947E-3</v>
      </c>
      <c r="K33" s="6"/>
      <c r="L33" s="255">
        <v>1.025146098071433E-2</v>
      </c>
      <c r="M33" s="256">
        <f>_xll.qlSimpleQuoteSetValue(D33,ROUND($L33,6),EvaluationDate)</f>
        <v>0</v>
      </c>
      <c r="N33" s="246"/>
    </row>
    <row r="34" spans="1:14" x14ac:dyDescent="0.2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USD6MD_SYNTH1Y_Quote#0000</v>
      </c>
      <c r="E34" s="116" t="str">
        <f>_xll.ohRangeRetrieveError(D34)</f>
        <v/>
      </c>
      <c r="F34" s="6"/>
      <c r="G34" s="284" t="s">
        <v>60</v>
      </c>
      <c r="H34" s="277">
        <f>'1YSynthDepo'!C43</f>
        <v>1.0432945669751651E-2</v>
      </c>
      <c r="I34" s="7"/>
      <c r="J34" s="268">
        <v>9.2378425364880185E-3</v>
      </c>
      <c r="K34" s="6"/>
      <c r="L34" s="255">
        <v>1.0432945669751651E-2</v>
      </c>
      <c r="M34" s="256">
        <f>_xll.qlSimpleQuoteSetValue(D34,ROUND($L34,6),EvaluationDate)</f>
        <v>0</v>
      </c>
      <c r="N34" s="246"/>
    </row>
    <row r="35" spans="1:14" x14ac:dyDescent="0.2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USD7MD_SYNTH1Y_Quote#0000</v>
      </c>
      <c r="E35" s="116" t="str">
        <f>_xll.ohRangeRetrieveError(D35)</f>
        <v/>
      </c>
      <c r="F35" s="6"/>
      <c r="G35" s="284" t="s">
        <v>61</v>
      </c>
      <c r="H35" s="277">
        <f>'1YSynthDepo'!C44</f>
        <v>1.0619802591517956E-2</v>
      </c>
      <c r="I35" s="7"/>
      <c r="J35" s="268">
        <v>9.0871790878708884E-3</v>
      </c>
      <c r="K35" s="6"/>
      <c r="L35" s="255">
        <v>1.0619802591517956E-2</v>
      </c>
      <c r="M35" s="256">
        <f>_xll.qlSimpleQuoteSetValue(D35,ROUND($L35,6),EvaluationDate)</f>
        <v>0</v>
      </c>
      <c r="N35" s="246"/>
    </row>
    <row r="36" spans="1:14" x14ac:dyDescent="0.2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USD8MD_SYNTH1Y_Quote#0000</v>
      </c>
      <c r="E36" s="116" t="str">
        <f>_xll.ohRangeRetrieveError(D36)</f>
        <v/>
      </c>
      <c r="F36" s="6"/>
      <c r="G36" s="284" t="s">
        <v>62</v>
      </c>
      <c r="H36" s="277">
        <f>'1YSynthDepo'!C45</f>
        <v>1.0805759754375074E-2</v>
      </c>
      <c r="I36" s="7"/>
      <c r="J36" s="268">
        <v>8.9362277581101195E-3</v>
      </c>
      <c r="K36" s="6"/>
      <c r="L36" s="255">
        <v>1.0805759754375074E-2</v>
      </c>
      <c r="M36" s="256">
        <f>_xll.qlSimpleQuoteSetValue(D36,ROUND($L36,6),EvaluationDate)</f>
        <v>0</v>
      </c>
      <c r="N36" s="246"/>
    </row>
    <row r="37" spans="1:14" x14ac:dyDescent="0.2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USD9MD_SYNTH1Y_Quote#0000</v>
      </c>
      <c r="E37" s="116" t="str">
        <f>_xll.ohRangeRetrieveError(D37)</f>
        <v/>
      </c>
      <c r="F37" s="6"/>
      <c r="G37" s="284" t="s">
        <v>63</v>
      </c>
      <c r="H37" s="277">
        <f>'1YSynthDepo'!C46</f>
        <v>1.0946670805551891E-2</v>
      </c>
      <c r="I37" s="7"/>
      <c r="J37" s="268">
        <v>8.7950368170252105E-3</v>
      </c>
      <c r="K37" s="6"/>
      <c r="L37" s="255">
        <v>1.0946670805551891E-2</v>
      </c>
      <c r="M37" s="256">
        <f>_xll.qlSimpleQuoteSetValue(D37,ROUND($L37,6),EvaluationDate)</f>
        <v>0</v>
      </c>
      <c r="N37" s="246"/>
    </row>
    <row r="38" spans="1:14" x14ac:dyDescent="0.2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USD10MD_SYNTH1Y_Quote#0000</v>
      </c>
      <c r="E38" s="116" t="str">
        <f>_xll.ohRangeRetrieveError(D38)</f>
        <v/>
      </c>
      <c r="F38" s="6"/>
      <c r="G38" s="284" t="s">
        <v>64</v>
      </c>
      <c r="H38" s="277">
        <f>'1YSynthDepo'!C47</f>
        <v>1.1120799569637707E-2</v>
      </c>
      <c r="I38" s="7"/>
      <c r="J38" s="268">
        <v>8.6535335549023113E-3</v>
      </c>
      <c r="K38" s="6"/>
      <c r="L38" s="255">
        <v>1.1120799569637707E-2</v>
      </c>
      <c r="M38" s="256">
        <f>_xll.qlSimpleQuoteSetValue(D38,ROUND($L38,6),EvaluationDate)</f>
        <v>0</v>
      </c>
      <c r="N38" s="246"/>
    </row>
    <row r="39" spans="1:14" x14ac:dyDescent="0.2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USD11MD_SYNTH1Y_Quote#0000</v>
      </c>
      <c r="E39" s="116" t="str">
        <f>_xll.ohRangeRetrieveError(D39)</f>
        <v/>
      </c>
      <c r="F39" s="6"/>
      <c r="G39" s="284" t="s">
        <v>65</v>
      </c>
      <c r="H39" s="277">
        <f>'1YSynthDepo'!C48</f>
        <v>1.1291576816470321E-2</v>
      </c>
      <c r="I39" s="7"/>
      <c r="J39" s="268">
        <v>8.501677595791346E-3</v>
      </c>
      <c r="K39" s="6"/>
      <c r="L39" s="255">
        <v>1.1291576816470321E-2</v>
      </c>
      <c r="M39" s="256">
        <f>_xll.qlSimpleQuoteSetValue(D39,ROUND($L39,6),EvaluationDate)</f>
        <v>0</v>
      </c>
      <c r="N39" s="246"/>
    </row>
    <row r="40" spans="1:14" x14ac:dyDescent="0.2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USD1YD_SYNTH1Y_Quote#0000</v>
      </c>
      <c r="E40" s="140" t="str">
        <f>_xll.ohRangeRetrieveError(D40)</f>
        <v/>
      </c>
      <c r="F40" s="6"/>
      <c r="G40" s="285" t="s">
        <v>66</v>
      </c>
      <c r="H40" s="281">
        <f>'1YSynthDepo'!C49</f>
        <v>1.147499999999999E-2</v>
      </c>
      <c r="I40" s="7"/>
      <c r="J40" s="269">
        <v>8.373570381690525E-3</v>
      </c>
      <c r="K40" s="6"/>
      <c r="L40" s="257">
        <v>1.147499999999999E-2</v>
      </c>
      <c r="M40" s="258">
        <f>_xll.qlSimpleQuoteSetValue(D40,ROUND($L40,6),EvaluationDate)</f>
        <v>0</v>
      </c>
      <c r="N40" s="245"/>
    </row>
    <row r="41" spans="1:14" hidden="1" outlineLevel="1" x14ac:dyDescent="0.2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idden="1" outlineLevel="1" x14ac:dyDescent="0.2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idden="1" outlineLevel="1" x14ac:dyDescent="0.2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idden="1" outlineLevel="1" x14ac:dyDescent="0.2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idden="1" outlineLevel="1" x14ac:dyDescent="0.2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idden="1" outlineLevel="1" x14ac:dyDescent="0.2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idden="1" outlineLevel="1" x14ac:dyDescent="0.2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idden="1" outlineLevel="1" x14ac:dyDescent="0.2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idden="1" outlineLevel="1" x14ac:dyDescent="0.2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idden="1" outlineLevel="1" x14ac:dyDescent="0.2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idden="1" outlineLevel="1" x14ac:dyDescent="0.2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idden="1" outlineLevel="1" x14ac:dyDescent="0.2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idden="1" outlineLevel="1" x14ac:dyDescent="0.2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idden="1" outlineLevel="1" x14ac:dyDescent="0.2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idden="1" outlineLevel="1" x14ac:dyDescent="0.2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idden="1" outlineLevel="1" x14ac:dyDescent="0.2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idden="1" outlineLevel="1" x14ac:dyDescent="0.2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idden="1" outlineLevel="1" x14ac:dyDescent="0.2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idden="1" outlineLevel="1" x14ac:dyDescent="0.2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idden="1" outlineLevel="1" x14ac:dyDescent="0.2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idden="1" outlineLevel="1" x14ac:dyDescent="0.2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idden="1" outlineLevel="1" x14ac:dyDescent="0.2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idden="1" outlineLevel="1" x14ac:dyDescent="0.2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idden="1" outlineLevel="1" x14ac:dyDescent="0.2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idden="1" outlineLevel="1" x14ac:dyDescent="0.2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idden="1" outlineLevel="1" x14ac:dyDescent="0.2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idden="1" outlineLevel="1" x14ac:dyDescent="0.2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idden="1" outlineLevel="1" x14ac:dyDescent="0.2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idden="1" outlineLevel="1" x14ac:dyDescent="0.2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idden="1" outlineLevel="1" x14ac:dyDescent="0.2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idden="1" outlineLevel="1" x14ac:dyDescent="0.2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idden="1" outlineLevel="1" x14ac:dyDescent="0.2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idden="1" outlineLevel="1" x14ac:dyDescent="0.2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idden="1" outlineLevel="1" x14ac:dyDescent="0.2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idden="1" outlineLevel="1" x14ac:dyDescent="0.2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idden="1" outlineLevel="1" x14ac:dyDescent="0.2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idden="1" outlineLevel="1" x14ac:dyDescent="0.2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idden="1" outlineLevel="1" x14ac:dyDescent="0.2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idden="1" outlineLevel="1" x14ac:dyDescent="0.2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idden="1" outlineLevel="1" x14ac:dyDescent="0.2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idden="1" outlineLevel="1" x14ac:dyDescent="0.2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idden="1" outlineLevel="1" x14ac:dyDescent="0.2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idden="1" outlineLevel="1" x14ac:dyDescent="0.2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idden="1" outlineLevel="1" x14ac:dyDescent="0.2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4" hidden="1" customWidth="1" outlineLevel="1"/>
    <col min="6" max="6" width="4.6640625" style="144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6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3" t="s">
        <v>181</v>
      </c>
      <c r="C1" s="373" t="s">
        <v>181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4" customHeight="1" x14ac:dyDescent="0.2">
      <c r="B2" s="118" t="s">
        <v>183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obj_0022a#0000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4.2190000000000005E-3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42368</v>
      </c>
      <c r="U3" s="30">
        <f>_xll.qlRateHelperPillarDate(L3,Trigger)</f>
        <v>42398</v>
      </c>
    </row>
    <row r="4" spans="2:21" ht="11.25" customHeight="1" x14ac:dyDescent="0.2">
      <c r="B4" s="125"/>
      <c r="C4" s="125" t="s">
        <v>112</v>
      </c>
      <c r="D4" s="130" t="s">
        <v>38</v>
      </c>
      <c r="E4" s="131">
        <v>2</v>
      </c>
      <c r="F4" s="131" t="s">
        <v>113</v>
      </c>
      <c r="G4" s="125" t="s">
        <v>114</v>
      </c>
      <c r="H4" s="128" t="s">
        <v>110</v>
      </c>
      <c r="I4" s="128" t="s">
        <v>174</v>
      </c>
      <c r="J4" s="132">
        <v>0</v>
      </c>
      <c r="K4" s="133" t="str">
        <f t="shared" ref="K4:K9" si="0">Currency&amp;$E4&amp;$F4&amp;"_Quote"</f>
        <v>USD2X1S_Quote</v>
      </c>
      <c r="L4" s="116" t="str">
        <f>_xll.qlSwapRateHelper2(,$K4,,D4,Calendar,$G4,$H4,$I4,$L$1,$J4,C4,Discounting,,,Permanent,Trigger,ObjectOverwrite)</f>
        <v>obj_001cd#0000</v>
      </c>
      <c r="M4" s="374" t="str">
        <f>_xll.ohRangeRetrieveError(L4)</f>
        <v/>
      </c>
      <c r="O4" s="143"/>
      <c r="P4" s="28" t="str">
        <f>_xll.qlRateHelperQuoteName(L4,Trigger)</f>
        <v>USD2X1S_Quote</v>
      </c>
      <c r="Q4" s="29">
        <f>_xll.qlQuoteValue(K4,AllTriggers)</f>
        <v>4.2900000000000004E-3</v>
      </c>
      <c r="R4" s="45">
        <f>IF(ISBLANK(J4),"--",_xll.qlSwapRateHelperSpread(L4,AllTriggers))</f>
        <v>0</v>
      </c>
      <c r="S4" s="28" t="b">
        <f t="shared" ref="S4:S9" si="1">NOT(ISERROR(Q4))</f>
        <v>1</v>
      </c>
      <c r="T4" s="30">
        <f>_xll.qlRateHelperEarliestDate(L4,Trigger)</f>
        <v>42368</v>
      </c>
      <c r="U4" s="30">
        <f>_xll.qlRateHelperPillarDate(L4,Trigger)</f>
        <v>42429</v>
      </c>
    </row>
    <row r="5" spans="2:21" ht="11.25" customHeight="1" x14ac:dyDescent="0.2">
      <c r="B5" s="125"/>
      <c r="C5" s="125" t="s">
        <v>112</v>
      </c>
      <c r="D5" s="130" t="s">
        <v>32</v>
      </c>
      <c r="E5" s="131">
        <v>3</v>
      </c>
      <c r="F5" s="131" t="s">
        <v>113</v>
      </c>
      <c r="G5" s="125" t="s">
        <v>114</v>
      </c>
      <c r="H5" s="128" t="s">
        <v>110</v>
      </c>
      <c r="I5" s="128" t="s">
        <v>174</v>
      </c>
      <c r="J5" s="132">
        <v>0</v>
      </c>
      <c r="K5" s="133" t="str">
        <f t="shared" si="0"/>
        <v>USD3X1S_Quote</v>
      </c>
      <c r="L5" s="116" t="str">
        <f>_xll.qlSwapRateHelper2(,$K5,,D5,Calendar,$G5,$H5,$I5,$L$1,$J5,C5,Discounting,,,Permanent,Trigger,ObjectOverwrite)</f>
        <v>obj_001cb#0000</v>
      </c>
      <c r="M5" s="374" t="str">
        <f>_xll.ohRangeRetrieveError(L5)</f>
        <v/>
      </c>
      <c r="O5" s="143"/>
      <c r="P5" s="28" t="str">
        <f>_xll.qlRateHelperQuoteName(L5,Trigger)</f>
        <v>USD3X1S_Quote</v>
      </c>
      <c r="Q5" s="29">
        <f>_xll.qlQuoteValue(K5,AllTriggers)</f>
        <v>4.4999999999999997E-3</v>
      </c>
      <c r="R5" s="45">
        <f>IF(ISBLANK(J5),"--",_xll.qlSwapRateHelperSpread(L5,AllTriggers))</f>
        <v>0</v>
      </c>
      <c r="S5" s="28" t="b">
        <f t="shared" si="1"/>
        <v>1</v>
      </c>
      <c r="T5" s="30">
        <f>_xll.qlRateHelperEarliestDate(L5,Trigger)</f>
        <v>42368</v>
      </c>
      <c r="U5" s="30">
        <f>_xll.qlRateHelperPillarDate(L5,Trigger)</f>
        <v>42459</v>
      </c>
    </row>
    <row r="6" spans="2:21" ht="11.25" customHeight="1" x14ac:dyDescent="0.2">
      <c r="B6" s="125"/>
      <c r="C6" s="125" t="s">
        <v>112</v>
      </c>
      <c r="D6" s="130" t="s">
        <v>39</v>
      </c>
      <c r="E6" s="131">
        <v>4</v>
      </c>
      <c r="F6" s="131" t="s">
        <v>113</v>
      </c>
      <c r="G6" s="125" t="s">
        <v>114</v>
      </c>
      <c r="H6" s="128" t="s">
        <v>110</v>
      </c>
      <c r="I6" s="128" t="s">
        <v>174</v>
      </c>
      <c r="J6" s="132">
        <v>0</v>
      </c>
      <c r="K6" s="133" t="str">
        <f t="shared" si="0"/>
        <v>USD4X1S_Quote</v>
      </c>
      <c r="L6" s="116" t="str">
        <f>_xll.qlSwapRateHelper2(,$K6,,D6,Calendar,$G6,$H6,$I6,$L$1,$J6,C6,Discounting,,,Permanent,Trigger,ObjectOverwrite)</f>
        <v>obj_001ca#0000</v>
      </c>
      <c r="M6" s="374" t="str">
        <f>_xll.ohRangeRetrieveError(L6)</f>
        <v/>
      </c>
      <c r="O6" s="143"/>
      <c r="P6" s="28" t="str">
        <f>_xll.qlRateHelperQuoteName(L6,Trigger)</f>
        <v>USD4X1S_Quote</v>
      </c>
      <c r="Q6" s="29">
        <f>_xll.qlQuoteValue(K6,AllTriggers)</f>
        <v>4.7399999999999994E-3</v>
      </c>
      <c r="R6" s="45">
        <f>IF(ISBLANK(J6),"--",_xll.qlSwapRateHelperSpread(L6,AllTriggers))</f>
        <v>0</v>
      </c>
      <c r="S6" s="28" t="b">
        <f t="shared" si="1"/>
        <v>1</v>
      </c>
      <c r="T6" s="30">
        <f>_xll.qlRateHelperEarliestDate(L6,Trigger)</f>
        <v>42368</v>
      </c>
      <c r="U6" s="30">
        <f>_xll.qlRateHelperPillarDate(L6,Trigger)</f>
        <v>42489</v>
      </c>
    </row>
    <row r="7" spans="2:21" ht="11.25" customHeight="1" x14ac:dyDescent="0.2">
      <c r="B7" s="125"/>
      <c r="C7" s="125" t="s">
        <v>112</v>
      </c>
      <c r="D7" s="130" t="s">
        <v>40</v>
      </c>
      <c r="E7" s="131">
        <v>5</v>
      </c>
      <c r="F7" s="131" t="s">
        <v>113</v>
      </c>
      <c r="G7" s="125" t="s">
        <v>114</v>
      </c>
      <c r="H7" s="128" t="s">
        <v>110</v>
      </c>
      <c r="I7" s="128" t="s">
        <v>174</v>
      </c>
      <c r="J7" s="132">
        <v>0</v>
      </c>
      <c r="K7" s="133" t="str">
        <f t="shared" si="0"/>
        <v>USD5X1S_Quote</v>
      </c>
      <c r="L7" s="116" t="str">
        <f>_xll.qlSwapRateHelper2(,$K7,,D7,Calendar,$G7,$H7,$I7,$L$1,$J7,C7,Discounting,,,Permanent,Trigger,ObjectOverwrite)</f>
        <v>obj_001cc#0000</v>
      </c>
      <c r="M7" s="374" t="str">
        <f>_xll.ohRangeRetrieveError(L7)</f>
        <v/>
      </c>
      <c r="O7" s="143"/>
      <c r="P7" s="28" t="str">
        <f>_xll.qlRateHelperQuoteName(L7,Trigger)</f>
        <v>USD5X1S_Quote</v>
      </c>
      <c r="Q7" s="29">
        <f>_xll.qlQuoteValue(K7,AllTriggers)</f>
        <v>4.9699999999999996E-3</v>
      </c>
      <c r="R7" s="45">
        <f>IF(ISBLANK(J7),"--",_xll.qlSwapRateHelperSpread(L7,AllTriggers))</f>
        <v>0</v>
      </c>
      <c r="S7" s="28" t="b">
        <f t="shared" si="1"/>
        <v>1</v>
      </c>
      <c r="T7" s="30">
        <f>_xll.qlRateHelperEarliestDate(L7,Trigger)</f>
        <v>42368</v>
      </c>
      <c r="U7" s="30">
        <f>_xll.qlRateHelperPillarDate(L7,Trigger)</f>
        <v>42521</v>
      </c>
    </row>
    <row r="8" spans="2:21" ht="11.25" customHeight="1" x14ac:dyDescent="0.2">
      <c r="B8" s="125"/>
      <c r="C8" s="125" t="s">
        <v>112</v>
      </c>
      <c r="D8" s="130" t="s">
        <v>33</v>
      </c>
      <c r="E8" s="131">
        <v>6</v>
      </c>
      <c r="F8" s="131" t="s">
        <v>113</v>
      </c>
      <c r="G8" s="125" t="s">
        <v>114</v>
      </c>
      <c r="H8" s="128" t="s">
        <v>110</v>
      </c>
      <c r="I8" s="128" t="s">
        <v>174</v>
      </c>
      <c r="J8" s="132">
        <v>0</v>
      </c>
      <c r="K8" s="133" t="str">
        <f t="shared" si="0"/>
        <v>USD6X1S_Quote</v>
      </c>
      <c r="L8" s="116" t="str">
        <f>_xll.qlSwapRateHelper2(,$K8,,D8,Calendar,$G8,$H8,$I8,$L$1,$J8,C8,Discounting,,,Permanent,Trigger,ObjectOverwrite)</f>
        <v>obj_001c9#0000</v>
      </c>
      <c r="M8" s="374" t="str">
        <f>_xll.ohRangeRetrieveError(L8)</f>
        <v/>
      </c>
      <c r="O8" s="143"/>
      <c r="P8" s="28" t="str">
        <f>_xll.qlRateHelperQuoteName(L8,Trigger)</f>
        <v>USD6X1S_Quote</v>
      </c>
      <c r="Q8" s="29">
        <f>_xll.qlQuoteValue(K8,AllTriggers)</f>
        <v>5.1800000000000006E-3</v>
      </c>
      <c r="R8" s="45">
        <f>IF(ISBLANK(J8),"--",_xll.qlSwapRateHelperSpread(L8,AllTriggers))</f>
        <v>0</v>
      </c>
      <c r="S8" s="28" t="b">
        <f t="shared" si="1"/>
        <v>1</v>
      </c>
      <c r="T8" s="30">
        <f>_xll.qlRateHelperEarliestDate(L8,Trigger)</f>
        <v>42368</v>
      </c>
      <c r="U8" s="30">
        <f>_xll.qlRateHelperPillarDate(L8,Trigger)</f>
        <v>42551</v>
      </c>
    </row>
    <row r="9" spans="2:21" ht="11.25" customHeight="1" x14ac:dyDescent="0.2">
      <c r="B9" s="134"/>
      <c r="C9" s="134" t="s">
        <v>112</v>
      </c>
      <c r="D9" s="135" t="s">
        <v>41</v>
      </c>
      <c r="E9" s="136">
        <v>7</v>
      </c>
      <c r="F9" s="136" t="s">
        <v>113</v>
      </c>
      <c r="G9" s="134" t="s">
        <v>114</v>
      </c>
      <c r="H9" s="137" t="s">
        <v>110</v>
      </c>
      <c r="I9" s="137" t="s">
        <v>174</v>
      </c>
      <c r="J9" s="138">
        <v>0</v>
      </c>
      <c r="K9" s="139" t="str">
        <f t="shared" si="0"/>
        <v>USD7X1S_Quote</v>
      </c>
      <c r="L9" s="140" t="str">
        <f>_xll.qlSwapRateHelper2(,$K9,,D9,Calendar,$G9,$H9,$I9,$L$1,$J9,C9,Discounting,,,Permanent,Trigger,ObjectOverwrite)</f>
        <v>obj_001c8#0000</v>
      </c>
      <c r="M9" s="375" t="str">
        <f>_xll.ohRangeRetrieveError(L9)</f>
        <v/>
      </c>
      <c r="P9" s="31" t="str">
        <f>_xll.qlRateHelperQuoteName(L9,Trigger)</f>
        <v>USD7X1S_Quote</v>
      </c>
      <c r="Q9" s="32">
        <f>_xll.qlQuoteValue(K9,AllTriggers)</f>
        <v>5.4000000000000003E-3</v>
      </c>
      <c r="R9" s="46">
        <f>IF(ISBLANK(J9),"--",_xll.qlSwapRateHelperSpread(L9,AllTriggers))</f>
        <v>0</v>
      </c>
      <c r="S9" s="31" t="b">
        <f t="shared" si="1"/>
        <v>1</v>
      </c>
      <c r="T9" s="33">
        <f>_xll.qlRateHelperEarliestDate(L9,Trigger)</f>
        <v>42368</v>
      </c>
      <c r="U9" s="33">
        <f>_xll.qlRateHelperPillarDate(L9,Trigger)</f>
        <v>42580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134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obj_0022a#0000</v>
      </c>
      <c r="P13" s="37" t="str">
        <f>IFERROR(_xll.qlRateHelperQuoteName(M13,Trigger),"")</f>
        <v>UsdLibor1MLastFixing_Quote</v>
      </c>
      <c r="Q13" s="29">
        <f>IFERROR(_xll.qlRateHelperRate(M13,AllTriggers),"")</f>
        <v>4.2190000000000005E-3</v>
      </c>
      <c r="R13" s="43" t="str">
        <f>IFERROR(_xll.qlSwapRateHelperSpread(M13,Trigger),"")</f>
        <v/>
      </c>
      <c r="S13" s="30">
        <f>IFERROR(_xll.qlRateHelperEarliestDate(M13,Trigger),"")</f>
        <v>42368</v>
      </c>
      <c r="T13" s="30">
        <f>IFERROR(_xll.qlRateHelperPillarDate(M13,Trigger),"")</f>
        <v>42398</v>
      </c>
      <c r="U13" s="35">
        <v>0.99964854023406269</v>
      </c>
    </row>
    <row r="14" spans="2:21" x14ac:dyDescent="0.2">
      <c r="J14" s="145"/>
      <c r="K14" s="145"/>
      <c r="M14" s="126" t="str">
        <v>obj_001cd#0000</v>
      </c>
      <c r="P14" s="37" t="str">
        <f>IFERROR(_xll.qlRateHelperQuoteName(M14,Trigger),"")</f>
        <v>USD2X1S_Quote</v>
      </c>
      <c r="Q14" s="29">
        <f>IFERROR(_xll.qlRateHelperRate(M14,AllTriggers),"")</f>
        <v>4.2900000000000004E-3</v>
      </c>
      <c r="R14" s="43">
        <f>IFERROR(_xll.qlSwapRateHelperSpread(M14,Trigger),"")</f>
        <v>0</v>
      </c>
      <c r="S14" s="30">
        <f>IFERROR(_xll.qlRateHelperEarliestDate(M14,Trigger),"")</f>
        <v>42368</v>
      </c>
      <c r="T14" s="30">
        <f>IFERROR(_xll.qlRateHelperPillarDate(M14,Trigger),"")</f>
        <v>42429</v>
      </c>
      <c r="U14" s="35">
        <v>0.99927358751972029</v>
      </c>
    </row>
    <row r="15" spans="2:21" x14ac:dyDescent="0.2">
      <c r="J15" s="145"/>
      <c r="K15" s="145"/>
      <c r="M15" s="126" t="str">
        <v>obj_001cb#0000</v>
      </c>
      <c r="P15" s="37" t="str">
        <f>IFERROR(_xll.qlRateHelperQuoteName(M15,Trigger),"")</f>
        <v>USD3X1S_Quote</v>
      </c>
      <c r="Q15" s="29">
        <f>IFERROR(_xll.qlRateHelperRate(M15,AllTriggers),"")</f>
        <v>4.4999999999999997E-3</v>
      </c>
      <c r="R15" s="43">
        <f>IFERROR(_xll.qlSwapRateHelperSpread(M15,Trigger),"")</f>
        <v>0</v>
      </c>
      <c r="S15" s="30">
        <f>IFERROR(_xll.qlRateHelperEarliestDate(M15,Trigger),"")</f>
        <v>42368</v>
      </c>
      <c r="T15" s="30">
        <f>IFERROR(_xll.qlRateHelperPillarDate(M15,Trigger),"")</f>
        <v>42459</v>
      </c>
      <c r="U15" s="35">
        <v>0.99886372500385068</v>
      </c>
    </row>
    <row r="16" spans="2:21" x14ac:dyDescent="0.2">
      <c r="J16" s="145"/>
      <c r="K16" s="145"/>
      <c r="M16" s="126" t="str">
        <v>obj_001ca#0000</v>
      </c>
      <c r="P16" s="37" t="str">
        <f>IFERROR(_xll.qlRateHelperQuoteName(M16,Trigger),"")</f>
        <v>USD4X1S_Quote</v>
      </c>
      <c r="Q16" s="29">
        <f>IFERROR(_xll.qlRateHelperRate(M16,AllTriggers),"")</f>
        <v>4.7399999999999994E-3</v>
      </c>
      <c r="R16" s="43">
        <f>IFERROR(_xll.qlSwapRateHelperSpread(M16,Trigger),"")</f>
        <v>0</v>
      </c>
      <c r="S16" s="30">
        <f>IFERROR(_xll.qlRateHelperEarliestDate(M16,Trigger),"")</f>
        <v>42368</v>
      </c>
      <c r="T16" s="30">
        <f>IFERROR(_xll.qlRateHelperPillarDate(M16,Trigger),"")</f>
        <v>42489</v>
      </c>
      <c r="U16" s="35">
        <v>0.99840925124472191</v>
      </c>
    </row>
    <row r="17" spans="10:25" x14ac:dyDescent="0.2">
      <c r="J17" s="145"/>
      <c r="K17" s="145"/>
      <c r="M17" s="126" t="str">
        <v>obj_001cc#0000</v>
      </c>
      <c r="P17" s="37" t="str">
        <f>IFERROR(_xll.qlRateHelperQuoteName(M17,Trigger),"")</f>
        <v>USD5X1S_Quote</v>
      </c>
      <c r="Q17" s="29">
        <f>IFERROR(_xll.qlRateHelperRate(M17,AllTriggers),"")</f>
        <v>4.9699999999999996E-3</v>
      </c>
      <c r="R17" s="43">
        <f>IFERROR(_xll.qlSwapRateHelperSpread(M17,Trigger),"")</f>
        <v>0</v>
      </c>
      <c r="S17" s="30">
        <f>IFERROR(_xll.qlRateHelperEarliestDate(M17,Trigger),"")</f>
        <v>42368</v>
      </c>
      <c r="T17" s="30">
        <f>IFERROR(_xll.qlRateHelperPillarDate(M17,Trigger),"")</f>
        <v>42521</v>
      </c>
      <c r="U17" s="35">
        <v>0.99789200065592043</v>
      </c>
    </row>
    <row r="18" spans="10:25" x14ac:dyDescent="0.2">
      <c r="J18" s="145"/>
      <c r="K18" s="145"/>
      <c r="M18" s="126" t="str">
        <v>obj_001c9#0000</v>
      </c>
      <c r="P18" s="37" t="str">
        <f>IFERROR(_xll.qlRateHelperQuoteName(M18,Trigger),"")</f>
        <v>USD6X1S_Quote</v>
      </c>
      <c r="Q18" s="29">
        <f>IFERROR(_xll.qlRateHelperRate(M18,AllTriggers),"")</f>
        <v>5.1800000000000006E-3</v>
      </c>
      <c r="R18" s="43">
        <f>IFERROR(_xll.qlSwapRateHelperSpread(M18,Trigger),"")</f>
        <v>0</v>
      </c>
      <c r="S18" s="30">
        <f>IFERROR(_xll.qlRateHelperEarliestDate(M18,Trigger),"")</f>
        <v>42368</v>
      </c>
      <c r="T18" s="30">
        <f>IFERROR(_xll.qlRateHelperPillarDate(M18,Trigger),"")</f>
        <v>42551</v>
      </c>
      <c r="U18" s="35">
        <v>0.99737345826844326</v>
      </c>
    </row>
    <row r="19" spans="10:25" x14ac:dyDescent="0.2">
      <c r="J19" s="145"/>
      <c r="K19" s="145"/>
      <c r="M19" s="126" t="str">
        <v>obj_001c8#0000</v>
      </c>
      <c r="P19" s="37" t="str">
        <f>IFERROR(_xll.qlRateHelperQuoteName(M19,Trigger),"")</f>
        <v>USD7X1S_Quote</v>
      </c>
      <c r="Q19" s="29">
        <f>IFERROR(_xll.qlRateHelperRate(M19,AllTriggers),"")</f>
        <v>5.4000000000000003E-3</v>
      </c>
      <c r="R19" s="43">
        <f>IFERROR(_xll.qlSwapRateHelperSpread(M19,Trigger),"")</f>
        <v>0</v>
      </c>
      <c r="S19" s="30">
        <f>IFERROR(_xll.qlRateHelperEarliestDate(M19,Trigger),"")</f>
        <v>42368</v>
      </c>
      <c r="T19" s="30">
        <f>IFERROR(_xll.qlRateHelperPillarDate(M19,Trigger),"")</f>
        <v>42580</v>
      </c>
      <c r="U19" s="35">
        <v>0.99682968632017277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120</v>
      </c>
      <c r="T24" s="171" t="str">
        <f>"F "&amp;K1</f>
        <v>F 1M</v>
      </c>
      <c r="U24" s="171" t="s">
        <v>123</v>
      </c>
      <c r="V24" s="171" t="s">
        <v>121</v>
      </c>
      <c r="W24" s="171" t="s">
        <v>122</v>
      </c>
      <c r="X24" s="171" t="s">
        <v>124</v>
      </c>
      <c r="Y24" s="171" t="s">
        <v>133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42368</v>
      </c>
      <c r="R25" s="39">
        <f>_xll.qlInterestRateIndexMaturity(iborindex1M,Q25,Trigger)</f>
        <v>42398</v>
      </c>
      <c r="S25" s="49">
        <f>_xll.qlDayCounterYearFraction(DayCounter,Q25,R25,,,Trigger)</f>
        <v>8.3333333333333329E-2</v>
      </c>
      <c r="T25" s="3">
        <f>_xll.qlIndexFixing(iborindex1M,_xll.qlInterestRateIndexFixingDate(iborindex1M,Q25,Trigger),TRUE,AllTriggers)</f>
        <v>4.219000000000861E-3</v>
      </c>
      <c r="U25" s="3">
        <f>(V25/W25-1)/S25</f>
        <v>3.4128327588591745E-3</v>
      </c>
      <c r="V25" s="50">
        <f>_xll.qlYieldTSDiscount(Discounting,Q25,,AllTriggers)</f>
        <v>0.99991680592726173</v>
      </c>
      <c r="W25" s="50">
        <f>_xll.qlYieldTSDiscount(Discounting,R25,,AllTriggers)</f>
        <v>0.99963250771316647</v>
      </c>
      <c r="X25" s="207">
        <f>LN((1+T25*S25)/(1+U25*S25))</f>
        <v>6.7159247281112143E-5</v>
      </c>
      <c r="Y25" s="3">
        <f>T25-U25</f>
        <v>8.0616724114168647E-4</v>
      </c>
    </row>
    <row r="26" spans="10:25" x14ac:dyDescent="0.2">
      <c r="J26" s="145"/>
      <c r="K26" s="145"/>
      <c r="N26" s="115">
        <v>1</v>
      </c>
      <c r="O26" s="115">
        <f t="shared" ref="O26:O28" si="2">N26+SUBSTITUTE($K$1,"M","")</f>
        <v>2</v>
      </c>
      <c r="P26" s="206" t="str">
        <f t="shared" ref="P26:P28" si="3">N26&amp;"x"&amp;O26</f>
        <v>1x2</v>
      </c>
      <c r="Q26" s="39">
        <f>R25</f>
        <v>42398</v>
      </c>
      <c r="R26" s="39">
        <f>_xll.qlInterestRateIndexMaturity(iborindex1M,Q26,Trigger)</f>
        <v>42429</v>
      </c>
      <c r="S26" s="49">
        <f>_xll.qlDayCounterYearFraction(DayCounter,Q26,R26,,,Trigger)</f>
        <v>8.611111111111111E-2</v>
      </c>
      <c r="T26" s="3">
        <f>_xll.qlIndexFixing(iborindex1M,_xll.qlInterestRateIndexFixingDate(iborindex1M,Q26,Trigger),TRUE,AllTriggers)</f>
        <v>4.3574548955313454E-3</v>
      </c>
      <c r="U26" s="3">
        <f>(V26/W26-1)/S26</f>
        <v>3.5689458783417032E-3</v>
      </c>
      <c r="V26" s="50">
        <f>_xll.qlYieldTSDiscount(Discounting,Q26,,AllTriggers)</f>
        <v>0.99963250771316647</v>
      </c>
      <c r="W26" s="50">
        <f>_xll.qlYieldTSDiscount(Discounting,R26,,AllTriggers)</f>
        <v>0.99932538914347246</v>
      </c>
      <c r="X26" s="207">
        <f>LN((1+T26*S26)/(1+U26*S26))</f>
        <v>6.787622311931309E-5</v>
      </c>
      <c r="Y26" s="3">
        <f t="shared" ref="Y26:Y28" si="4">T26-U26</f>
        <v>7.8850901718964224E-4</v>
      </c>
    </row>
    <row r="27" spans="10:25" x14ac:dyDescent="0.2">
      <c r="N27" s="115">
        <v>2</v>
      </c>
      <c r="O27" s="115">
        <f t="shared" si="2"/>
        <v>3</v>
      </c>
      <c r="P27" s="206" t="str">
        <f t="shared" si="3"/>
        <v>2x3</v>
      </c>
      <c r="Q27" s="39">
        <f>R26</f>
        <v>42429</v>
      </c>
      <c r="R27" s="39">
        <f>_xll.qlInterestRateIndexMaturity(iborindex1M,Q27,Trigger)</f>
        <v>42460</v>
      </c>
      <c r="S27" s="49">
        <f>_xll.qlDayCounterYearFraction(DayCounter,Q27,R27,,,Trigger)</f>
        <v>8.611111111111111E-2</v>
      </c>
      <c r="T27" s="3">
        <f>_xll.qlIndexFixing(iborindex1M,_xll.qlInterestRateIndexFixingDate(iborindex1M,Q27,Trigger),TRUE,AllTriggers)</f>
        <v>4.9413473614725876E-3</v>
      </c>
      <c r="U27" s="3">
        <f>(V27/W27-1)/S27</f>
        <v>4.2171554937034846E-3</v>
      </c>
      <c r="V27" s="50">
        <f>_xll.qlYieldTSDiscount(Discounting,Q27,,AllTriggers)</f>
        <v>0.99932538914347246</v>
      </c>
      <c r="W27" s="50">
        <f>_xll.qlYieldTSDiscount(Discounting,R27,,AllTriggers)</f>
        <v>0.99896262191575169</v>
      </c>
      <c r="X27" s="207">
        <f>LN((1+T27*S27)/(1+U27*S27))</f>
        <v>6.2336385651834056E-5</v>
      </c>
      <c r="Y27" s="3">
        <f t="shared" si="4"/>
        <v>7.24191867769103E-4</v>
      </c>
    </row>
    <row r="28" spans="10:25" x14ac:dyDescent="0.2">
      <c r="J28" s="145"/>
      <c r="K28" s="145"/>
      <c r="N28" s="115">
        <v>3</v>
      </c>
      <c r="O28" s="115">
        <f t="shared" si="2"/>
        <v>4</v>
      </c>
      <c r="P28" s="208" t="str">
        <f t="shared" si="3"/>
        <v>3x4</v>
      </c>
      <c r="Q28" s="209">
        <f>R27</f>
        <v>42460</v>
      </c>
      <c r="R28" s="209">
        <f>_xll.qlInterestRateIndexMaturity(iborindex1M,Q28,Trigger)</f>
        <v>42489</v>
      </c>
      <c r="S28" s="72">
        <f>_xll.qlDayCounterYearFraction(DayCounter,Q28,R28,,,Trigger)</f>
        <v>8.0555555555555561E-2</v>
      </c>
      <c r="T28" s="60">
        <f>_xll.qlIndexFixing(iborindex1M,_xll.qlInterestRateIndexFixingDate(iborindex1M,Q28,Trigger),TRUE,AllTriggers)</f>
        <v>5.4623329402599449E-3</v>
      </c>
      <c r="U28" s="60">
        <f>(V28/W28-1)/S28</f>
        <v>4.9555356164094361E-3</v>
      </c>
      <c r="V28" s="61">
        <f>_xll.qlYieldTSDiscount(Discounting,Q28,,AllTriggers)</f>
        <v>0.99896262191575169</v>
      </c>
      <c r="W28" s="61">
        <f>_xll.qlYieldTSDiscount(Discounting,R28,,AllTriggers)</f>
        <v>0.99856399923674888</v>
      </c>
      <c r="X28" s="210">
        <f>LN((1+T28*S28)/(1+U28*S28))</f>
        <v>4.0808216504215441E-5</v>
      </c>
      <c r="Y28" s="60">
        <f t="shared" si="4"/>
        <v>5.0679732385050871E-4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bestFit="1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customWidth="1"/>
    <col min="15" max="15" width="7" style="84" bestFit="1" customWidth="1"/>
    <col min="16" max="16" width="9.33203125" style="84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20" width="17.83203125" style="84" bestFit="1" customWidth="1"/>
    <col min="21" max="22" width="15.33203125" style="84" bestFit="1" customWidth="1"/>
    <col min="23" max="23" width="9.33203125" style="84"/>
    <col min="24" max="24" width="14.1640625" style="84" bestFit="1" customWidth="1"/>
    <col min="25" max="25" width="15.33203125" style="84" bestFit="1" customWidth="1"/>
    <col min="26" max="16384" width="9.33203125" style="84"/>
  </cols>
  <sheetData>
    <row r="1" spans="1:25" x14ac:dyDescent="0.2">
      <c r="E1" s="224" t="s">
        <v>97</v>
      </c>
      <c r="F1" s="225" t="s">
        <v>32</v>
      </c>
      <c r="N1" s="211" t="str">
        <f>_xll.qlInterpolation(,interpolator3M,_xll.ohFilter(E3:E15,M3:M15),_xll.ohFilter(L3:L15,M3:M15))</f>
        <v>obj_00339#0019</v>
      </c>
    </row>
    <row r="2" spans="1:25" ht="26.25" customHeight="1" x14ac:dyDescent="0.2">
      <c r="D2" s="171" t="str">
        <f>F1&amp;" Instruments"</f>
        <v>3M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3M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227" t="s">
        <v>127</v>
      </c>
    </row>
    <row r="3" spans="1:25" ht="11.25" customHeight="1" x14ac:dyDescent="0.2">
      <c r="D3" s="215" t="str">
        <f>PROPER(Currency&amp;IborType)&amp;F1&amp;"LastFixing"&amp;QuoteSuffix</f>
        <v>Usdlibor3MLastFixing_Quote</v>
      </c>
      <c r="E3" s="216">
        <f>SettlementDate</f>
        <v>42368</v>
      </c>
      <c r="F3" s="216">
        <f>_xll.qlCalendarAdvance(Calendar,E3,F1,"mf",,Trigger)</f>
        <v>42459</v>
      </c>
      <c r="G3" s="217">
        <f>_xll.qlDayCounterYearFraction(DayCounter,E3,F3,,,Trigger)</f>
        <v>0.25277777777777777</v>
      </c>
      <c r="H3" s="218">
        <f>_xll.qlQuoteValue(D3,LastFixingsTrigger)</f>
        <v>6.0309999999999999E-3</v>
      </c>
      <c r="I3" s="219">
        <f>_xll.qlYieldTSDiscount(Discounting,E3,,AllTriggers)</f>
        <v>0.99991680592726173</v>
      </c>
      <c r="J3" s="219">
        <f>_xll.qlYieldTSDiscount(Discounting,F3,,AllTriggers)</f>
        <v>0.99897554112797882</v>
      </c>
      <c r="K3" s="218">
        <f>(I3/J3-1)/G3</f>
        <v>3.7275035943682205E-3</v>
      </c>
      <c r="L3" s="218">
        <f>H3-K3</f>
        <v>2.3034964056317794E-3</v>
      </c>
      <c r="M3" s="220" t="b">
        <v>1</v>
      </c>
      <c r="N3" s="221">
        <f>_xll.qlInterpolationInterpolate(B3Minterpolation,E3,TRUE,Trigger)</f>
        <v>2.3034964056317794E-3</v>
      </c>
      <c r="O3" s="222">
        <f>(L3-N3)*10000</f>
        <v>0</v>
      </c>
      <c r="P3" s="223">
        <f>LN((1+H3*G3)/(1+K3*G3))</f>
        <v>5.8155544798066774E-4</v>
      </c>
      <c r="R3" s="228">
        <f>E3</f>
        <v>42368</v>
      </c>
      <c r="S3" s="58">
        <f>_xll.qlInterpolationInterpolate(B3Minterpolation,R3,TRUE)</f>
        <v>2.3034964056317794E-3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2" t="str">
        <f>Currency&amp;A4&amp;B4&amp;C4&amp;"F"&amp;QuoteSuffix</f>
        <v>USD1x4F_Quote</v>
      </c>
      <c r="E4" s="27">
        <f>_xll.qlCalendarAdvance("target",$E$3,A4&amp;"M","mf",,Trigger)</f>
        <v>42398</v>
      </c>
      <c r="F4" s="27">
        <f>_xll.qlCalendarAdvance(Calendar,E4,$F$1,"mf",,Trigger)</f>
        <v>42489</v>
      </c>
      <c r="G4" s="49">
        <f>_xll.qlDayCounterYearFraction(DayCounter,E4,F4,,,Trigger)</f>
        <v>0.25277777777777777</v>
      </c>
      <c r="H4" s="3">
        <f>_xll.qlQuoteValue(D4,AllTriggers)</f>
        <v>6.3099999999999996E-3</v>
      </c>
      <c r="I4" s="50">
        <f>_xll.qlYieldTSDiscount(Discounting,E4,,AllTriggers)</f>
        <v>0.99963250771316647</v>
      </c>
      <c r="J4" s="50">
        <f>_xll.qlYieldTSDiscount(Discounting,F4,,AllTriggers)</f>
        <v>0.99856399923674888</v>
      </c>
      <c r="K4" s="3">
        <f t="shared" ref="K4:K6" si="0">(I4/J4-1)/G4</f>
        <v>4.2331452999950468E-3</v>
      </c>
      <c r="L4" s="3">
        <f t="shared" ref="L4:L15" si="1">H4-K4</f>
        <v>2.0768547000049528E-3</v>
      </c>
      <c r="M4" s="48" t="b">
        <v>0</v>
      </c>
      <c r="N4" s="3">
        <f>_xll.qlInterpolationInterpolate(B3Minterpolation,E4,TRUE,Trigger)</f>
        <v>2.220183280175468E-3</v>
      </c>
      <c r="O4" s="74">
        <f t="shared" ref="O4:O15" si="2">(L4-N4)*10000</f>
        <v>-1.4332858017051522</v>
      </c>
      <c r="P4" s="68">
        <f t="shared" ref="P4:P15" si="3">LN((1+H4*G4)/(1+K4*G4))</f>
        <v>5.2428410020218658E-4</v>
      </c>
      <c r="R4" s="27">
        <f>_xll.qlCalendarAdvance(Calendar,R3,"1D","f")</f>
        <v>42369</v>
      </c>
      <c r="S4" s="3">
        <f>_xll.qlInterpolationInterpolate(B3Minterpolation,R4,TRUE)</f>
        <v>2.3005908461550431E-3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2" t="str">
        <f>Currency&amp;A5&amp;B5&amp;C5&amp;"F"&amp;QuoteSuffix</f>
        <v>USD2x5F_Quote</v>
      </c>
      <c r="E5" s="27">
        <f>_xll.qlCalendarAdvance("target",$E$3,A5&amp;"M","mf",,Trigger)</f>
        <v>42429</v>
      </c>
      <c r="F5" s="27">
        <f>_xll.qlCalendarAdvance(Calendar,E5,$F$1,"mf",,Trigger)</f>
        <v>42521</v>
      </c>
      <c r="G5" s="49">
        <f>_xll.qlDayCounterYearFraction(DayCounter,E5,F5,,,Trigger)</f>
        <v>0.25555555555555554</v>
      </c>
      <c r="H5" s="3">
        <f>_xll.qlQuoteValue(D5,AllTriggers)</f>
        <v>6.8799999999999998E-3</v>
      </c>
      <c r="I5" s="50">
        <f>_xll.qlYieldTSDiscount(Discounting,E5,,AllTriggers)</f>
        <v>0.99932538914347246</v>
      </c>
      <c r="J5" s="50">
        <f>_xll.qlYieldTSDiscount(Discounting,F5,,AllTriggers)</f>
        <v>0.99810034944102999</v>
      </c>
      <c r="K5" s="3">
        <f t="shared" si="0"/>
        <v>4.8027571786125461E-3</v>
      </c>
      <c r="L5" s="3">
        <f t="shared" si="1"/>
        <v>2.0772428213874537E-3</v>
      </c>
      <c r="M5" s="48" t="b">
        <v>0</v>
      </c>
      <c r="N5" s="3">
        <f>_xll.qlInterpolationInterpolate(B3Minterpolation,E5,TRUE,Trigger)</f>
        <v>2.1586811657705123E-3</v>
      </c>
      <c r="O5" s="74">
        <f t="shared" si="2"/>
        <v>-0.81438344383058614</v>
      </c>
      <c r="P5" s="68">
        <f t="shared" si="3"/>
        <v>5.300596842982584E-4</v>
      </c>
      <c r="R5" s="27">
        <f>_xll.qlCalendarAdvance(Calendar,R4,"1D","f")</f>
        <v>42373</v>
      </c>
      <c r="S5" s="3">
        <f>_xll.qlInterpolationInterpolate(B3Minterpolation,R5,TRUE)</f>
        <v>2.2889857546723284E-3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71">
        <f>_xll.qlCalendarAdvance("target",$E$3,A6&amp;"M","mf",,Trigger)</f>
        <v>42459</v>
      </c>
      <c r="F6" s="71">
        <f>_xll.qlCalendarAdvance(Calendar,E6,$F$1,"mf",,Trigger)</f>
        <v>42551</v>
      </c>
      <c r="G6" s="72">
        <f>_xll.qlDayCounterYearFraction(DayCounter,E6,F6,,,Trigger)</f>
        <v>0.25555555555555554</v>
      </c>
      <c r="H6" s="60">
        <f>_xll.qlQuoteValue(D6,AllTriggers)</f>
        <v>7.45E-3</v>
      </c>
      <c r="I6" s="61">
        <f>_xll.qlYieldTSDiscount(Discounting,E6,,AllTriggers)</f>
        <v>0.99897554112797882</v>
      </c>
      <c r="J6" s="61">
        <f>_xll.qlYieldTSDiscount(Discounting,F6,,AllTriggers)</f>
        <v>0.99762392738922201</v>
      </c>
      <c r="K6" s="60">
        <f t="shared" si="0"/>
        <v>5.3015201223279807E-3</v>
      </c>
      <c r="L6" s="60">
        <f t="shared" si="1"/>
        <v>2.1484798776720193E-3</v>
      </c>
      <c r="M6" s="73" t="b">
        <v>0</v>
      </c>
      <c r="N6" s="60">
        <f>_xll.qlInterpolationInterpolate(B3Minterpolation,E6,TRUE,Trigger)</f>
        <v>2.1459445921306847E-3</v>
      </c>
      <c r="O6" s="80">
        <f t="shared" si="2"/>
        <v>2.5352855413346247E-2</v>
      </c>
      <c r="P6" s="214">
        <f t="shared" si="3"/>
        <v>5.4816282740659825E-4</v>
      </c>
      <c r="R6" s="27">
        <f>_xll.qlCalendarAdvance(Calendar,R5,"1D","f")</f>
        <v>42374</v>
      </c>
      <c r="S6" s="3">
        <f>_xll.qlInterpolationInterpolate(B3Minterpolation,R6,TRUE)</f>
        <v>2.2860930550137647E-3</v>
      </c>
      <c r="X6" s="112"/>
      <c r="Y6" s="112"/>
    </row>
    <row r="7" spans="1:25" ht="11.25" customHeight="1" x14ac:dyDescent="0.2">
      <c r="C7" s="84" t="str">
        <f>_xll.qlIMMNextCode(SettlementDate,TRUE)</f>
        <v>H6</v>
      </c>
      <c r="D7" s="212" t="str">
        <f t="shared" ref="D7:D15" si="5">Currency&amp;"FUT"&amp;"3M"&amp;C7&amp;QuoteSuffix</f>
        <v>USDFUT3MH6_Quote</v>
      </c>
      <c r="E7" s="27">
        <f>_xll.qlIMMdate(C7,$E$3,Trigger)</f>
        <v>42445</v>
      </c>
      <c r="F7" s="27">
        <f>_xll.qlCalendarAdvance(Calendar,E7,$F$1,"mf",,Trigger)</f>
        <v>42537</v>
      </c>
      <c r="G7" s="49">
        <f>_xll.qlDayCounterYearFraction(DayCounter,E7,F7,,,Trigger)</f>
        <v>0.25555555555555554</v>
      </c>
      <c r="H7" s="3">
        <f>1-_xll.qlQuoteValue(D7,AllTriggers)/100</f>
        <v>7.2249999999999259E-3</v>
      </c>
      <c r="I7" s="50">
        <f>_xll.qlYieldTSDiscount(Discounting,E7,,AllTriggers)</f>
        <v>0.99914769685792149</v>
      </c>
      <c r="J7" s="50">
        <f>_xll.qlYieldTSDiscount(Discounting,F7,,AllTriggers)</f>
        <v>0.99785226030210972</v>
      </c>
      <c r="K7" s="3">
        <f t="shared" ref="K7:K15" si="6">(I7/J7-1)/G7</f>
        <v>5.0800101055893249E-3</v>
      </c>
      <c r="L7" s="3">
        <f t="shared" si="1"/>
        <v>2.1449898944106011E-3</v>
      </c>
      <c r="M7" s="48" t="b">
        <v>1</v>
      </c>
      <c r="N7" s="3">
        <f>_xll.qlInterpolationInterpolate(B3Minterpolation,E7,TRUE,Trigger)</f>
        <v>2.1449898944106011E-3</v>
      </c>
      <c r="O7" s="74">
        <f t="shared" si="2"/>
        <v>0</v>
      </c>
      <c r="P7" s="68">
        <f t="shared" si="3"/>
        <v>5.4730356866203441E-4</v>
      </c>
      <c r="R7" s="27">
        <f>_xll.qlCalendarAdvance(Calendar,R6,"1D","f")</f>
        <v>42375</v>
      </c>
      <c r="S7" s="3">
        <f>_xll.qlInterpolationInterpolate(B3Minterpolation,R7,TRUE)</f>
        <v>2.2832054992824704E-3</v>
      </c>
      <c r="X7" s="112"/>
      <c r="Y7" s="112"/>
    </row>
    <row r="8" spans="1:25" ht="11.25" customHeight="1" x14ac:dyDescent="0.2">
      <c r="C8" s="84" t="str">
        <f>_xll.qlIMMNextCode($E$7,TRUE)</f>
        <v>M6</v>
      </c>
      <c r="D8" s="212" t="str">
        <f t="shared" si="5"/>
        <v>USDFUT3MM6_Quote</v>
      </c>
      <c r="E8" s="27">
        <f>_xll.qlIMMdate(C8,$E$3,Trigger)</f>
        <v>42536</v>
      </c>
      <c r="F8" s="27">
        <f>_xll.qlCalendarAdvance(Calendar,E8,$F$1,"mf",,Trigger)</f>
        <v>42628</v>
      </c>
      <c r="G8" s="49">
        <f>_xll.qlDayCounterYearFraction(DayCounter,E8,F8,,,Trigger)</f>
        <v>0.25555555555555554</v>
      </c>
      <c r="H8" s="3">
        <f>1-_xll.qlQuoteValue(D8,AllTriggers)/100</f>
        <v>8.6750000000000993E-3</v>
      </c>
      <c r="I8" s="50">
        <f>_xll.qlYieldTSDiscount(Discounting,E8,,AllTriggers)</f>
        <v>0.99786816728495764</v>
      </c>
      <c r="J8" s="50">
        <f>_xll.qlYieldTSDiscount(Discounting,F8,,AllTriggers)</f>
        <v>0.99623771528097871</v>
      </c>
      <c r="K8" s="3">
        <f t="shared" si="6"/>
        <v>6.4041237175884924E-3</v>
      </c>
      <c r="L8" s="3">
        <f t="shared" si="1"/>
        <v>2.2708762824116069E-3</v>
      </c>
      <c r="M8" s="48" t="b">
        <v>1</v>
      </c>
      <c r="N8" s="3">
        <f>_xll.qlInterpolationInterpolate(B3Minterpolation,E8,TRUE,Trigger)</f>
        <v>2.2708762824116069E-3</v>
      </c>
      <c r="O8" s="74">
        <f t="shared" si="2"/>
        <v>0</v>
      </c>
      <c r="P8" s="68">
        <f t="shared" si="3"/>
        <v>5.7921904029627842E-4</v>
      </c>
      <c r="R8" s="27">
        <f>_xll.qlCalendarAdvance(Calendar,R7,"1D","f")</f>
        <v>42376</v>
      </c>
      <c r="S8" s="3">
        <f>_xll.qlInterpolationInterpolate(B3Minterpolation,R8,TRUE)</f>
        <v>2.2803239447996564E-3</v>
      </c>
      <c r="X8" s="112"/>
      <c r="Y8" s="112"/>
    </row>
    <row r="9" spans="1:25" ht="11.25" customHeight="1" x14ac:dyDescent="0.2">
      <c r="C9" s="84" t="str">
        <f>_xll.qlIMMNextCode($E8,TRUE)</f>
        <v>U6</v>
      </c>
      <c r="D9" s="212" t="str">
        <f t="shared" si="5"/>
        <v>USDFUT3MU6_Quote</v>
      </c>
      <c r="E9" s="27">
        <f>_xll.qlIMMdate(C9,$E$3,Trigger)</f>
        <v>42634</v>
      </c>
      <c r="F9" s="27">
        <f>_xll.qlCalendarAdvance(Calendar,E9,$F$1,"mf",,Trigger)</f>
        <v>42725</v>
      </c>
      <c r="G9" s="49">
        <f>_xll.qlDayCounterYearFraction(DayCounter,E9,F9,,,Trigger)</f>
        <v>0.25277777777777777</v>
      </c>
      <c r="H9" s="3">
        <f>1-_xll.qlQuoteValue(D9,AllTriggers)/100</f>
        <v>1.022500000000004E-2</v>
      </c>
      <c r="I9" s="50">
        <f>_xll.qlYieldTSDiscount(Discounting,E9,,AllTriggers)</f>
        <v>0.99612523614638759</v>
      </c>
      <c r="J9" s="50">
        <f>_xll.qlYieldTSDiscount(Discounting,F9,,AllTriggers)</f>
        <v>0.99415873784531894</v>
      </c>
      <c r="K9" s="3">
        <f t="shared" si="6"/>
        <v>7.8252631318960382E-3</v>
      </c>
      <c r="L9" s="3">
        <f t="shared" si="1"/>
        <v>2.3997368681040014E-3</v>
      </c>
      <c r="M9" s="48" t="b">
        <v>1</v>
      </c>
      <c r="N9" s="3">
        <f>_xll.qlInterpolationInterpolate(B3Minterpolation,E9,TRUE,Trigger)</f>
        <v>2.3997368681040014E-3</v>
      </c>
      <c r="O9" s="74">
        <f t="shared" si="2"/>
        <v>0</v>
      </c>
      <c r="P9" s="68">
        <f t="shared" si="3"/>
        <v>6.0521945225439132E-4</v>
      </c>
      <c r="R9" s="27">
        <f>_xll.qlCalendarAdvance(Calendar,R8,"1D","f")</f>
        <v>42377</v>
      </c>
      <c r="S9" s="3">
        <f>_xll.qlInterpolationInterpolate(B3Minterpolation,R9,TRUE)</f>
        <v>2.277449248886535E-3</v>
      </c>
      <c r="X9" s="112"/>
      <c r="Y9" s="112"/>
    </row>
    <row r="10" spans="1:25" ht="11.25" customHeight="1" x14ac:dyDescent="0.2">
      <c r="C10" s="84" t="str">
        <f>_xll.qlIMMNextCode($E9,TRUE)</f>
        <v>Z6</v>
      </c>
      <c r="D10" s="212" t="str">
        <f t="shared" si="5"/>
        <v>USDFUT3MZ6_Quote</v>
      </c>
      <c r="E10" s="27">
        <f>_xll.qlIMMdate(C10,$E$3,Trigger)</f>
        <v>42725</v>
      </c>
      <c r="F10" s="27">
        <f>_xll.qlCalendarAdvance(Calendar,E10,$F$1,"mf",,Trigger)</f>
        <v>42815</v>
      </c>
      <c r="G10" s="49">
        <f>_xll.qlDayCounterYearFraction(DayCounter,E10,F10,,,Trigger)</f>
        <v>0.25</v>
      </c>
      <c r="H10" s="3">
        <f>1-_xll.qlQuoteValue(D10,AllTriggers)/100</f>
        <v>1.1874999999999969E-2</v>
      </c>
      <c r="I10" s="50">
        <f>_xll.qlYieldTSDiscount(Discounting,E10,,AllTriggers)</f>
        <v>0.99415873784531894</v>
      </c>
      <c r="J10" s="50">
        <f>_xll.qlYieldTSDiscount(Discounting,F10,,AllTriggers)</f>
        <v>0.99184567881282826</v>
      </c>
      <c r="K10" s="3">
        <f t="shared" si="6"/>
        <v>9.3283021014283207E-3</v>
      </c>
      <c r="L10" s="3">
        <f t="shared" si="1"/>
        <v>2.5466978985716482E-3</v>
      </c>
      <c r="M10" s="48" t="b">
        <v>1</v>
      </c>
      <c r="N10" s="3">
        <f>_xll.qlInterpolationInterpolate(B3Minterpolation,E10,TRUE,Trigger)</f>
        <v>2.5466978985716482E-3</v>
      </c>
      <c r="O10" s="74">
        <f t="shared" si="2"/>
        <v>0</v>
      </c>
      <c r="P10" s="68">
        <f t="shared" si="3"/>
        <v>6.3499150644306067E-4</v>
      </c>
      <c r="R10" s="27">
        <f>_xll.qlCalendarAdvance(Calendar,R9,"1D","f")</f>
        <v>42380</v>
      </c>
      <c r="S10" s="3">
        <f>_xll.qlInterpolationInterpolate(B3Minterpolation,R10,TRUE)</f>
        <v>2.2688748857774381E-3</v>
      </c>
      <c r="X10" s="112"/>
      <c r="Y10" s="112"/>
    </row>
    <row r="11" spans="1:25" ht="11.25" customHeight="1" x14ac:dyDescent="0.2">
      <c r="C11" s="84" t="str">
        <f>_xll.qlIMMNextCode($E10,TRUE)</f>
        <v>H7</v>
      </c>
      <c r="D11" s="212" t="str">
        <f t="shared" si="5"/>
        <v>USDFUT3MH7_Quote</v>
      </c>
      <c r="E11" s="27">
        <f>_xll.qlIMMdate(C11,$E$3,Trigger)</f>
        <v>42809</v>
      </c>
      <c r="F11" s="27">
        <f>_xll.qlCalendarAdvance(Calendar,E11,$F$1,"mf",,Trigger)</f>
        <v>42901</v>
      </c>
      <c r="G11" s="49">
        <f>_xll.qlDayCounterYearFraction(DayCounter,E11,F11,,,Trigger)</f>
        <v>0.25555555555555554</v>
      </c>
      <c r="H11" s="3">
        <f>1-_xll.qlQuoteValue(D11,AllTriggers)/100</f>
        <v>1.332499999999992E-2</v>
      </c>
      <c r="I11" s="50">
        <f>_xll.qlYieldTSDiscount(Discounting,E11,,AllTriggers)</f>
        <v>0.99200928673486222</v>
      </c>
      <c r="J11" s="50">
        <f>_xll.qlYieldTSDiscount(Discounting,F11,,AllTriggers)</f>
        <v>0.98935381329439021</v>
      </c>
      <c r="K11" s="3">
        <f t="shared" si="6"/>
        <v>1.0502797773966562E-2</v>
      </c>
      <c r="L11" s="3">
        <f t="shared" si="1"/>
        <v>2.822202226033358E-3</v>
      </c>
      <c r="M11" s="48" t="b">
        <v>1</v>
      </c>
      <c r="N11" s="3">
        <f>_xll.qlInterpolationInterpolate(B3Minterpolation,E11,TRUE,Trigger)</f>
        <v>2.822202226033358E-3</v>
      </c>
      <c r="O11" s="74">
        <f t="shared" si="2"/>
        <v>0</v>
      </c>
      <c r="P11" s="68">
        <f t="shared" si="3"/>
        <v>7.1904025354754082E-4</v>
      </c>
      <c r="R11" s="27">
        <f>_xll.qlCalendarAdvance(Calendar,R10,"1D","f")</f>
        <v>42381</v>
      </c>
      <c r="S11" s="3">
        <f>_xll.qlInterpolationInterpolate(B3Minterpolation,R11,TRUE)</f>
        <v>2.2660361973552002E-3</v>
      </c>
      <c r="X11" s="112"/>
      <c r="Y11" s="112"/>
    </row>
    <row r="12" spans="1:25" ht="11.25" customHeight="1" x14ac:dyDescent="0.2">
      <c r="C12" s="84" t="str">
        <f>_xll.qlIMMNextCode($E11,TRUE)</f>
        <v>M7</v>
      </c>
      <c r="D12" s="212" t="str">
        <f t="shared" si="5"/>
        <v>USDFUT3MM7_Quote</v>
      </c>
      <c r="E12" s="27">
        <f>_xll.qlIMMdate(C12,$E$3,Trigger)</f>
        <v>42907</v>
      </c>
      <c r="F12" s="27">
        <f>_xll.qlCalendarAdvance(Calendar,E12,$F$1,"mf",,Trigger)</f>
        <v>42999</v>
      </c>
      <c r="G12" s="49">
        <f>_xll.qlDayCounterYearFraction(DayCounter,E12,F12,,,Trigger)</f>
        <v>0.25555555555555554</v>
      </c>
      <c r="H12" s="3">
        <f>1-_xll.qlQuoteValue(D12,AllTriggers)/100</f>
        <v>1.4824999999999977E-2</v>
      </c>
      <c r="I12" s="50">
        <f>_xll.qlYieldTSDiscount(Discounting,E12,,AllTriggers)</f>
        <v>0.98916943124847401</v>
      </c>
      <c r="J12" s="50">
        <f>_xll.qlYieldTSDiscount(Discounting,F12,,AllTriggers)</f>
        <v>0.98617203854604529</v>
      </c>
      <c r="K12" s="3">
        <f t="shared" si="6"/>
        <v>1.1893389294750464E-2</v>
      </c>
      <c r="L12" s="3">
        <f t="shared" si="1"/>
        <v>2.9316107052495127E-3</v>
      </c>
      <c r="M12" s="48" t="b">
        <v>1</v>
      </c>
      <c r="N12" s="3">
        <f>_xll.qlInterpolationInterpolate(B3Minterpolation,E12,TRUE,Trigger)</f>
        <v>2.9316107052495127E-3</v>
      </c>
      <c r="O12" s="74">
        <f t="shared" si="2"/>
        <v>0</v>
      </c>
      <c r="P12" s="68">
        <f t="shared" si="3"/>
        <v>7.4664039469728237E-4</v>
      </c>
      <c r="R12" s="27">
        <f>_xll.qlCalendarAdvance(Calendar,R11,"1D","f")</f>
        <v>42382</v>
      </c>
      <c r="S12" s="3">
        <f>_xll.qlInterpolationInterpolate(B3Minterpolation,R12,TRUE)</f>
        <v>2.2632086541087121E-3</v>
      </c>
      <c r="X12" s="112"/>
      <c r="Y12" s="112"/>
    </row>
    <row r="13" spans="1:25" ht="11.25" customHeight="1" x14ac:dyDescent="0.2">
      <c r="C13" s="84" t="str">
        <f>_xll.qlIMMNextCode($E12,TRUE)</f>
        <v>U7</v>
      </c>
      <c r="D13" s="212" t="str">
        <f t="shared" si="5"/>
        <v>USDFUT3MU7_Quote</v>
      </c>
      <c r="E13" s="27">
        <f>_xll.qlIMMdate(C13,$E$3,Trigger)</f>
        <v>42998</v>
      </c>
      <c r="F13" s="27">
        <f>_xll.qlCalendarAdvance(Calendar,E13,$F$1,"mf",,Trigger)</f>
        <v>43089</v>
      </c>
      <c r="G13" s="49">
        <f>_xll.qlDayCounterYearFraction(DayCounter,E13,F13,,,Trigger)</f>
        <v>0.25277777777777777</v>
      </c>
      <c r="H13" s="3">
        <f>1-_xll.qlQuoteValue(D13,AllTriggers)/100</f>
        <v>1.6124999999999945E-2</v>
      </c>
      <c r="I13" s="50">
        <f>_xll.qlYieldTSDiscount(Discounting,E13,,AllTriggers)</f>
        <v>0.98620622662383484</v>
      </c>
      <c r="J13" s="50">
        <f>_xll.qlYieldTSDiscount(Discounting,F13,,AllTriggers)</f>
        <v>0.9829639400086434</v>
      </c>
      <c r="K13" s="3">
        <f t="shared" si="6"/>
        <v>1.3048930734607795E-2</v>
      </c>
      <c r="L13" s="3">
        <f t="shared" si="1"/>
        <v>3.0760692653921499E-3</v>
      </c>
      <c r="M13" s="48" t="b">
        <v>1</v>
      </c>
      <c r="N13" s="3">
        <f>_xll.qlInterpolationInterpolate(B3Minterpolation,E13,TRUE,Trigger)</f>
        <v>3.0760692653921499E-3</v>
      </c>
      <c r="O13" s="74">
        <f t="shared" si="2"/>
        <v>0</v>
      </c>
      <c r="P13" s="68">
        <f t="shared" si="3"/>
        <v>7.7470545112923422E-4</v>
      </c>
      <c r="R13" s="27">
        <f>_xll.qlCalendarAdvance(Calendar,R12,"1D","f")</f>
        <v>42383</v>
      </c>
      <c r="S13" s="3">
        <f>_xll.qlInterpolationInterpolate(B3Minterpolation,R13,TRUE)</f>
        <v>2.2603931133591856E-3</v>
      </c>
      <c r="X13" s="112"/>
      <c r="Y13" s="112"/>
    </row>
    <row r="14" spans="1:25" ht="11.25" customHeight="1" x14ac:dyDescent="0.2">
      <c r="C14" s="84" t="str">
        <f>_xll.qlIMMNextCode($E13,TRUE)</f>
        <v>Z7</v>
      </c>
      <c r="D14" s="212" t="str">
        <f t="shared" si="5"/>
        <v>USDFUT3MZ7_Quote</v>
      </c>
      <c r="E14" s="27">
        <f>_xll.qlIMMdate(C14,$E$3,Trigger)</f>
        <v>43089</v>
      </c>
      <c r="F14" s="27">
        <f>_xll.qlCalendarAdvance(Calendar,E14,$F$1,"mf",,Trigger)</f>
        <v>43179</v>
      </c>
      <c r="G14" s="49">
        <f>_xll.qlDayCounterYearFraction(DayCounter,E14,F14,,,Trigger)</f>
        <v>0.25</v>
      </c>
      <c r="H14" s="3">
        <f>1-_xll.qlQuoteValue(D14,AllTriggers)/100</f>
        <v>1.7374999999999918E-2</v>
      </c>
      <c r="I14" s="50">
        <f>_xll.qlYieldTSDiscount(Discounting,E14,,AllTriggers)</f>
        <v>0.9829639400086434</v>
      </c>
      <c r="J14" s="50">
        <f>_xll.qlYieldTSDiscount(Discounting,F14,,AllTriggers)</f>
        <v>0.97950707179984764</v>
      </c>
      <c r="K14" s="3">
        <f t="shared" si="6"/>
        <v>1.4116766722035656E-2</v>
      </c>
      <c r="L14" s="3">
        <f t="shared" si="1"/>
        <v>3.258233277964262E-3</v>
      </c>
      <c r="M14" s="48" t="b">
        <v>1</v>
      </c>
      <c r="N14" s="3">
        <f>_xll.qlInterpolationInterpolate(B3Minterpolation,E14,TRUE,Trigger)</f>
        <v>3.258233277964262E-3</v>
      </c>
      <c r="O14" s="74">
        <f t="shared" si="2"/>
        <v>0</v>
      </c>
      <c r="P14" s="68">
        <f t="shared" si="3"/>
        <v>8.1136445167232787E-4</v>
      </c>
      <c r="R14" s="27">
        <f>_xll.qlCalendarAdvance(Calendar,R13,"1D","f")</f>
        <v>42384</v>
      </c>
      <c r="S14" s="3">
        <f>_xll.qlInterpolationInterpolate(B3Minterpolation,R14,TRUE)</f>
        <v>2.2575904324278317E-3</v>
      </c>
      <c r="X14" s="112"/>
      <c r="Y14" s="112"/>
    </row>
    <row r="15" spans="1:25" ht="11.25" customHeight="1" x14ac:dyDescent="0.2">
      <c r="C15" s="84" t="str">
        <f>_xll.qlIMMNextCode($E14,TRUE)</f>
        <v>H8</v>
      </c>
      <c r="D15" s="213" t="str">
        <f t="shared" si="5"/>
        <v>USDFUT3MH8_Quote</v>
      </c>
      <c r="E15" s="71">
        <f>_xll.qlIMMdate(C15,$E$3,Trigger)</f>
        <v>43180</v>
      </c>
      <c r="F15" s="71">
        <f>_xll.qlCalendarAdvance(Calendar,E15,$F$1,"mf",,Trigger)</f>
        <v>43272</v>
      </c>
      <c r="G15" s="72">
        <f>_xll.qlDayCounterYearFraction(DayCounter,E15,F15,,,Trigger)</f>
        <v>0.25555555555555554</v>
      </c>
      <c r="H15" s="60">
        <f>1-_xll.qlQuoteValue(D15,AllTriggers)/100</f>
        <v>1.8324999999999925E-2</v>
      </c>
      <c r="I15" s="61">
        <f>_xll.qlYieldTSDiscount(Discounting,E15,,AllTriggers)</f>
        <v>0.97946738351775497</v>
      </c>
      <c r="J15" s="61">
        <f>_xll.qlYieldTSDiscount(Discounting,F15,,AllTriggers)</f>
        <v>0.97571095212715087</v>
      </c>
      <c r="K15" s="60">
        <f t="shared" si="6"/>
        <v>1.5064993707913922E-2</v>
      </c>
      <c r="L15" s="60">
        <f t="shared" si="1"/>
        <v>3.2600062920860023E-3</v>
      </c>
      <c r="M15" s="73" t="b">
        <v>1</v>
      </c>
      <c r="N15" s="60">
        <f>_xll.qlInterpolationInterpolate(B3Minterpolation,E15,TRUE,Trigger)</f>
        <v>3.2600062920860023E-3</v>
      </c>
      <c r="O15" s="80">
        <f t="shared" si="2"/>
        <v>0</v>
      </c>
      <c r="P15" s="214">
        <f t="shared" si="3"/>
        <v>8.2957339265417329E-4</v>
      </c>
      <c r="R15" s="27">
        <f>_xll.qlCalendarAdvance(Calendar,R14,"1D","f")</f>
        <v>42387</v>
      </c>
      <c r="S15" s="3">
        <f>_xll.qlInterpolationInterpolate(B3Minterpolation,R15,TRUE)</f>
        <v>2.2492681217549213E-3</v>
      </c>
      <c r="X15" s="112"/>
      <c r="Y15" s="112"/>
    </row>
    <row r="16" spans="1:25" ht="11.25" customHeight="1" x14ac:dyDescent="0.2">
      <c r="E16" s="147"/>
      <c r="F16" s="147"/>
      <c r="G16" s="112"/>
      <c r="K16" s="112"/>
      <c r="L16" s="112"/>
      <c r="R16" s="27">
        <f>_xll.qlCalendarAdvance(Calendar,R15,"1D","f")</f>
        <v>42388</v>
      </c>
      <c r="S16" s="3">
        <f>_xll.qlInterpolationInterpolate(B3Minterpolation,R16,TRUE)</f>
        <v>2.2465254533083736E-3</v>
      </c>
      <c r="X16" s="112"/>
      <c r="Y16" s="112"/>
    </row>
    <row r="17" spans="5:25" ht="11.25" customHeight="1" x14ac:dyDescent="0.2">
      <c r="E17" s="147"/>
      <c r="F17" s="147"/>
      <c r="G17" s="112"/>
      <c r="K17" s="112"/>
      <c r="L17" s="112"/>
      <c r="R17" s="27">
        <f>_xll.qlCalendarAdvance(Calendar,R16,"1D","f")</f>
        <v>42389</v>
      </c>
      <c r="S17" s="3">
        <f>_xll.qlInterpolationInterpolate(B3Minterpolation,R17,TRUE)</f>
        <v>2.2437999312860564E-3</v>
      </c>
      <c r="X17" s="112"/>
      <c r="Y17" s="112"/>
    </row>
    <row r="18" spans="5:25" ht="11.25" customHeight="1" x14ac:dyDescent="0.2">
      <c r="E18" s="147"/>
      <c r="F18" s="147"/>
      <c r="G18" s="112"/>
      <c r="K18" s="112"/>
      <c r="L18" s="112"/>
      <c r="R18" s="27">
        <f>_xll.qlCalendarAdvance(Calendar,R17,"1D","f")</f>
        <v>42390</v>
      </c>
      <c r="S18" s="3">
        <f>_xll.qlInterpolationInterpolate(B3Minterpolation,R18,TRUE)</f>
        <v>2.2410924130091808E-3</v>
      </c>
      <c r="X18" s="112"/>
      <c r="Y18" s="112"/>
    </row>
    <row r="19" spans="5:25" ht="11.25" customHeight="1" x14ac:dyDescent="0.2">
      <c r="E19" s="147"/>
      <c r="F19" s="147"/>
      <c r="G19" s="112"/>
      <c r="K19" s="112"/>
      <c r="L19" s="112"/>
      <c r="R19" s="27">
        <f>_xll.qlCalendarAdvance(Calendar,R18,"1D","f")</f>
        <v>42391</v>
      </c>
      <c r="S19" s="3">
        <f>_xll.qlInterpolationInterpolate(B3Minterpolation,R19,TRUE)</f>
        <v>2.2384037557989589E-3</v>
      </c>
      <c r="X19" s="112"/>
      <c r="Y19" s="112"/>
    </row>
    <row r="20" spans="5:25" ht="11.25" customHeight="1" x14ac:dyDescent="0.2">
      <c r="E20" s="147"/>
      <c r="F20" s="147"/>
      <c r="G20" s="112"/>
      <c r="K20" s="112"/>
      <c r="L20" s="112"/>
      <c r="R20" s="27">
        <f>_xll.qlCalendarAdvance(Calendar,R19,"1D","f")</f>
        <v>42394</v>
      </c>
      <c r="S20" s="3">
        <f>_xll.qlInterpolationInterpolate(B3Minterpolation,R20,TRUE)</f>
        <v>2.2304595237803287E-3</v>
      </c>
      <c r="X20" s="112"/>
      <c r="Y20" s="112"/>
    </row>
    <row r="21" spans="5:25" ht="11.25" customHeight="1" x14ac:dyDescent="0.2">
      <c r="E21" s="147"/>
      <c r="F21" s="147"/>
      <c r="G21" s="112"/>
      <c r="K21" s="112"/>
      <c r="L21" s="112"/>
      <c r="R21" s="27">
        <f>_xll.qlCalendarAdvance(Calendar,R20,"1D","f")</f>
        <v>42395</v>
      </c>
      <c r="S21" s="3">
        <f>_xll.qlInterpolationInterpolate(B3Minterpolation,R21,TRUE)</f>
        <v>2.2278548840488355E-3</v>
      </c>
      <c r="X21" s="112"/>
      <c r="Y21" s="112"/>
    </row>
    <row r="22" spans="5:25" ht="11.25" customHeight="1" x14ac:dyDescent="0.2">
      <c r="E22" s="147"/>
      <c r="F22" s="147"/>
      <c r="G22" s="112"/>
      <c r="K22" s="112"/>
      <c r="L22" s="112"/>
      <c r="R22" s="27">
        <f>_xll.qlCalendarAdvance(Calendar,R21,"1D","f")</f>
        <v>42396</v>
      </c>
      <c r="S22" s="3">
        <f>_xll.qlInterpolationInterpolate(B3Minterpolation,R22,TRUE)</f>
        <v>2.2252733919900531E-3</v>
      </c>
      <c r="X22" s="112"/>
      <c r="Y22" s="112"/>
    </row>
    <row r="23" spans="5:25" ht="11.25" customHeight="1" x14ac:dyDescent="0.2">
      <c r="E23" s="147"/>
      <c r="F23" s="147"/>
      <c r="G23" s="112"/>
      <c r="K23" s="112"/>
      <c r="L23" s="112"/>
      <c r="R23" s="27">
        <f>_xll.qlCalendarAdvance(Calendar,R22,"1D","f")</f>
        <v>42397</v>
      </c>
      <c r="S23" s="3">
        <f>_xll.qlInterpolationInterpolate(B3Minterpolation,R23,TRUE)</f>
        <v>2.2227159049251935E-3</v>
      </c>
      <c r="X23" s="112"/>
      <c r="Y23" s="112"/>
    </row>
    <row r="24" spans="5:25" ht="11.25" customHeight="1" x14ac:dyDescent="0.2">
      <c r="E24" s="147"/>
      <c r="F24" s="147"/>
      <c r="G24" s="112"/>
      <c r="K24" s="112"/>
      <c r="L24" s="112"/>
      <c r="R24" s="27">
        <f>_xll.qlCalendarAdvance(Calendar,R23,"1D","f")</f>
        <v>42398</v>
      </c>
      <c r="S24" s="3">
        <f>_xll.qlInterpolationInterpolate(B3Minterpolation,R24,TRUE)</f>
        <v>2.220183280175468E-3</v>
      </c>
      <c r="X24" s="112"/>
      <c r="Y24" s="112"/>
    </row>
    <row r="25" spans="5:25" ht="11.25" customHeight="1" x14ac:dyDescent="0.2">
      <c r="E25" s="147"/>
      <c r="F25" s="147"/>
      <c r="G25" s="112"/>
      <c r="K25" s="112"/>
      <c r="L25" s="112"/>
      <c r="R25" s="27">
        <f>_xll.qlCalendarAdvance(Calendar,R24,"1D","f")</f>
        <v>42401</v>
      </c>
      <c r="S25" s="3">
        <f>_xll.qlInterpolationInterpolate(B3Minterpolation,R25,TRUE)</f>
        <v>2.2127431530292109E-3</v>
      </c>
      <c r="X25" s="112"/>
      <c r="Y25" s="112"/>
    </row>
    <row r="26" spans="5:25" ht="11.25" customHeight="1" x14ac:dyDescent="0.2">
      <c r="E26" s="147"/>
      <c r="F26" s="147"/>
      <c r="G26" s="112"/>
      <c r="K26" s="112"/>
      <c r="L26" s="112"/>
      <c r="R26" s="27">
        <f>_xll.qlCalendarAdvance(Calendar,R25,"1D","f")</f>
        <v>42402</v>
      </c>
      <c r="S26" s="3">
        <f>_xll.qlInterpolationInterpolate(B3Minterpolation,R26,TRUE)</f>
        <v>2.2103185507521368E-3</v>
      </c>
      <c r="U26" s="148"/>
      <c r="V26" s="148"/>
      <c r="X26" s="112"/>
      <c r="Y26" s="112"/>
    </row>
    <row r="27" spans="5:25" ht="11.25" customHeight="1" x14ac:dyDescent="0.2">
      <c r="E27" s="147"/>
      <c r="F27" s="147"/>
      <c r="G27" s="112"/>
      <c r="K27" s="112"/>
      <c r="L27" s="112"/>
      <c r="R27" s="27">
        <f>_xll.qlCalendarAdvance(Calendar,R26,"1D","f")</f>
        <v>42403</v>
      </c>
      <c r="S27" s="3">
        <f>_xll.qlInterpolationInterpolate(B3Minterpolation,R27,TRUE)</f>
        <v>2.2079230973962543E-3</v>
      </c>
      <c r="X27" s="112"/>
      <c r="Y27" s="112"/>
    </row>
    <row r="28" spans="5:25" ht="11.25" customHeight="1" x14ac:dyDescent="0.2">
      <c r="E28" s="147"/>
      <c r="F28" s="147"/>
      <c r="G28" s="112"/>
      <c r="K28" s="112"/>
      <c r="L28" s="112"/>
      <c r="R28" s="27">
        <f>_xll.qlCalendarAdvance(Calendar,R27,"1D","f")</f>
        <v>42404</v>
      </c>
      <c r="S28" s="3">
        <f>_xll.qlInterpolationInterpolate(B3Minterpolation,R28,TRUE)</f>
        <v>2.205557650282775E-3</v>
      </c>
      <c r="X28" s="112"/>
      <c r="Y28" s="112"/>
    </row>
    <row r="29" spans="5:25" ht="11.25" customHeight="1" x14ac:dyDescent="0.2">
      <c r="E29" s="147"/>
      <c r="F29" s="147"/>
      <c r="G29" s="112"/>
      <c r="K29" s="112"/>
      <c r="L29" s="112"/>
      <c r="R29" s="27">
        <f>_xll.qlCalendarAdvance(Calendar,R28,"1D","f")</f>
        <v>42405</v>
      </c>
      <c r="S29" s="3">
        <f>_xll.qlInterpolationInterpolate(B3Minterpolation,R29,TRUE)</f>
        <v>2.2032230667329102E-3</v>
      </c>
      <c r="X29" s="112"/>
      <c r="Y29" s="112"/>
    </row>
    <row r="30" spans="5:25" ht="11.25" customHeight="1" x14ac:dyDescent="0.2">
      <c r="E30" s="147"/>
      <c r="F30" s="147"/>
      <c r="G30" s="112"/>
      <c r="K30" s="112"/>
      <c r="L30" s="112"/>
      <c r="R30" s="27">
        <f>_xll.qlCalendarAdvance(Calendar,R29,"1D","f")</f>
        <v>42408</v>
      </c>
      <c r="S30" s="3">
        <f>_xll.qlInterpolationInterpolate(B3Minterpolation,R30,TRUE)</f>
        <v>2.1964130706771195E-3</v>
      </c>
      <c r="X30" s="112"/>
      <c r="Y30" s="112"/>
    </row>
    <row r="31" spans="5:25" ht="11.25" customHeight="1" x14ac:dyDescent="0.2">
      <c r="E31" s="147"/>
      <c r="F31" s="147"/>
      <c r="G31" s="112"/>
      <c r="K31" s="112"/>
      <c r="L31" s="112"/>
      <c r="R31" s="27">
        <f>_xll.qlCalendarAdvance(Calendar,R30,"1D","f")</f>
        <v>42409</v>
      </c>
      <c r="S31" s="3">
        <f>_xll.qlInterpolationInterpolate(B3Minterpolation,R31,TRUE)</f>
        <v>2.1942105145938287E-3</v>
      </c>
      <c r="X31" s="112"/>
      <c r="Y31" s="112"/>
    </row>
    <row r="32" spans="5:25" ht="11.25" customHeight="1" x14ac:dyDescent="0.2">
      <c r="E32" s="147"/>
      <c r="F32" s="147"/>
      <c r="G32" s="112"/>
      <c r="K32" s="112"/>
      <c r="L32" s="112"/>
      <c r="R32" s="27">
        <f>_xll.qlCalendarAdvance(Calendar,R31,"1D","f")</f>
        <v>42410</v>
      </c>
      <c r="S32" s="3">
        <f>_xll.qlInterpolationInterpolate(B3Minterpolation,R32,TRUE)</f>
        <v>2.1920431086802101E-3</v>
      </c>
      <c r="X32" s="112"/>
      <c r="Y32" s="112"/>
    </row>
    <row r="33" spans="5:25" ht="11.25" customHeight="1" x14ac:dyDescent="0.2">
      <c r="E33" s="147"/>
      <c r="F33" s="147"/>
      <c r="G33" s="112"/>
      <c r="K33" s="112"/>
      <c r="L33" s="112"/>
      <c r="R33" s="27">
        <f>_xll.qlCalendarAdvance(Calendar,R32,"1D","f")</f>
        <v>42411</v>
      </c>
      <c r="S33" s="3">
        <f>_xll.qlInterpolationInterpolate(B3Minterpolation,R33,TRUE)</f>
        <v>2.1899117102574758E-3</v>
      </c>
      <c r="X33" s="112"/>
      <c r="Y33" s="112"/>
    </row>
    <row r="34" spans="5:25" ht="11.25" customHeight="1" x14ac:dyDescent="0.2">
      <c r="E34" s="147"/>
      <c r="F34" s="147"/>
      <c r="G34" s="112"/>
      <c r="K34" s="112"/>
      <c r="L34" s="112"/>
      <c r="R34" s="27">
        <f>_xll.qlCalendarAdvance(Calendar,R33,"1D","f")</f>
        <v>42412</v>
      </c>
      <c r="S34" s="3">
        <f>_xll.qlInterpolationInterpolate(B3Minterpolation,R34,TRUE)</f>
        <v>2.1878171766468364E-3</v>
      </c>
      <c r="X34" s="112"/>
      <c r="Y34" s="112"/>
    </row>
    <row r="35" spans="5:25" ht="11.25" customHeight="1" x14ac:dyDescent="0.2">
      <c r="E35" s="147"/>
      <c r="F35" s="147"/>
      <c r="G35" s="112"/>
      <c r="K35" s="112"/>
      <c r="L35" s="112"/>
      <c r="R35" s="27">
        <f>_xll.qlCalendarAdvance(Calendar,R34,"1D","f")</f>
        <v>42415</v>
      </c>
      <c r="S35" s="3">
        <f>_xll.qlInterpolationInterpolate(B3Minterpolation,R35,TRUE)</f>
        <v>2.1817633378996052E-3</v>
      </c>
      <c r="X35" s="112"/>
      <c r="Y35" s="112"/>
    </row>
    <row r="36" spans="5:25" ht="11.25" customHeight="1" x14ac:dyDescent="0.2">
      <c r="E36" s="147"/>
      <c r="F36" s="147"/>
      <c r="G36" s="112"/>
      <c r="K36" s="112"/>
      <c r="L36" s="112"/>
      <c r="R36" s="27">
        <f>_xll.qlCalendarAdvance(Calendar,R35,"1D","f")</f>
        <v>42416</v>
      </c>
      <c r="S36" s="3">
        <f>_xll.qlInterpolationInterpolate(B3Minterpolation,R36,TRUE)</f>
        <v>2.1798248367494622E-3</v>
      </c>
      <c r="X36" s="112"/>
      <c r="Y36" s="112"/>
    </row>
    <row r="37" spans="5:25" ht="11.25" customHeight="1" x14ac:dyDescent="0.2">
      <c r="E37" s="147"/>
      <c r="F37" s="147"/>
      <c r="G37" s="112"/>
      <c r="K37" s="112"/>
      <c r="L37" s="112"/>
      <c r="R37" s="27">
        <f>_xll.qlCalendarAdvance(Calendar,R36,"1D","f")</f>
        <v>42417</v>
      </c>
      <c r="S37" s="3">
        <f>_xll.qlInterpolationInterpolate(B3Minterpolation,R37,TRUE)</f>
        <v>2.1779274870174724E-3</v>
      </c>
      <c r="X37" s="112"/>
      <c r="Y37" s="112"/>
    </row>
    <row r="38" spans="5:25" ht="11.25" customHeight="1" x14ac:dyDescent="0.2">
      <c r="E38" s="147"/>
      <c r="F38" s="147"/>
      <c r="G38" s="112"/>
      <c r="K38" s="112"/>
      <c r="L38" s="112"/>
      <c r="R38" s="27">
        <f>_xll.qlCalendarAdvance(Calendar,R37,"1D","f")</f>
        <v>42418</v>
      </c>
      <c r="S38" s="3">
        <f>_xll.qlInterpolationInterpolate(B3Minterpolation,R38,TRUE)</f>
        <v>2.176072146024847E-3</v>
      </c>
      <c r="X38" s="112"/>
      <c r="Y38" s="112"/>
    </row>
    <row r="39" spans="5:25" ht="11.25" customHeight="1" x14ac:dyDescent="0.2">
      <c r="E39" s="147"/>
      <c r="F39" s="147"/>
      <c r="G39" s="112"/>
      <c r="K39" s="112"/>
      <c r="L39" s="112"/>
      <c r="R39" s="27">
        <f>_xll.qlCalendarAdvance(Calendar,R38,"1D","f")</f>
        <v>42419</v>
      </c>
      <c r="S39" s="3">
        <f>_xll.qlInterpolationInterpolate(B3Minterpolation,R39,TRUE)</f>
        <v>2.1742596710927972E-3</v>
      </c>
      <c r="X39" s="112"/>
      <c r="Y39" s="112"/>
    </row>
    <row r="40" spans="5:25" ht="11.25" customHeight="1" x14ac:dyDescent="0.2">
      <c r="E40" s="147"/>
      <c r="F40" s="147"/>
      <c r="G40" s="112"/>
      <c r="K40" s="112"/>
      <c r="L40" s="112"/>
      <c r="R40" s="27">
        <f>_xll.qlCalendarAdvance(Calendar,R39,"1D","f")</f>
        <v>42422</v>
      </c>
      <c r="S40" s="3">
        <f>_xll.qlInterpolationInterpolate(B3Minterpolation,R40,TRUE)</f>
        <v>2.1690880158722193E-3</v>
      </c>
      <c r="X40" s="112"/>
      <c r="Y40" s="112"/>
    </row>
    <row r="41" spans="5:25" ht="11.25" customHeight="1" x14ac:dyDescent="0.2">
      <c r="E41" s="147"/>
      <c r="F41" s="147"/>
      <c r="G41" s="112"/>
      <c r="K41" s="112"/>
      <c r="L41" s="112"/>
      <c r="R41" s="27">
        <f>_xll.qlCalendarAdvance(Calendar,R40,"1D","f")</f>
        <v>42423</v>
      </c>
      <c r="S41" s="3">
        <f>_xll.qlInterpolationInterpolate(B3Minterpolation,R41,TRUE)</f>
        <v>2.1674555783945887E-3</v>
      </c>
      <c r="X41" s="112"/>
      <c r="Y41" s="112"/>
    </row>
    <row r="42" spans="5:25" ht="11.25" customHeight="1" x14ac:dyDescent="0.2">
      <c r="E42" s="147"/>
      <c r="F42" s="147"/>
      <c r="G42" s="112"/>
      <c r="K42" s="112"/>
      <c r="L42" s="112"/>
      <c r="R42" s="27">
        <f>_xll.qlCalendarAdvance(Calendar,R41,"1D","f")</f>
        <v>42424</v>
      </c>
      <c r="S42" s="3">
        <f>_xll.qlInterpolationInterpolate(B3Minterpolation,R42,TRUE)</f>
        <v>2.1658702935835913E-3</v>
      </c>
      <c r="X42" s="112"/>
      <c r="Y42" s="112"/>
    </row>
    <row r="43" spans="5:25" ht="11.25" customHeight="1" x14ac:dyDescent="0.2">
      <c r="E43" s="147"/>
      <c r="F43" s="147"/>
      <c r="G43" s="112"/>
      <c r="K43" s="112"/>
      <c r="L43" s="112"/>
      <c r="R43" s="27">
        <f>_xll.qlCalendarAdvance(Calendar,R42,"1D","f")</f>
        <v>42425</v>
      </c>
      <c r="S43" s="3">
        <f>_xll.qlInterpolationInterpolate(B3Minterpolation,R43,TRUE)</f>
        <v>2.1643330187604394E-3</v>
      </c>
      <c r="X43" s="112"/>
      <c r="Y43" s="112"/>
    </row>
    <row r="44" spans="5:25" ht="11.25" customHeight="1" x14ac:dyDescent="0.2">
      <c r="E44" s="147"/>
      <c r="F44" s="147"/>
      <c r="G44" s="112"/>
      <c r="K44" s="112"/>
      <c r="L44" s="112"/>
      <c r="R44" s="27">
        <f>_xll.qlCalendarAdvance(Calendar,R43,"1D","f")</f>
        <v>42426</v>
      </c>
      <c r="S44" s="3">
        <f>_xll.qlInterpolationInterpolate(B3Minterpolation,R44,TRUE)</f>
        <v>2.162844611246344E-3</v>
      </c>
      <c r="X44" s="112"/>
      <c r="Y44" s="112"/>
    </row>
    <row r="45" spans="5:25" ht="11.25" customHeight="1" x14ac:dyDescent="0.2">
      <c r="E45" s="147"/>
      <c r="F45" s="147"/>
      <c r="G45" s="112"/>
      <c r="K45" s="112"/>
      <c r="L45" s="112"/>
      <c r="R45" s="27">
        <f>_xll.qlCalendarAdvance(Calendar,R44,"1D","f")</f>
        <v>42429</v>
      </c>
      <c r="S45" s="3">
        <f>_xll.qlInterpolationInterpolate(B3Minterpolation,R45,TRUE)</f>
        <v>2.1586811657705123E-3</v>
      </c>
      <c r="X45" s="112"/>
      <c r="Y45" s="112"/>
    </row>
    <row r="46" spans="5:25" ht="11.25" customHeight="1" x14ac:dyDescent="0.2">
      <c r="E46" s="147"/>
      <c r="F46" s="147"/>
      <c r="G46" s="112"/>
      <c r="K46" s="112"/>
      <c r="L46" s="112"/>
      <c r="R46" s="27">
        <f>_xll.qlCalendarAdvance(Calendar,R45,"1D","f")</f>
        <v>42430</v>
      </c>
      <c r="S46" s="3">
        <f>_xll.qlInterpolationInterpolate(B3Minterpolation,R46,TRUE)</f>
        <v>2.1573968007047584E-3</v>
      </c>
      <c r="X46" s="112"/>
      <c r="Y46" s="112"/>
    </row>
    <row r="47" spans="5:25" ht="11.25" customHeight="1" x14ac:dyDescent="0.2">
      <c r="E47" s="147"/>
      <c r="F47" s="147"/>
      <c r="G47" s="112"/>
      <c r="K47" s="112"/>
      <c r="L47" s="112"/>
      <c r="R47" s="27">
        <f>_xll.qlCalendarAdvance(Calendar,R46,"1D","f")</f>
        <v>42431</v>
      </c>
      <c r="S47" s="3">
        <f>_xll.qlInterpolationInterpolate(B3Minterpolation,R47,TRUE)</f>
        <v>2.1561655895541184E-3</v>
      </c>
      <c r="X47" s="112"/>
      <c r="Y47" s="112"/>
    </row>
    <row r="48" spans="5:25" ht="11.25" customHeight="1" x14ac:dyDescent="0.2">
      <c r="E48" s="147"/>
      <c r="F48" s="147"/>
      <c r="G48" s="112"/>
      <c r="K48" s="112"/>
      <c r="L48" s="112"/>
      <c r="R48" s="27">
        <f>_xll.qlCalendarAdvance(Calendar,R47,"1D","f")</f>
        <v>42432</v>
      </c>
      <c r="S48" s="3">
        <f>_xll.qlInterpolationInterpolate(B3Minterpolation,R48,TRUE)</f>
        <v>2.1549883896398044E-3</v>
      </c>
      <c r="X48" s="112"/>
      <c r="Y48" s="112"/>
    </row>
    <row r="49" spans="5:25" ht="11.25" customHeight="1" x14ac:dyDescent="0.2">
      <c r="E49" s="147"/>
      <c r="F49" s="147"/>
      <c r="G49" s="112"/>
      <c r="K49" s="112"/>
      <c r="L49" s="112"/>
      <c r="R49" s="27">
        <f>_xll.qlCalendarAdvance(Calendar,R48,"1D","f")</f>
        <v>42433</v>
      </c>
      <c r="S49" s="3">
        <f>_xll.qlInterpolationInterpolate(B3Minterpolation,R49,TRUE)</f>
        <v>2.1538660582830276E-3</v>
      </c>
      <c r="X49" s="112"/>
      <c r="Y49" s="112"/>
    </row>
    <row r="50" spans="5:25" ht="11.25" customHeight="1" x14ac:dyDescent="0.2">
      <c r="E50" s="147"/>
      <c r="F50" s="147"/>
      <c r="G50" s="112"/>
      <c r="K50" s="112"/>
      <c r="L50" s="112"/>
      <c r="R50" s="27">
        <f>_xll.qlCalendarAdvance(Calendar,R49,"1D","f")</f>
        <v>42436</v>
      </c>
      <c r="S50" s="3">
        <f>_xll.qlInterpolationInterpolate(B3Minterpolation,R50,TRUE)</f>
        <v>2.1508368487700357E-3</v>
      </c>
      <c r="X50" s="112"/>
      <c r="Y50" s="112"/>
    </row>
    <row r="51" spans="5:25" ht="11.25" customHeight="1" x14ac:dyDescent="0.2">
      <c r="E51" s="147"/>
      <c r="F51" s="147"/>
      <c r="G51" s="112"/>
      <c r="K51" s="112"/>
      <c r="L51" s="112"/>
      <c r="R51" s="27">
        <f>_xll.qlCalendarAdvance(Calendar,R50,"1D","f")</f>
        <v>42437</v>
      </c>
      <c r="S51" s="3">
        <f>_xll.qlInterpolationInterpolate(B3Minterpolation,R51,TRUE)</f>
        <v>2.1499425648555228E-3</v>
      </c>
      <c r="X51" s="112"/>
      <c r="Y51" s="112"/>
    </row>
    <row r="52" spans="5:25" ht="11.25" customHeight="1" x14ac:dyDescent="0.2">
      <c r="E52" s="147"/>
      <c r="F52" s="147"/>
      <c r="G52" s="112"/>
      <c r="K52" s="112"/>
      <c r="L52" s="112"/>
      <c r="R52" s="27">
        <f>_xll.qlCalendarAdvance(Calendar,R51,"1D","f")</f>
        <v>42438</v>
      </c>
      <c r="S52" s="3">
        <f>_xll.qlInterpolationInterpolate(B3Minterpolation,R52,TRUE)</f>
        <v>2.1491074361046046E-3</v>
      </c>
      <c r="X52" s="112"/>
      <c r="Y52" s="112"/>
    </row>
    <row r="53" spans="5:25" ht="11.25" customHeight="1" x14ac:dyDescent="0.2">
      <c r="E53" s="147"/>
      <c r="F53" s="147"/>
      <c r="G53" s="112"/>
      <c r="K53" s="112"/>
      <c r="L53" s="112"/>
      <c r="R53" s="27">
        <f>_xll.qlCalendarAdvance(Calendar,R52,"1D","f")</f>
        <v>42439</v>
      </c>
      <c r="S53" s="3">
        <f>_xll.qlInterpolationInterpolate(B3Minterpolation,R53,TRUE)</f>
        <v>2.1483323198384931E-3</v>
      </c>
      <c r="X53" s="112"/>
      <c r="Y53" s="112"/>
    </row>
    <row r="54" spans="5:25" ht="11.25" customHeight="1" x14ac:dyDescent="0.2">
      <c r="E54" s="147"/>
      <c r="F54" s="147"/>
      <c r="G54" s="112"/>
      <c r="K54" s="112"/>
      <c r="L54" s="112"/>
      <c r="R54" s="27">
        <f>_xll.qlCalendarAdvance(Calendar,R53,"1D","f")</f>
        <v>42440</v>
      </c>
      <c r="S54" s="3">
        <f>_xll.qlInterpolationInterpolate(B3Minterpolation,R54,TRUE)</f>
        <v>2.1476180733783993E-3</v>
      </c>
      <c r="X54" s="112"/>
      <c r="Y54" s="112"/>
    </row>
    <row r="55" spans="5:25" ht="11.25" customHeight="1" x14ac:dyDescent="0.2">
      <c r="E55" s="147"/>
      <c r="F55" s="147"/>
      <c r="G55" s="112"/>
      <c r="K55" s="112"/>
      <c r="L55" s="112"/>
      <c r="R55" s="27">
        <f>_xll.qlCalendarAdvance(Calendar,R54,"1D","f")</f>
        <v>42443</v>
      </c>
      <c r="S55" s="3">
        <f>_xll.qlInterpolationInterpolate(B3Minterpolation,R55,TRUE)</f>
        <v>2.1458491260463401E-3</v>
      </c>
      <c r="X55" s="112"/>
      <c r="Y55" s="112"/>
    </row>
    <row r="56" spans="5:25" ht="11.25" customHeight="1" x14ac:dyDescent="0.2">
      <c r="E56" s="147"/>
      <c r="F56" s="147"/>
      <c r="G56" s="112"/>
      <c r="K56" s="112"/>
      <c r="L56" s="112"/>
      <c r="R56" s="27">
        <f>_xll.qlCalendarAdvance(Calendar,R55,"1D","f")</f>
        <v>42444</v>
      </c>
      <c r="S56" s="3">
        <f>_xll.qlInterpolationInterpolate(B3Minterpolation,R56,TRUE)</f>
        <v>2.1453869320224328E-3</v>
      </c>
      <c r="X56" s="112"/>
      <c r="Y56" s="112"/>
    </row>
    <row r="57" spans="5:25" ht="11.25" customHeight="1" x14ac:dyDescent="0.2">
      <c r="E57" s="147"/>
      <c r="F57" s="147"/>
      <c r="G57" s="112"/>
      <c r="K57" s="112"/>
      <c r="L57" s="112"/>
      <c r="R57" s="27">
        <f>_xll.qlCalendarAdvance(Calendar,R56,"1D","f")</f>
        <v>42445</v>
      </c>
      <c r="S57" s="3">
        <f>_xll.qlInterpolationInterpolate(B3Minterpolation,R57,TRUE)</f>
        <v>2.1449898944106011E-3</v>
      </c>
      <c r="X57" s="112"/>
      <c r="Y57" s="112"/>
    </row>
    <row r="58" spans="5:25" ht="11.25" customHeight="1" x14ac:dyDescent="0.2">
      <c r="E58" s="147"/>
      <c r="F58" s="147"/>
      <c r="G58" s="112"/>
      <c r="K58" s="112"/>
      <c r="L58" s="112"/>
      <c r="R58" s="27">
        <f>_xll.qlCalendarAdvance(Calendar,R57,"1D","f")</f>
        <v>42446</v>
      </c>
      <c r="S58" s="3">
        <f>_xll.qlInterpolationInterpolate(B3Minterpolation,R58,TRUE)</f>
        <v>2.1446585759625006E-3</v>
      </c>
      <c r="X58" s="112"/>
      <c r="Y58" s="112"/>
    </row>
    <row r="59" spans="5:25" ht="11.25" customHeight="1" x14ac:dyDescent="0.2">
      <c r="E59" s="147"/>
      <c r="F59" s="147"/>
      <c r="G59" s="112"/>
      <c r="K59" s="112"/>
      <c r="L59" s="112"/>
      <c r="R59" s="27">
        <f>_xll.qlCalendarAdvance(Calendar,R58,"1D","f")</f>
        <v>42447</v>
      </c>
      <c r="S59" s="3">
        <f>_xll.qlInterpolationInterpolate(B3Minterpolation,R59,TRUE)</f>
        <v>2.144392361151565E-3</v>
      </c>
      <c r="X59" s="112"/>
      <c r="Y59" s="112"/>
    </row>
    <row r="60" spans="5:25" ht="11.25" customHeight="1" x14ac:dyDescent="0.2">
      <c r="E60" s="147"/>
      <c r="F60" s="147"/>
      <c r="G60" s="112"/>
      <c r="K60" s="112"/>
      <c r="L60" s="112"/>
      <c r="R60" s="27">
        <f>_xll.qlCalendarAdvance(Calendar,R59,"1D","f")</f>
        <v>42450</v>
      </c>
      <c r="S60" s="3">
        <f>_xll.qlInterpolationInterpolate(B3Minterpolation,R60,TRUE)</f>
        <v>2.1439752375805232E-3</v>
      </c>
      <c r="X60" s="112"/>
      <c r="Y60" s="112"/>
    </row>
    <row r="61" spans="5:25" ht="11.25" customHeight="1" x14ac:dyDescent="0.2">
      <c r="E61" s="147"/>
      <c r="F61" s="147"/>
      <c r="G61" s="112"/>
      <c r="K61" s="112"/>
      <c r="L61" s="112"/>
      <c r="R61" s="27">
        <f>_xll.qlCalendarAdvance(Calendar,R60,"1D","f")</f>
        <v>42451</v>
      </c>
      <c r="S61" s="3">
        <f>_xll.qlInterpolationInterpolate(B3Minterpolation,R61,TRUE)</f>
        <v>2.1439603363570241E-3</v>
      </c>
      <c r="X61" s="112"/>
      <c r="Y61" s="112"/>
    </row>
    <row r="62" spans="5:25" ht="11.25" customHeight="1" x14ac:dyDescent="0.2">
      <c r="E62" s="147"/>
      <c r="F62" s="147"/>
      <c r="G62" s="112"/>
      <c r="K62" s="112"/>
      <c r="L62" s="112"/>
      <c r="R62" s="27">
        <f>_xll.qlCalendarAdvance(Calendar,R61,"1D","f")</f>
        <v>42452</v>
      </c>
      <c r="S62" s="3">
        <f>_xll.qlInterpolationInterpolate(B3Minterpolation,R62,TRUE)</f>
        <v>2.1440059882900779E-3</v>
      </c>
      <c r="X62" s="112"/>
      <c r="Y62" s="112"/>
    </row>
    <row r="63" spans="5:25" ht="11.25" customHeight="1" x14ac:dyDescent="0.2">
      <c r="E63" s="147"/>
      <c r="F63" s="147"/>
      <c r="G63" s="112"/>
      <c r="K63" s="112"/>
      <c r="L63" s="112"/>
      <c r="R63" s="27">
        <f>_xll.qlCalendarAdvance(Calendar,R62,"1D","f")</f>
        <v>42453</v>
      </c>
      <c r="S63" s="3">
        <f>_xll.qlInterpolationInterpolate(B3Minterpolation,R63,TRUE)</f>
        <v>2.1441112832835635E-3</v>
      </c>
      <c r="X63" s="112"/>
      <c r="Y63" s="112"/>
    </row>
    <row r="64" spans="5:25" ht="11.25" customHeight="1" x14ac:dyDescent="0.2">
      <c r="E64" s="147"/>
      <c r="F64" s="147"/>
      <c r="G64" s="112"/>
      <c r="K64" s="112"/>
      <c r="L64" s="112"/>
      <c r="R64" s="27">
        <f>_xll.qlCalendarAdvance(Calendar,R63,"1D","f")</f>
        <v>42458</v>
      </c>
      <c r="S64" s="3">
        <f>_xll.qlInterpolationInterpolate(B3Minterpolation,R64,TRUE)</f>
        <v>2.1455005507931796E-3</v>
      </c>
      <c r="X64" s="112"/>
      <c r="Y64" s="112"/>
    </row>
    <row r="65" spans="5:25" ht="11.25" customHeight="1" x14ac:dyDescent="0.2">
      <c r="E65" s="147"/>
      <c r="F65" s="147"/>
      <c r="G65" s="112"/>
      <c r="K65" s="112"/>
      <c r="L65" s="112"/>
      <c r="R65" s="27">
        <f>_xll.qlCalendarAdvance(Calendar,R64,"1D","f")</f>
        <v>42459</v>
      </c>
      <c r="S65" s="3">
        <f>_xll.qlInterpolationInterpolate(B3Minterpolation,R65,TRUE)</f>
        <v>2.1459445921306847E-3</v>
      </c>
      <c r="X65" s="112"/>
      <c r="Y65" s="112"/>
    </row>
    <row r="66" spans="5:25" ht="11.25" customHeight="1" x14ac:dyDescent="0.2">
      <c r="E66" s="147"/>
      <c r="F66" s="147"/>
      <c r="G66" s="112"/>
      <c r="K66" s="112"/>
      <c r="L66" s="112"/>
      <c r="R66" s="27">
        <f>_xll.qlCalendarAdvance(Calendar,R65,"1D","f")</f>
        <v>42460</v>
      </c>
      <c r="S66" s="3">
        <f>_xll.qlInterpolationInterpolate(B3Minterpolation,R66,TRUE)</f>
        <v>2.1464419058557656E-3</v>
      </c>
      <c r="X66" s="112"/>
      <c r="Y66" s="112"/>
    </row>
    <row r="67" spans="5:25" ht="11.25" customHeight="1" x14ac:dyDescent="0.2">
      <c r="E67" s="147"/>
      <c r="F67" s="147"/>
      <c r="G67" s="112"/>
      <c r="K67" s="112"/>
      <c r="L67" s="112"/>
      <c r="R67" s="27">
        <f>_xll.qlCalendarAdvance(Calendar,R66,"1D","f")</f>
        <v>42461</v>
      </c>
      <c r="S67" s="3">
        <f>_xll.qlInterpolationInterpolate(B3Minterpolation,R67,TRUE)</f>
        <v>2.1469915818722999E-3</v>
      </c>
      <c r="X67" s="112"/>
      <c r="Y67" s="112"/>
    </row>
    <row r="68" spans="5:25" ht="11.25" customHeight="1" x14ac:dyDescent="0.2">
      <c r="E68" s="147"/>
      <c r="F68" s="147"/>
      <c r="G68" s="112"/>
      <c r="K68" s="112"/>
      <c r="L68" s="112"/>
      <c r="R68" s="27">
        <f>_xll.qlCalendarAdvance(Calendar,R67,"1D","f")</f>
        <v>42464</v>
      </c>
      <c r="S68" s="3">
        <f>_xll.qlInterpolationInterpolate(B3Minterpolation,R68,TRUE)</f>
        <v>2.1489456827093992E-3</v>
      </c>
      <c r="X68" s="112"/>
      <c r="Y68" s="112"/>
    </row>
    <row r="69" spans="5:25" ht="11.25" customHeight="1" x14ac:dyDescent="0.2">
      <c r="E69" s="147"/>
      <c r="F69" s="147"/>
      <c r="G69" s="112"/>
      <c r="K69" s="112"/>
      <c r="L69" s="112"/>
      <c r="R69" s="27">
        <f>_xll.qlCalendarAdvance(Calendar,R68,"1D","f")</f>
        <v>42465</v>
      </c>
      <c r="S69" s="3">
        <f>_xll.qlInterpolationInterpolate(B3Minterpolation,R69,TRUE)</f>
        <v>2.1496957069305237E-3</v>
      </c>
      <c r="X69" s="112"/>
      <c r="Y69" s="112"/>
    </row>
    <row r="70" spans="5:25" ht="11.25" customHeight="1" x14ac:dyDescent="0.2">
      <c r="E70" s="147"/>
      <c r="F70" s="147"/>
      <c r="G70" s="112"/>
      <c r="K70" s="112"/>
      <c r="L70" s="112"/>
      <c r="R70" s="27">
        <f>_xll.qlCalendarAdvance(Calendar,R69,"1D","f")</f>
        <v>42466</v>
      </c>
      <c r="S70" s="3">
        <f>_xll.qlInterpolationInterpolate(B3Minterpolation,R70,TRUE)</f>
        <v>2.1504935429624904E-3</v>
      </c>
      <c r="X70" s="112"/>
      <c r="Y70" s="112"/>
    </row>
    <row r="71" spans="5:25" ht="11.25" customHeight="1" x14ac:dyDescent="0.2">
      <c r="E71" s="147"/>
      <c r="F71" s="147"/>
      <c r="G71" s="112"/>
      <c r="K71" s="112"/>
      <c r="L71" s="112"/>
      <c r="R71" s="27">
        <f>_xll.qlCalendarAdvance(Calendar,R70,"1D","f")</f>
        <v>42467</v>
      </c>
      <c r="S71" s="3">
        <f>_xll.qlInterpolationInterpolate(B3Minterpolation,R71,TRUE)</f>
        <v>2.1513382807091764E-3</v>
      </c>
      <c r="X71" s="112"/>
      <c r="Y71" s="112"/>
    </row>
    <row r="72" spans="5:25" ht="11.25" customHeight="1" x14ac:dyDescent="0.2">
      <c r="E72" s="147"/>
      <c r="F72" s="147"/>
      <c r="G72" s="112"/>
      <c r="K72" s="112"/>
      <c r="L72" s="112"/>
      <c r="R72" s="27">
        <f>_xll.qlCalendarAdvance(Calendar,R71,"1D","f")</f>
        <v>42468</v>
      </c>
      <c r="S72" s="3">
        <f>_xll.qlInterpolationInterpolate(B3Minterpolation,R72,TRUE)</f>
        <v>2.1522290100744602E-3</v>
      </c>
      <c r="X72" s="112"/>
      <c r="Y72" s="112"/>
    </row>
    <row r="73" spans="5:25" ht="11.25" customHeight="1" x14ac:dyDescent="0.2">
      <c r="E73" s="147"/>
      <c r="F73" s="147"/>
      <c r="G73" s="112"/>
      <c r="K73" s="112"/>
      <c r="L73" s="112"/>
      <c r="R73" s="27">
        <f>_xll.qlCalendarAdvance(Calendar,R72,"1D","f")</f>
        <v>42471</v>
      </c>
      <c r="S73" s="3">
        <f>_xll.qlInterpolationInterpolate(B3Minterpolation,R73,TRUE)</f>
        <v>2.1551680469206742E-3</v>
      </c>
      <c r="X73" s="112"/>
      <c r="Y73" s="112"/>
    </row>
    <row r="74" spans="5:25" ht="11.25" customHeight="1" x14ac:dyDescent="0.2">
      <c r="E74" s="147"/>
      <c r="F74" s="147"/>
      <c r="G74" s="112"/>
      <c r="K74" s="112"/>
      <c r="L74" s="112"/>
      <c r="R74" s="27">
        <f>_xll.qlCalendarAdvance(Calendar,R73,"1D","f")</f>
        <v>42472</v>
      </c>
      <c r="S74" s="3">
        <f>_xll.qlInterpolationInterpolate(B3Minterpolation,R74,TRUE)</f>
        <v>2.1562336417991256E-3</v>
      </c>
      <c r="X74" s="112"/>
      <c r="Y74" s="112"/>
    </row>
    <row r="75" spans="5:25" ht="11.25" customHeight="1" x14ac:dyDescent="0.2">
      <c r="E75" s="147"/>
      <c r="F75" s="147"/>
      <c r="G75" s="112"/>
      <c r="K75" s="112"/>
      <c r="L75" s="112"/>
      <c r="R75" s="27">
        <f>_xll.qlCalendarAdvance(Calendar,R74,"1D","f")</f>
        <v>42473</v>
      </c>
      <c r="S75" s="3">
        <f>_xll.qlInterpolationInterpolate(B3Minterpolation,R75,TRUE)</f>
        <v>2.157340677815563E-3</v>
      </c>
      <c r="X75" s="112"/>
      <c r="Y75" s="112"/>
    </row>
    <row r="76" spans="5:25" ht="11.25" customHeight="1" x14ac:dyDescent="0.2">
      <c r="E76" s="147"/>
      <c r="F76" s="147"/>
      <c r="G76" s="112"/>
      <c r="K76" s="112"/>
      <c r="L76" s="112"/>
      <c r="R76" s="27">
        <f>_xll.qlCalendarAdvance(Calendar,R75,"1D","f")</f>
        <v>42474</v>
      </c>
      <c r="S76" s="3">
        <f>_xll.qlInterpolationInterpolate(B3Minterpolation,R76,TRUE)</f>
        <v>2.1584882448738647E-3</v>
      </c>
      <c r="X76" s="112"/>
      <c r="Y76" s="112"/>
    </row>
    <row r="77" spans="5:25" ht="11.25" customHeight="1" x14ac:dyDescent="0.2">
      <c r="E77" s="147"/>
      <c r="F77" s="147"/>
      <c r="G77" s="112"/>
      <c r="K77" s="112"/>
      <c r="L77" s="112"/>
      <c r="R77" s="27">
        <f>_xll.qlCalendarAdvance(Calendar,R76,"1D","f")</f>
        <v>42475</v>
      </c>
      <c r="S77" s="3">
        <f>_xll.qlInterpolationInterpolate(B3Minterpolation,R77,TRUE)</f>
        <v>2.1596754328779082E-3</v>
      </c>
      <c r="X77" s="112"/>
      <c r="Y77" s="112"/>
    </row>
    <row r="78" spans="5:25" ht="11.25" customHeight="1" x14ac:dyDescent="0.2">
      <c r="E78" s="147"/>
      <c r="F78" s="147"/>
      <c r="G78" s="112"/>
      <c r="K78" s="112"/>
      <c r="L78" s="112"/>
      <c r="R78" s="27">
        <f>_xll.qlCalendarAdvance(Calendar,R77,"1D","f")</f>
        <v>42478</v>
      </c>
      <c r="S78" s="3">
        <f>_xll.qlInterpolationInterpolate(B3Minterpolation,R78,TRUE)</f>
        <v>2.1634656216032661E-3</v>
      </c>
      <c r="X78" s="112"/>
      <c r="Y78" s="112"/>
    </row>
    <row r="79" spans="5:25" ht="11.25" customHeight="1" x14ac:dyDescent="0.2">
      <c r="E79" s="147"/>
      <c r="F79" s="147"/>
      <c r="G79" s="112"/>
      <c r="K79" s="112"/>
      <c r="L79" s="112"/>
      <c r="R79" s="27">
        <f>_xll.qlCalendarAdvance(Calendar,R78,"1D","f")</f>
        <v>42479</v>
      </c>
      <c r="S79" s="3">
        <f>_xll.qlInterpolationInterpolate(B3Minterpolation,R79,TRUE)</f>
        <v>2.164802192429054E-3</v>
      </c>
      <c r="X79" s="112"/>
      <c r="Y79" s="112"/>
    </row>
    <row r="80" spans="5:25" ht="11.25" customHeight="1" x14ac:dyDescent="0.2">
      <c r="E80" s="147"/>
      <c r="F80" s="147"/>
      <c r="G80" s="112"/>
      <c r="K80" s="112"/>
      <c r="L80" s="112"/>
      <c r="R80" s="27">
        <f>_xll.qlCalendarAdvance(Calendar,R79,"1D","f")</f>
        <v>42480</v>
      </c>
      <c r="S80" s="3">
        <f>_xll.qlInterpolationInterpolate(B3Minterpolation,R80,TRUE)</f>
        <v>2.1661738337199724E-3</v>
      </c>
      <c r="X80" s="112"/>
      <c r="Y80" s="112"/>
    </row>
    <row r="81" spans="5:25" ht="11.25" customHeight="1" x14ac:dyDescent="0.2">
      <c r="E81" s="147"/>
      <c r="F81" s="147"/>
      <c r="G81" s="112"/>
      <c r="K81" s="112"/>
      <c r="L81" s="112"/>
      <c r="R81" s="27">
        <f>_xll.qlCalendarAdvance(Calendar,R80,"1D","f")</f>
        <v>42481</v>
      </c>
      <c r="S81" s="3">
        <f>_xll.qlInterpolationInterpolate(B3Minterpolation,R81,TRUE)</f>
        <v>2.1675796353798991E-3</v>
      </c>
      <c r="X81" s="112"/>
      <c r="Y81" s="112"/>
    </row>
    <row r="82" spans="5:25" ht="11.25" customHeight="1" x14ac:dyDescent="0.2">
      <c r="E82" s="147"/>
      <c r="F82" s="147"/>
      <c r="G82" s="112"/>
      <c r="K82" s="112"/>
      <c r="L82" s="112"/>
      <c r="R82" s="27">
        <f>_xll.qlCalendarAdvance(Calendar,R81,"1D","f")</f>
        <v>42482</v>
      </c>
      <c r="S82" s="3">
        <f>_xll.qlInterpolationInterpolate(B3Minterpolation,R82,TRUE)</f>
        <v>2.1690186873127115E-3</v>
      </c>
      <c r="X82" s="112"/>
      <c r="Y82" s="112"/>
    </row>
    <row r="83" spans="5:25" ht="11.25" customHeight="1" x14ac:dyDescent="0.2">
      <c r="E83" s="147"/>
      <c r="F83" s="147"/>
      <c r="G83" s="112"/>
      <c r="K83" s="112"/>
      <c r="L83" s="112"/>
      <c r="R83" s="27">
        <f>_xll.qlCalendarAdvance(Calendar,R82,"1D","f")</f>
        <v>42485</v>
      </c>
      <c r="S83" s="3">
        <f>_xll.qlInterpolationInterpolate(B3Minterpolation,R83,TRUE)</f>
        <v>2.1735262437872433E-3</v>
      </c>
      <c r="X83" s="112"/>
      <c r="Y83" s="112"/>
    </row>
    <row r="84" spans="5:25" ht="11.25" customHeight="1" x14ac:dyDescent="0.2">
      <c r="E84" s="147"/>
      <c r="F84" s="147"/>
      <c r="G84" s="112"/>
      <c r="K84" s="112"/>
      <c r="L84" s="112"/>
      <c r="R84" s="27">
        <f>_xll.qlCalendarAdvance(Calendar,R83,"1D","f")</f>
        <v>42486</v>
      </c>
      <c r="S84" s="3">
        <f>_xll.qlInterpolationInterpolate(B3Minterpolation,R84,TRUE)</f>
        <v>2.1750891958503774E-3</v>
      </c>
      <c r="X84" s="112"/>
      <c r="Y84" s="112"/>
    </row>
    <row r="85" spans="5:25" ht="11.25" customHeight="1" x14ac:dyDescent="0.2">
      <c r="E85" s="147"/>
      <c r="F85" s="147"/>
      <c r="G85" s="112"/>
      <c r="K85" s="112"/>
      <c r="L85" s="112"/>
      <c r="R85" s="27">
        <f>_xll.qlCalendarAdvance(Calendar,R84,"1D","f")</f>
        <v>42487</v>
      </c>
      <c r="S85" s="3">
        <f>_xll.qlInterpolationInterpolate(B3Minterpolation,R85,TRUE)</f>
        <v>2.1766808477057865E-3</v>
      </c>
      <c r="X85" s="112"/>
      <c r="Y85" s="112"/>
    </row>
    <row r="86" spans="5:25" ht="11.25" customHeight="1" x14ac:dyDescent="0.2">
      <c r="E86" s="147"/>
      <c r="F86" s="147"/>
      <c r="G86" s="112"/>
      <c r="K86" s="112"/>
      <c r="L86" s="112"/>
      <c r="R86" s="27">
        <f>_xll.qlCalendarAdvance(Calendar,R85,"1D","f")</f>
        <v>42488</v>
      </c>
      <c r="S86" s="3">
        <f>_xll.qlInterpolationInterpolate(B3Minterpolation,R86,TRUE)</f>
        <v>2.1783002892573483E-3</v>
      </c>
      <c r="X86" s="112"/>
      <c r="Y86" s="112"/>
    </row>
    <row r="87" spans="5:25" ht="11.25" customHeight="1" x14ac:dyDescent="0.2">
      <c r="E87" s="147"/>
      <c r="F87" s="147"/>
      <c r="G87" s="112"/>
      <c r="K87" s="112"/>
      <c r="L87" s="112"/>
      <c r="R87" s="27">
        <f>_xll.qlCalendarAdvance(Calendar,R86,"1D","f")</f>
        <v>42489</v>
      </c>
      <c r="S87" s="3">
        <f>_xll.qlInterpolationInterpolate(B3Minterpolation,R87,TRUE)</f>
        <v>2.1799466104089399E-3</v>
      </c>
      <c r="X87" s="112"/>
      <c r="Y87" s="112"/>
    </row>
    <row r="88" spans="5:25" ht="11.25" customHeight="1" x14ac:dyDescent="0.2">
      <c r="E88" s="147"/>
      <c r="F88" s="147"/>
      <c r="G88" s="112"/>
      <c r="K88" s="112"/>
      <c r="L88" s="112"/>
      <c r="R88" s="27">
        <f>_xll.qlCalendarAdvance(Calendar,R87,"1D","f")</f>
        <v>42493</v>
      </c>
      <c r="S88" s="3">
        <f>_xll.qlInterpolationInterpolate(B3Minterpolation,R88,TRUE)</f>
        <v>2.1867824890931652E-3</v>
      </c>
      <c r="X88" s="112"/>
      <c r="Y88" s="112"/>
    </row>
    <row r="89" spans="5:25" ht="11.25" customHeight="1" x14ac:dyDescent="0.2">
      <c r="E89" s="147"/>
      <c r="F89" s="147"/>
      <c r="G89" s="112"/>
      <c r="K89" s="112"/>
      <c r="L89" s="112"/>
      <c r="R89" s="27">
        <f>_xll.qlCalendarAdvance(Calendar,R88,"1D","f")</f>
        <v>42494</v>
      </c>
      <c r="S89" s="3">
        <f>_xll.qlInterpolationInterpolate(B3Minterpolation,R89,TRUE)</f>
        <v>2.1885495568030747E-3</v>
      </c>
      <c r="X89" s="112"/>
      <c r="Y89" s="112"/>
    </row>
    <row r="90" spans="5:25" ht="11.25" customHeight="1" x14ac:dyDescent="0.2">
      <c r="E90" s="147"/>
      <c r="F90" s="147"/>
      <c r="G90" s="112"/>
      <c r="K90" s="112"/>
      <c r="L90" s="112"/>
      <c r="R90" s="27">
        <f>_xll.qlCalendarAdvance(Calendar,R89,"1D","f")</f>
        <v>42495</v>
      </c>
      <c r="S90" s="3">
        <f>_xll.qlInterpolationInterpolate(B3Minterpolation,R90,TRUE)</f>
        <v>2.1903380435362809E-3</v>
      </c>
      <c r="X90" s="112"/>
      <c r="Y90" s="112"/>
    </row>
    <row r="91" spans="5:25" ht="11.25" customHeight="1" x14ac:dyDescent="0.2">
      <c r="E91" s="147"/>
      <c r="F91" s="147"/>
      <c r="G91" s="112"/>
      <c r="K91" s="112"/>
      <c r="L91" s="112"/>
      <c r="R91" s="27">
        <f>_xll.qlCalendarAdvance(Calendar,R90,"1D","f")</f>
        <v>42496</v>
      </c>
      <c r="S91" s="3">
        <f>_xll.qlInterpolationInterpolate(B3Minterpolation,R91,TRUE)</f>
        <v>2.1921470391966617E-3</v>
      </c>
      <c r="X91" s="112"/>
      <c r="Y91" s="112"/>
    </row>
    <row r="92" spans="5:25" ht="11.25" customHeight="1" x14ac:dyDescent="0.2">
      <c r="E92" s="147"/>
      <c r="F92" s="147"/>
      <c r="G92" s="112"/>
      <c r="K92" s="112"/>
      <c r="L92" s="112"/>
      <c r="R92" s="27">
        <f>_xll.qlCalendarAdvance(Calendar,R91,"1D","f")</f>
        <v>42499</v>
      </c>
      <c r="S92" s="3">
        <f>_xll.qlInterpolationInterpolate(B3Minterpolation,R92,TRUE)</f>
        <v>2.1976879787796292E-3</v>
      </c>
      <c r="X92" s="112"/>
      <c r="Y92" s="112"/>
    </row>
    <row r="93" spans="5:25" ht="11.25" customHeight="1" x14ac:dyDescent="0.2">
      <c r="E93" s="147"/>
      <c r="F93" s="147"/>
      <c r="G93" s="112"/>
      <c r="K93" s="112"/>
      <c r="L93" s="112"/>
      <c r="R93" s="27">
        <f>_xll.qlCalendarAdvance(Calendar,R92,"1D","f")</f>
        <v>42500</v>
      </c>
      <c r="S93" s="3">
        <f>_xll.qlInterpolationInterpolate(B3Minterpolation,R93,TRUE)</f>
        <v>2.1995699091874855E-3</v>
      </c>
      <c r="X93" s="112"/>
      <c r="Y93" s="112"/>
    </row>
    <row r="94" spans="5:25" ht="11.25" customHeight="1" x14ac:dyDescent="0.2">
      <c r="E94" s="147"/>
      <c r="F94" s="147"/>
      <c r="G94" s="112"/>
      <c r="K94" s="112"/>
      <c r="L94" s="112"/>
      <c r="R94" s="27">
        <f>_xll.qlCalendarAdvance(Calendar,R93,"1D","f")</f>
        <v>42501</v>
      </c>
      <c r="S94" s="3">
        <f>_xll.qlInterpolationInterpolate(B3Minterpolation,R94,TRUE)</f>
        <v>2.2014677980419055E-3</v>
      </c>
      <c r="X94" s="112"/>
      <c r="Y94" s="112"/>
    </row>
    <row r="95" spans="5:25" ht="11.25" customHeight="1" x14ac:dyDescent="0.2">
      <c r="E95" s="147"/>
      <c r="F95" s="147"/>
      <c r="G95" s="112"/>
      <c r="K95" s="112"/>
      <c r="L95" s="112"/>
      <c r="R95" s="27">
        <f>_xll.qlCalendarAdvance(Calendar,R94,"1D","f")</f>
        <v>42502</v>
      </c>
      <c r="S95" s="3">
        <f>_xll.qlInterpolationInterpolate(B3Minterpolation,R95,TRUE)</f>
        <v>2.2033807352467663E-3</v>
      </c>
      <c r="X95" s="112"/>
      <c r="Y95" s="112"/>
    </row>
    <row r="96" spans="5:25" ht="11.25" customHeight="1" x14ac:dyDescent="0.2">
      <c r="E96" s="147"/>
      <c r="F96" s="147"/>
      <c r="G96" s="112"/>
      <c r="K96" s="112"/>
      <c r="L96" s="112"/>
      <c r="R96" s="27">
        <f>_xll.qlCalendarAdvance(Calendar,R95,"1D","f")</f>
        <v>42503</v>
      </c>
      <c r="S96" s="3">
        <f>_xll.qlInterpolationInterpolate(B3Minterpolation,R96,TRUE)</f>
        <v>2.2053078107059461E-3</v>
      </c>
      <c r="X96" s="112"/>
      <c r="Y96" s="112"/>
    </row>
    <row r="97" spans="5:25" ht="11.25" customHeight="1" x14ac:dyDescent="0.2">
      <c r="E97" s="147"/>
      <c r="F97" s="147"/>
      <c r="G97" s="112"/>
      <c r="K97" s="112"/>
      <c r="L97" s="112"/>
      <c r="R97" s="27">
        <f>_xll.qlCalendarAdvance(Calendar,R96,"1D","f")</f>
        <v>42506</v>
      </c>
      <c r="S97" s="3">
        <f>_xll.qlInterpolationInterpolate(B3Minterpolation,R97,TRUE)</f>
        <v>2.2111647656481753E-3</v>
      </c>
      <c r="X97" s="112"/>
      <c r="Y97" s="112"/>
    </row>
    <row r="98" spans="5:25" ht="11.25" customHeight="1" x14ac:dyDescent="0.2">
      <c r="E98" s="147"/>
      <c r="F98" s="147"/>
      <c r="G98" s="112"/>
      <c r="K98" s="112"/>
      <c r="L98" s="112"/>
      <c r="R98" s="27">
        <f>_xll.qlCalendarAdvance(Calendar,R97,"1D","f")</f>
        <v>42507</v>
      </c>
      <c r="S98" s="3">
        <f>_xll.qlInterpolationInterpolate(B3Minterpolation,R98,TRUE)</f>
        <v>2.2131392931634079E-3</v>
      </c>
      <c r="X98" s="112"/>
      <c r="Y98" s="112"/>
    </row>
    <row r="99" spans="5:25" ht="11.25" customHeight="1" x14ac:dyDescent="0.2">
      <c r="E99" s="147"/>
      <c r="F99" s="147"/>
      <c r="G99" s="112"/>
      <c r="K99" s="112"/>
      <c r="L99" s="112"/>
      <c r="R99" s="27">
        <f>_xll.qlCalendarAdvance(Calendar,R98,"1D","f")</f>
        <v>42508</v>
      </c>
      <c r="S99" s="3">
        <f>_xll.qlInterpolationInterpolate(B3Minterpolation,R99,TRUE)</f>
        <v>2.2151234084523477E-3</v>
      </c>
      <c r="X99" s="112"/>
      <c r="Y99" s="112"/>
    </row>
    <row r="100" spans="5:25" ht="11.25" customHeight="1" x14ac:dyDescent="0.2">
      <c r="E100" s="147"/>
      <c r="F100" s="147"/>
      <c r="G100" s="112"/>
      <c r="K100" s="112"/>
      <c r="L100" s="112"/>
      <c r="R100" s="27">
        <f>_xll.qlCalendarAdvance(Calendar,R99,"1D","f")</f>
        <v>42509</v>
      </c>
      <c r="S100" s="3">
        <f>_xll.qlInterpolationInterpolate(B3Minterpolation,R100,TRUE)</f>
        <v>2.2171162014188728E-3</v>
      </c>
      <c r="X100" s="112"/>
      <c r="Y100" s="112"/>
    </row>
    <row r="101" spans="5:25" ht="11.25" customHeight="1" x14ac:dyDescent="0.2">
      <c r="E101" s="147"/>
      <c r="F101" s="147"/>
      <c r="G101" s="112"/>
      <c r="K101" s="112"/>
      <c r="L101" s="112"/>
      <c r="R101" s="27">
        <f>_xll.qlCalendarAdvance(Calendar,R100,"1D","f")</f>
        <v>42510</v>
      </c>
      <c r="S101" s="3">
        <f>_xll.qlInterpolationInterpolate(B3Minterpolation,R101,TRUE)</f>
        <v>2.2191167619668613E-3</v>
      </c>
      <c r="X101" s="112"/>
      <c r="Y101" s="112"/>
    </row>
    <row r="102" spans="5:25" ht="11.25" customHeight="1" x14ac:dyDescent="0.2">
      <c r="E102" s="147"/>
      <c r="F102" s="147"/>
      <c r="G102" s="112"/>
      <c r="K102" s="112"/>
      <c r="L102" s="112"/>
      <c r="R102" s="27">
        <f>_xll.qlCalendarAdvance(Calendar,R101,"1D","f")</f>
        <v>42513</v>
      </c>
      <c r="S102" s="3">
        <f>_xll.qlInterpolationInterpolate(B3Minterpolation,R102,TRUE)</f>
        <v>2.225155948138382E-3</v>
      </c>
      <c r="X102" s="112"/>
      <c r="Y102" s="112"/>
    </row>
    <row r="103" spans="5:25" ht="11.25" customHeight="1" x14ac:dyDescent="0.2">
      <c r="E103" s="147"/>
      <c r="F103" s="147"/>
      <c r="G103" s="112"/>
      <c r="K103" s="112"/>
      <c r="L103" s="112"/>
      <c r="R103" s="27">
        <f>_xll.qlCalendarAdvance(Calendar,R102,"1D","f")</f>
        <v>42514</v>
      </c>
      <c r="S103" s="3">
        <f>_xll.qlInterpolationInterpolate(B3Minterpolation,R103,TRUE)</f>
        <v>2.2271784780510001E-3</v>
      </c>
      <c r="X103" s="112"/>
      <c r="Y103" s="112"/>
    </row>
    <row r="104" spans="5:25" ht="11.25" customHeight="1" x14ac:dyDescent="0.2">
      <c r="E104" s="147"/>
      <c r="F104" s="147"/>
      <c r="G104" s="112"/>
      <c r="K104" s="112"/>
      <c r="L104" s="112"/>
      <c r="R104" s="27">
        <f>_xll.qlCalendarAdvance(Calendar,R103,"1D","f")</f>
        <v>42515</v>
      </c>
      <c r="S104" s="3">
        <f>_xll.qlInterpolationInterpolate(B3Minterpolation,R104,TRUE)</f>
        <v>2.2292042250644699E-3</v>
      </c>
      <c r="X104" s="112"/>
      <c r="Y104" s="112"/>
    </row>
    <row r="105" spans="5:25" ht="11.25" customHeight="1" x14ac:dyDescent="0.2">
      <c r="E105" s="147"/>
      <c r="F105" s="147"/>
      <c r="G105" s="112"/>
      <c r="K105" s="112"/>
      <c r="L105" s="112"/>
      <c r="R105" s="27">
        <f>_xll.qlCalendarAdvance(Calendar,R104,"1D","f")</f>
        <v>42516</v>
      </c>
      <c r="S105" s="3">
        <f>_xll.qlInterpolationInterpolate(B3Minterpolation,R105,TRUE)</f>
        <v>2.2312322790826694E-3</v>
      </c>
      <c r="X105" s="112"/>
      <c r="Y105" s="112"/>
    </row>
    <row r="106" spans="5:25" ht="11.25" customHeight="1" x14ac:dyDescent="0.2">
      <c r="E106" s="147"/>
      <c r="F106" s="147"/>
      <c r="G106" s="112"/>
      <c r="K106" s="112"/>
      <c r="L106" s="112"/>
      <c r="R106" s="27">
        <f>_xll.qlCalendarAdvance(Calendar,R105,"1D","f")</f>
        <v>42517</v>
      </c>
      <c r="S106" s="3">
        <f>_xll.qlInterpolationInterpolate(B3Minterpolation,R106,TRUE)</f>
        <v>2.2332617300094763E-3</v>
      </c>
      <c r="X106" s="112"/>
      <c r="Y106" s="112"/>
    </row>
    <row r="107" spans="5:25" ht="11.25" customHeight="1" x14ac:dyDescent="0.2">
      <c r="E107" s="147"/>
      <c r="F107" s="147"/>
      <c r="G107" s="112"/>
      <c r="K107" s="112"/>
      <c r="L107" s="112"/>
      <c r="R107" s="27">
        <f>_xll.qlCalendarAdvance(Calendar,R106,"1D","f")</f>
        <v>42521</v>
      </c>
      <c r="S107" s="3">
        <f>_xll.qlInterpolationInterpolate(B3Minterpolation,R107,TRUE)</f>
        <v>2.2413753008803318E-3</v>
      </c>
      <c r="X107" s="112"/>
      <c r="Y107" s="112"/>
    </row>
    <row r="108" spans="5:25" ht="11.25" customHeight="1" x14ac:dyDescent="0.2">
      <c r="E108" s="147"/>
      <c r="F108" s="147"/>
      <c r="G108" s="112"/>
      <c r="K108" s="112"/>
      <c r="L108" s="112"/>
      <c r="R108" s="27">
        <f>_xll.qlCalendarAdvance(Calendar,R107,"1D","f")</f>
        <v>42522</v>
      </c>
      <c r="S108" s="3">
        <f>_xll.qlInterpolationInterpolate(B3Minterpolation,R108,TRUE)</f>
        <v>2.2433980849083414E-3</v>
      </c>
      <c r="X108" s="112"/>
      <c r="Y108" s="112"/>
    </row>
    <row r="109" spans="5:25" ht="11.25" customHeight="1" x14ac:dyDescent="0.2">
      <c r="E109" s="147"/>
      <c r="F109" s="147"/>
      <c r="G109" s="112"/>
      <c r="K109" s="112"/>
      <c r="L109" s="112"/>
      <c r="R109" s="27">
        <f>_xll.qlCalendarAdvance(Calendar,R108,"1D","f")</f>
        <v>42523</v>
      </c>
      <c r="S109" s="3">
        <f>_xll.qlInterpolationInterpolate(B3Minterpolation,R109,TRUE)</f>
        <v>2.245416805268225E-3</v>
      </c>
      <c r="X109" s="112"/>
      <c r="Y109" s="112"/>
    </row>
    <row r="110" spans="5:25" ht="11.25" customHeight="1" x14ac:dyDescent="0.2">
      <c r="E110" s="147"/>
      <c r="F110" s="147"/>
      <c r="G110" s="112"/>
      <c r="K110" s="112"/>
      <c r="L110" s="112"/>
      <c r="R110" s="27">
        <f>_xll.qlCalendarAdvance(Calendar,R109,"1D","f")</f>
        <v>42524</v>
      </c>
      <c r="S110" s="3">
        <f>_xll.qlInterpolationInterpolate(B3Minterpolation,R110,TRUE)</f>
        <v>2.2474305518638601E-3</v>
      </c>
      <c r="X110" s="112"/>
      <c r="Y110" s="112"/>
    </row>
    <row r="111" spans="5:25" ht="11.25" customHeight="1" x14ac:dyDescent="0.2">
      <c r="E111" s="147"/>
      <c r="F111" s="147"/>
      <c r="G111" s="112"/>
      <c r="K111" s="112"/>
      <c r="L111" s="112"/>
      <c r="R111" s="27">
        <f>_xll.qlCalendarAdvance(Calendar,R110,"1D","f")</f>
        <v>42527</v>
      </c>
      <c r="S111" s="3">
        <f>_xll.qlInterpolationInterpolate(B3Minterpolation,R111,TRUE)</f>
        <v>2.2534328481040528E-3</v>
      </c>
      <c r="X111" s="112"/>
      <c r="Y111" s="112"/>
    </row>
    <row r="112" spans="5:25" ht="11.25" customHeight="1" x14ac:dyDescent="0.2">
      <c r="E112" s="147"/>
      <c r="F112" s="147"/>
      <c r="G112" s="112"/>
      <c r="K112" s="112"/>
      <c r="L112" s="112"/>
      <c r="R112" s="27">
        <f>_xll.qlCalendarAdvance(Calendar,R111,"1D","f")</f>
        <v>42528</v>
      </c>
      <c r="S112" s="3">
        <f>_xll.qlInterpolationInterpolate(B3Minterpolation,R112,TRUE)</f>
        <v>2.2554175986814716E-3</v>
      </c>
      <c r="X112" s="112"/>
      <c r="Y112" s="112"/>
    </row>
    <row r="113" spans="5:25" ht="11.25" customHeight="1" x14ac:dyDescent="0.2">
      <c r="E113" s="147"/>
      <c r="F113" s="147"/>
      <c r="G113" s="112"/>
      <c r="K113" s="112"/>
      <c r="L113" s="112"/>
      <c r="R113" s="27">
        <f>_xll.qlCalendarAdvance(Calendar,R112,"1D","f")</f>
        <v>42529</v>
      </c>
      <c r="S113" s="3">
        <f>_xll.qlInterpolationInterpolate(B3Minterpolation,R113,TRUE)</f>
        <v>2.257392825014031E-3</v>
      </c>
      <c r="X113" s="112"/>
      <c r="Y113" s="112"/>
    </row>
    <row r="114" spans="5:25" ht="11.25" customHeight="1" x14ac:dyDescent="0.2">
      <c r="E114" s="147"/>
      <c r="F114" s="147"/>
      <c r="G114" s="112"/>
      <c r="K114" s="112"/>
      <c r="L114" s="112"/>
      <c r="R114" s="27">
        <f>_xll.qlCalendarAdvance(Calendar,R113,"1D","f")</f>
        <v>42530</v>
      </c>
      <c r="S114" s="3">
        <f>_xll.qlInterpolationInterpolate(B3Minterpolation,R114,TRUE)</f>
        <v>2.2593576170056081E-3</v>
      </c>
      <c r="X114" s="112"/>
      <c r="Y114" s="112"/>
    </row>
    <row r="115" spans="5:25" ht="11.25" customHeight="1" x14ac:dyDescent="0.2">
      <c r="E115" s="147"/>
      <c r="F115" s="147"/>
      <c r="G115" s="112"/>
      <c r="K115" s="112"/>
      <c r="L115" s="112"/>
      <c r="R115" s="27">
        <f>_xll.qlCalendarAdvance(Calendar,R114,"1D","f")</f>
        <v>42531</v>
      </c>
      <c r="S115" s="3">
        <f>_xll.qlInterpolationInterpolate(B3Minterpolation,R115,TRUE)</f>
        <v>2.2613110645600815E-3</v>
      </c>
      <c r="X115" s="112"/>
      <c r="Y115" s="112"/>
    </row>
    <row r="116" spans="5:25" ht="11.25" customHeight="1" x14ac:dyDescent="0.2">
      <c r="E116" s="147"/>
      <c r="F116" s="147"/>
      <c r="G116" s="112"/>
      <c r="K116" s="112"/>
      <c r="L116" s="112"/>
      <c r="R116" s="27">
        <f>_xll.qlCalendarAdvance(Calendar,R115,"1D","f")</f>
        <v>42534</v>
      </c>
      <c r="S116" s="3">
        <f>_xll.qlInterpolationInterpolate(B3Minterpolation,R116,TRUE)</f>
        <v>2.2670942396396539E-3</v>
      </c>
      <c r="X116" s="112"/>
      <c r="Y116" s="112"/>
    </row>
    <row r="117" spans="5:25" ht="11.25" customHeight="1" x14ac:dyDescent="0.2">
      <c r="E117" s="147"/>
      <c r="F117" s="147"/>
      <c r="G117" s="112"/>
      <c r="K117" s="112"/>
      <c r="L117" s="112"/>
      <c r="R117" s="27">
        <f>_xll.qlCalendarAdvance(Calendar,R116,"1D","f")</f>
        <v>42535</v>
      </c>
      <c r="S117" s="3">
        <f>_xll.qlInterpolationInterpolate(B3Minterpolation,R117,TRUE)</f>
        <v>2.2689932084844883E-3</v>
      </c>
      <c r="X117" s="112"/>
      <c r="Y117" s="112"/>
    </row>
    <row r="118" spans="5:25" ht="11.25" customHeight="1" x14ac:dyDescent="0.2">
      <c r="E118" s="147"/>
      <c r="F118" s="147"/>
      <c r="G118" s="112"/>
      <c r="K118" s="112"/>
      <c r="L118" s="112"/>
      <c r="R118" s="27">
        <f>_xll.qlCalendarAdvance(Calendar,R117,"1D","f")</f>
        <v>42536</v>
      </c>
      <c r="S118" s="3">
        <f>_xll.qlInterpolationInterpolate(B3Minterpolation,R118,TRUE)</f>
        <v>2.2708762824116069E-3</v>
      </c>
      <c r="X118" s="112"/>
      <c r="Y118" s="112"/>
    </row>
    <row r="119" spans="5:25" ht="11.25" customHeight="1" x14ac:dyDescent="0.2">
      <c r="E119" s="147"/>
      <c r="F119" s="147"/>
      <c r="G119" s="112"/>
      <c r="K119" s="112"/>
      <c r="L119" s="112"/>
      <c r="R119" s="27">
        <f>_xll.qlCalendarAdvance(Calendar,R118,"1D","f")</f>
        <v>42537</v>
      </c>
      <c r="S119" s="3">
        <f>_xll.qlInterpolationInterpolate(B3Minterpolation,R119,TRUE)</f>
        <v>2.2727427304468201E-3</v>
      </c>
      <c r="X119" s="112"/>
      <c r="Y119" s="112"/>
    </row>
    <row r="120" spans="5:25" ht="11.25" customHeight="1" x14ac:dyDescent="0.2">
      <c r="E120" s="147"/>
      <c r="F120" s="147"/>
      <c r="G120" s="112"/>
      <c r="K120" s="112"/>
      <c r="L120" s="112"/>
      <c r="R120" s="27">
        <f>_xll.qlCalendarAdvance(Calendar,R119,"1D","f")</f>
        <v>42538</v>
      </c>
      <c r="S120" s="3">
        <f>_xll.qlInterpolationInterpolate(B3Minterpolation,R120,TRUE)</f>
        <v>2.2745925381036673E-3</v>
      </c>
      <c r="X120" s="112"/>
      <c r="Y120" s="112"/>
    </row>
    <row r="121" spans="5:25" ht="11.25" customHeight="1" x14ac:dyDescent="0.2">
      <c r="E121" s="147"/>
      <c r="F121" s="147"/>
      <c r="G121" s="112"/>
      <c r="K121" s="112"/>
      <c r="L121" s="112"/>
      <c r="R121" s="27">
        <f>_xll.qlCalendarAdvance(Calendar,R120,"1D","f")</f>
        <v>42541</v>
      </c>
      <c r="S121" s="3">
        <f>_xll.qlInterpolationInterpolate(B3Minterpolation,R121,TRUE)</f>
        <v>2.2800437651587201E-3</v>
      </c>
      <c r="X121" s="112"/>
      <c r="Y121" s="112"/>
    </row>
    <row r="122" spans="5:25" ht="11.25" customHeight="1" x14ac:dyDescent="0.2">
      <c r="E122" s="147"/>
      <c r="F122" s="147"/>
      <c r="G122" s="112"/>
      <c r="K122" s="112"/>
      <c r="L122" s="112"/>
      <c r="R122" s="27">
        <f>_xll.qlCalendarAdvance(Calendar,R121,"1D","f")</f>
        <v>42542</v>
      </c>
      <c r="S122" s="3">
        <f>_xll.qlInterpolationInterpolate(B3Minterpolation,R122,TRUE)</f>
        <v>2.2818286576568119E-3</v>
      </c>
      <c r="X122" s="112"/>
      <c r="Y122" s="112"/>
    </row>
    <row r="123" spans="5:25" ht="11.25" customHeight="1" x14ac:dyDescent="0.2">
      <c r="E123" s="147"/>
      <c r="F123" s="147"/>
      <c r="G123" s="112"/>
      <c r="K123" s="112"/>
      <c r="L123" s="112"/>
      <c r="R123" s="27">
        <f>_xll.qlCalendarAdvance(Calendar,R122,"1D","f")</f>
        <v>42543</v>
      </c>
      <c r="S123" s="3">
        <f>_xll.qlInterpolationInterpolate(B3Minterpolation,R123,TRUE)</f>
        <v>2.2835977329538934E-3</v>
      </c>
      <c r="X123" s="112"/>
      <c r="Y123" s="112"/>
    </row>
    <row r="124" spans="5:25" ht="11.25" customHeight="1" x14ac:dyDescent="0.2">
      <c r="E124" s="147"/>
      <c r="F124" s="147"/>
      <c r="G124" s="112"/>
      <c r="K124" s="112"/>
      <c r="L124" s="112"/>
      <c r="R124" s="27">
        <f>_xll.qlCalendarAdvance(Calendar,R123,"1D","f")</f>
        <v>42544</v>
      </c>
      <c r="S124" s="3">
        <f>_xll.qlInterpolationInterpolate(B3Minterpolation,R124,TRUE)</f>
        <v>2.2853511556854347E-3</v>
      </c>
      <c r="X124" s="112"/>
      <c r="Y124" s="112"/>
    </row>
    <row r="125" spans="5:25" ht="11.25" customHeight="1" x14ac:dyDescent="0.2">
      <c r="E125" s="147"/>
      <c r="F125" s="147"/>
      <c r="G125" s="112"/>
      <c r="K125" s="112"/>
      <c r="L125" s="112"/>
      <c r="R125" s="27">
        <f>_xll.qlCalendarAdvance(Calendar,R124,"1D","f")</f>
        <v>42545</v>
      </c>
      <c r="S125" s="3">
        <f>_xll.qlInterpolationInterpolate(B3Minterpolation,R125,TRUE)</f>
        <v>2.2870890904869079E-3</v>
      </c>
      <c r="X125" s="112"/>
      <c r="Y125" s="112"/>
    </row>
    <row r="126" spans="5:25" ht="11.25" customHeight="1" x14ac:dyDescent="0.2">
      <c r="E126" s="147"/>
      <c r="F126" s="147"/>
      <c r="G126" s="112"/>
      <c r="K126" s="112"/>
      <c r="L126" s="112"/>
      <c r="R126" s="27">
        <f>_xll.qlCalendarAdvance(Calendar,R125,"1D","f")</f>
        <v>42548</v>
      </c>
      <c r="S126" s="3">
        <f>_xll.qlInterpolationInterpolate(B3Minterpolation,R126,TRUE)</f>
        <v>2.2922116136656267E-3</v>
      </c>
      <c r="X126" s="112"/>
      <c r="Y126" s="112"/>
    </row>
    <row r="127" spans="5:25" ht="11.25" customHeight="1" x14ac:dyDescent="0.2">
      <c r="E127" s="147"/>
      <c r="F127" s="147"/>
      <c r="G127" s="112"/>
      <c r="K127" s="112"/>
      <c r="L127" s="112"/>
      <c r="R127" s="27">
        <f>_xll.qlCalendarAdvance(Calendar,R126,"1D","f")</f>
        <v>42549</v>
      </c>
      <c r="S127" s="3">
        <f>_xll.qlInterpolationInterpolate(B3Minterpolation,R127,TRUE)</f>
        <v>2.2938892431015366E-3</v>
      </c>
      <c r="X127" s="112"/>
      <c r="Y127" s="112"/>
    </row>
    <row r="128" spans="5:25" ht="11.25" customHeight="1" x14ac:dyDescent="0.2">
      <c r="E128" s="147"/>
      <c r="F128" s="147"/>
      <c r="G128" s="112"/>
      <c r="K128" s="112"/>
      <c r="L128" s="112"/>
      <c r="R128" s="27">
        <f>_xll.qlCalendarAdvance(Calendar,R127,"1D","f")</f>
        <v>42550</v>
      </c>
      <c r="S128" s="3">
        <f>_xll.qlInterpolationInterpolate(B3Minterpolation,R128,TRUE)</f>
        <v>2.295552207784734E-3</v>
      </c>
      <c r="X128" s="112"/>
      <c r="Y128" s="112"/>
    </row>
    <row r="129" spans="5:25" ht="11.25" customHeight="1" x14ac:dyDescent="0.2">
      <c r="E129" s="147"/>
      <c r="F129" s="147"/>
      <c r="G129" s="112"/>
      <c r="K129" s="112"/>
      <c r="L129" s="112"/>
      <c r="R129" s="27">
        <f>_xll.qlCalendarAdvance(Calendar,R128,"1D","f")</f>
        <v>42551</v>
      </c>
      <c r="S129" s="3">
        <f>_xll.qlInterpolationInterpolate(B3Minterpolation,R129,TRUE)</f>
        <v>2.2972006723506891E-3</v>
      </c>
      <c r="X129" s="112"/>
      <c r="Y129" s="112"/>
    </row>
    <row r="130" spans="5:25" ht="11.25" customHeight="1" x14ac:dyDescent="0.2">
      <c r="E130" s="147"/>
      <c r="F130" s="147"/>
      <c r="G130" s="112"/>
      <c r="K130" s="112"/>
      <c r="L130" s="112"/>
      <c r="R130" s="27">
        <f>_xll.qlCalendarAdvance(Calendar,R129,"1D","f")</f>
        <v>42552</v>
      </c>
      <c r="S130" s="3">
        <f>_xll.qlInterpolationInterpolate(B3Minterpolation,R130,TRUE)</f>
        <v>2.2988348014348742E-3</v>
      </c>
      <c r="X130" s="112"/>
      <c r="Y130" s="112"/>
    </row>
    <row r="131" spans="5:25" ht="11.25" customHeight="1" x14ac:dyDescent="0.2">
      <c r="E131" s="147"/>
      <c r="F131" s="147"/>
      <c r="G131" s="112"/>
      <c r="K131" s="112"/>
      <c r="L131" s="112"/>
      <c r="R131" s="27">
        <f>_xll.qlCalendarAdvance(Calendar,R130,"1D","f")</f>
        <v>42555</v>
      </c>
      <c r="S131" s="3">
        <f>_xll.qlInterpolationInterpolate(B3Minterpolation,R131,TRUE)</f>
        <v>2.3036528221515155E-3</v>
      </c>
      <c r="X131" s="112"/>
      <c r="Y131" s="112"/>
    </row>
    <row r="132" spans="5:25" ht="11.25" customHeight="1" x14ac:dyDescent="0.2">
      <c r="E132" s="147"/>
      <c r="F132" s="147"/>
      <c r="G132" s="112"/>
      <c r="K132" s="112"/>
      <c r="L132" s="112"/>
      <c r="R132" s="27">
        <f>_xll.qlCalendarAdvance(Calendar,R131,"1D","f")</f>
        <v>42556</v>
      </c>
      <c r="S132" s="3">
        <f>_xll.qlInterpolationInterpolate(B3Minterpolation,R132,TRUE)</f>
        <v>2.3052312556633291E-3</v>
      </c>
      <c r="X132" s="112"/>
      <c r="Y132" s="112"/>
    </row>
    <row r="133" spans="5:25" ht="11.25" customHeight="1" x14ac:dyDescent="0.2">
      <c r="E133" s="147"/>
      <c r="F133" s="147"/>
      <c r="G133" s="112"/>
      <c r="K133" s="112"/>
      <c r="L133" s="112"/>
      <c r="R133" s="27">
        <f>_xll.qlCalendarAdvance(Calendar,R132,"1D","f")</f>
        <v>42557</v>
      </c>
      <c r="S133" s="3">
        <f>_xll.qlInterpolationInterpolate(B3Minterpolation,R133,TRUE)</f>
        <v>2.3067961768707275E-3</v>
      </c>
      <c r="X133" s="112"/>
      <c r="Y133" s="112"/>
    </row>
    <row r="134" spans="5:25" ht="11.25" customHeight="1" x14ac:dyDescent="0.2">
      <c r="E134" s="147"/>
      <c r="F134" s="147"/>
      <c r="G134" s="112"/>
      <c r="K134" s="112"/>
      <c r="L134" s="112"/>
      <c r="R134" s="27">
        <f>_xll.qlCalendarAdvance(Calendar,R133,"1D","f")</f>
        <v>42558</v>
      </c>
      <c r="S134" s="3">
        <f>_xll.qlInterpolationInterpolate(B3Minterpolation,R134,TRUE)</f>
        <v>2.3083477504091824E-3</v>
      </c>
      <c r="X134" s="112"/>
      <c r="Y134" s="112"/>
    </row>
    <row r="135" spans="5:25" ht="11.25" customHeight="1" x14ac:dyDescent="0.2">
      <c r="E135" s="147"/>
      <c r="F135" s="147"/>
      <c r="G135" s="112"/>
      <c r="K135" s="112"/>
      <c r="L135" s="112"/>
      <c r="R135" s="27">
        <f>_xll.qlCalendarAdvance(Calendar,R134,"1D","f")</f>
        <v>42559</v>
      </c>
      <c r="S135" s="3">
        <f>_xll.qlInterpolationInterpolate(B3Minterpolation,R135,TRUE)</f>
        <v>2.3098861409141642E-3</v>
      </c>
      <c r="X135" s="112"/>
      <c r="Y135" s="112"/>
    </row>
    <row r="136" spans="5:25" ht="11.25" customHeight="1" x14ac:dyDescent="0.2">
      <c r="E136" s="147"/>
      <c r="F136" s="147"/>
      <c r="G136" s="112"/>
      <c r="K136" s="112"/>
      <c r="L136" s="112"/>
      <c r="R136" s="27">
        <f>_xll.qlCalendarAdvance(Calendar,R135,"1D","f")</f>
        <v>42562</v>
      </c>
      <c r="S136" s="3">
        <f>_xll.qlInterpolationInterpolate(B3Minterpolation,R136,TRUE)</f>
        <v>2.314423860582985E-3</v>
      </c>
      <c r="X136" s="112"/>
      <c r="Y136" s="112"/>
    </row>
    <row r="137" spans="5:25" ht="11.25" customHeight="1" x14ac:dyDescent="0.2">
      <c r="E137" s="147"/>
      <c r="F137" s="147"/>
      <c r="G137" s="112"/>
      <c r="K137" s="112"/>
      <c r="L137" s="112"/>
      <c r="R137" s="27">
        <f>_xll.qlCalendarAdvance(Calendar,R136,"1D","f")</f>
        <v>42563</v>
      </c>
      <c r="S137" s="3">
        <f>_xll.qlInterpolationInterpolate(B3Minterpolation,R137,TRUE)</f>
        <v>2.3159111653087874E-3</v>
      </c>
      <c r="X137" s="112"/>
      <c r="Y137" s="112"/>
    </row>
    <row r="138" spans="5:25" ht="11.25" customHeight="1" x14ac:dyDescent="0.2">
      <c r="E138" s="147"/>
      <c r="F138" s="147"/>
      <c r="G138" s="112"/>
      <c r="K138" s="112"/>
      <c r="L138" s="112"/>
      <c r="R138" s="27">
        <f>_xll.qlCalendarAdvance(Calendar,R137,"1D","f")</f>
        <v>42564</v>
      </c>
      <c r="S138" s="3">
        <f>_xll.qlInterpolationInterpolate(B3Minterpolation,R138,TRUE)</f>
        <v>2.317386110178473E-3</v>
      </c>
      <c r="X138" s="112"/>
      <c r="Y138" s="112"/>
    </row>
    <row r="139" spans="5:25" ht="11.25" customHeight="1" x14ac:dyDescent="0.2">
      <c r="E139" s="147"/>
      <c r="F139" s="147"/>
      <c r="G139" s="112"/>
      <c r="K139" s="112"/>
      <c r="L139" s="112"/>
      <c r="R139" s="27">
        <f>_xll.qlCalendarAdvance(Calendar,R138,"1D","f")</f>
        <v>42565</v>
      </c>
      <c r="S139" s="3">
        <f>_xll.qlInterpolationInterpolate(B3Minterpolation,R139,TRUE)</f>
        <v>2.3188488598275122E-3</v>
      </c>
      <c r="X139" s="112"/>
      <c r="Y139" s="112"/>
    </row>
    <row r="140" spans="5:25" ht="11.25" customHeight="1" x14ac:dyDescent="0.2">
      <c r="E140" s="147"/>
      <c r="F140" s="147"/>
      <c r="G140" s="112"/>
      <c r="K140" s="112"/>
      <c r="L140" s="112"/>
      <c r="R140" s="27">
        <f>_xll.qlCalendarAdvance(Calendar,R139,"1D","f")</f>
        <v>42566</v>
      </c>
      <c r="S140" s="3">
        <f>_xll.qlInterpolationInterpolate(B3Minterpolation,R140,TRUE)</f>
        <v>2.3202995788913772E-3</v>
      </c>
      <c r="X140" s="112"/>
      <c r="Y140" s="112"/>
    </row>
    <row r="141" spans="5:25" ht="11.25" customHeight="1" x14ac:dyDescent="0.2">
      <c r="E141" s="147"/>
      <c r="F141" s="147"/>
      <c r="G141" s="112"/>
      <c r="K141" s="112"/>
      <c r="L141" s="112"/>
      <c r="R141" s="27">
        <f>_xll.qlCalendarAdvance(Calendar,R140,"1D","f")</f>
        <v>42569</v>
      </c>
      <c r="S141" s="3">
        <f>_xll.qlInterpolationInterpolate(B3Minterpolation,R141,TRUE)</f>
        <v>2.3245811989266339E-3</v>
      </c>
      <c r="X141" s="112"/>
      <c r="Y141" s="112"/>
    </row>
    <row r="142" spans="5:25" ht="11.25" customHeight="1" x14ac:dyDescent="0.2">
      <c r="E142" s="147"/>
      <c r="F142" s="147"/>
      <c r="G142" s="112"/>
      <c r="K142" s="112"/>
      <c r="L142" s="112"/>
      <c r="R142" s="27">
        <f>_xll.qlCalendarAdvance(Calendar,R141,"1D","f")</f>
        <v>42570</v>
      </c>
      <c r="S142" s="3">
        <f>_xll.qlInterpolationInterpolate(B3Minterpolation,R142,TRUE)</f>
        <v>2.3259854420045111E-3</v>
      </c>
      <c r="X142" s="112"/>
      <c r="Y142" s="112"/>
    </row>
    <row r="143" spans="5:25" ht="11.25" customHeight="1" x14ac:dyDescent="0.2">
      <c r="E143" s="147"/>
      <c r="F143" s="147"/>
      <c r="G143" s="112"/>
      <c r="K143" s="112"/>
      <c r="L143" s="112"/>
      <c r="R143" s="27">
        <f>_xll.qlCalendarAdvance(Calendar,R142,"1D","f")</f>
        <v>42571</v>
      </c>
      <c r="S143" s="3">
        <f>_xll.qlInterpolationInterpolate(B3Minterpolation,R143,TRUE)</f>
        <v>2.3273784776745689E-3</v>
      </c>
      <c r="X143" s="112"/>
      <c r="Y143" s="112"/>
    </row>
    <row r="144" spans="5:25" ht="11.25" customHeight="1" x14ac:dyDescent="0.2">
      <c r="E144" s="147"/>
      <c r="F144" s="147"/>
      <c r="G144" s="112"/>
      <c r="K144" s="112"/>
      <c r="L144" s="112"/>
      <c r="R144" s="27">
        <f>_xll.qlCalendarAdvance(Calendar,R143,"1D","f")</f>
        <v>42572</v>
      </c>
      <c r="S144" s="3">
        <f>_xll.qlInterpolationInterpolate(B3Minterpolation,R144,TRUE)</f>
        <v>2.3287604705722787E-3</v>
      </c>
      <c r="X144" s="112"/>
      <c r="Y144" s="112"/>
    </row>
    <row r="145" spans="5:25" ht="11.25" customHeight="1" x14ac:dyDescent="0.2">
      <c r="E145" s="147"/>
      <c r="F145" s="147"/>
      <c r="G145" s="112"/>
      <c r="K145" s="112"/>
      <c r="L145" s="112"/>
      <c r="R145" s="27">
        <f>_xll.qlCalendarAdvance(Calendar,R144,"1D","f")</f>
        <v>42573</v>
      </c>
      <c r="S145" s="3">
        <f>_xll.qlInterpolationInterpolate(B3Minterpolation,R145,TRUE)</f>
        <v>2.3301315853331119E-3</v>
      </c>
      <c r="X145" s="112"/>
      <c r="Y145" s="112"/>
    </row>
    <row r="146" spans="5:25" ht="11.25" customHeight="1" x14ac:dyDescent="0.2">
      <c r="E146" s="147"/>
      <c r="F146" s="147"/>
      <c r="G146" s="112"/>
      <c r="K146" s="112"/>
      <c r="L146" s="112"/>
      <c r="R146" s="27">
        <f>_xll.qlCalendarAdvance(Calendar,R145,"1D","f")</f>
        <v>42576</v>
      </c>
      <c r="S146" s="3">
        <f>_xll.qlInterpolationInterpolate(B3Minterpolation,R146,TRUE)</f>
        <v>2.3341813071490612E-3</v>
      </c>
      <c r="X146" s="112"/>
      <c r="Y146" s="112"/>
    </row>
    <row r="147" spans="5:25" ht="11.25" customHeight="1" x14ac:dyDescent="0.2">
      <c r="E147" s="147"/>
      <c r="F147" s="147"/>
      <c r="G147" s="112"/>
      <c r="K147" s="112"/>
      <c r="L147" s="112"/>
      <c r="R147" s="27">
        <f>_xll.qlCalendarAdvance(Calendar,R146,"1D","f")</f>
        <v>42577</v>
      </c>
      <c r="S147" s="3">
        <f>_xll.qlInterpolationInterpolate(B3Minterpolation,R147,TRUE)</f>
        <v>2.335510555717098E-3</v>
      </c>
      <c r="X147" s="112"/>
      <c r="Y147" s="112"/>
    </row>
    <row r="148" spans="5:25" ht="11.25" customHeight="1" x14ac:dyDescent="0.2">
      <c r="E148" s="147"/>
      <c r="F148" s="147"/>
      <c r="G148" s="112"/>
      <c r="K148" s="112"/>
      <c r="L148" s="112"/>
      <c r="R148" s="27">
        <f>_xll.qlCalendarAdvance(Calendar,R147,"1D","f")</f>
        <v>42578</v>
      </c>
      <c r="S148" s="3">
        <f>_xll.qlInterpolationInterpolate(B3Minterpolation,R148,TRUE)</f>
        <v>2.336829749325614E-3</v>
      </c>
      <c r="X148" s="112"/>
      <c r="Y148" s="112"/>
    </row>
    <row r="149" spans="5:25" ht="11.25" customHeight="1" x14ac:dyDescent="0.2">
      <c r="E149" s="147"/>
      <c r="F149" s="147"/>
      <c r="G149" s="112"/>
      <c r="K149" s="112"/>
      <c r="L149" s="112"/>
      <c r="R149" s="27">
        <f>_xll.qlCalendarAdvance(Calendar,R148,"1D","f")</f>
        <v>42579</v>
      </c>
      <c r="S149" s="3">
        <f>_xll.qlInterpolationInterpolate(B3Minterpolation,R149,TRUE)</f>
        <v>2.3381390526100799E-3</v>
      </c>
      <c r="X149" s="112"/>
      <c r="Y149" s="112"/>
    </row>
    <row r="150" spans="5:25" ht="11.25" customHeight="1" x14ac:dyDescent="0.2">
      <c r="E150" s="147"/>
      <c r="F150" s="147"/>
      <c r="G150" s="112"/>
      <c r="K150" s="112"/>
      <c r="L150" s="112"/>
      <c r="R150" s="27">
        <f>_xll.qlCalendarAdvance(Calendar,R149,"1D","f")</f>
        <v>42580</v>
      </c>
      <c r="S150" s="3">
        <f>_xll.qlInterpolationInterpolate(B3Minterpolation,R150,TRUE)</f>
        <v>2.3394386302059665E-3</v>
      </c>
      <c r="X150" s="112"/>
      <c r="Y150" s="112"/>
    </row>
    <row r="151" spans="5:25" ht="11.25" customHeight="1" x14ac:dyDescent="0.2">
      <c r="E151" s="147"/>
      <c r="F151" s="147"/>
      <c r="G151" s="112"/>
      <c r="K151" s="112"/>
      <c r="L151" s="112"/>
      <c r="R151" s="27">
        <f>_xll.qlCalendarAdvance(Calendar,R150,"1D","f")</f>
        <v>42583</v>
      </c>
      <c r="S151" s="3">
        <f>_xll.qlInterpolationInterpolate(B3Minterpolation,R151,TRUE)</f>
        <v>2.3432806552168652E-3</v>
      </c>
      <c r="X151" s="112"/>
      <c r="Y151" s="112"/>
    </row>
    <row r="152" spans="5:25" ht="11.25" customHeight="1" x14ac:dyDescent="0.2">
      <c r="E152" s="147"/>
      <c r="F152" s="147"/>
      <c r="G152" s="112"/>
      <c r="K152" s="112"/>
      <c r="L152" s="112"/>
      <c r="R152" s="27">
        <f>_xll.qlCalendarAdvance(Calendar,R151,"1D","f")</f>
        <v>42584</v>
      </c>
      <c r="S152" s="3">
        <f>_xll.qlInterpolationInterpolate(B3Minterpolation,R152,TRUE)</f>
        <v>2.3445429764131476E-3</v>
      </c>
      <c r="X152" s="112"/>
      <c r="Y152" s="112"/>
    </row>
    <row r="153" spans="5:25" ht="11.25" customHeight="1" x14ac:dyDescent="0.2">
      <c r="E153" s="147"/>
      <c r="F153" s="147"/>
      <c r="G153" s="112"/>
      <c r="K153" s="112"/>
      <c r="L153" s="112"/>
      <c r="R153" s="27">
        <f>_xll.qlCalendarAdvance(Calendar,R152,"1D","f")</f>
        <v>42585</v>
      </c>
      <c r="S153" s="3">
        <f>_xll.qlInterpolationInterpolate(B3Minterpolation,R153,TRUE)</f>
        <v>2.345796395098207E-3</v>
      </c>
      <c r="X153" s="112"/>
      <c r="Y153" s="112"/>
    </row>
    <row r="154" spans="5:25" ht="11.25" customHeight="1" x14ac:dyDescent="0.2">
      <c r="E154" s="147"/>
      <c r="F154" s="147"/>
      <c r="G154" s="112"/>
      <c r="K154" s="112"/>
      <c r="L154" s="112"/>
      <c r="R154" s="27">
        <f>_xll.qlCalendarAdvance(Calendar,R153,"1D","f")</f>
        <v>42586</v>
      </c>
      <c r="S154" s="3">
        <f>_xll.qlInterpolationInterpolate(B3Minterpolation,R154,TRUE)</f>
        <v>2.3470410759075144E-3</v>
      </c>
      <c r="X154" s="112"/>
      <c r="Y154" s="112"/>
    </row>
    <row r="155" spans="5:25" ht="11.25" customHeight="1" x14ac:dyDescent="0.2">
      <c r="E155" s="147"/>
      <c r="F155" s="147"/>
      <c r="G155" s="112"/>
      <c r="K155" s="112"/>
      <c r="L155" s="112"/>
      <c r="R155" s="27">
        <f>_xll.qlCalendarAdvance(Calendar,R154,"1D","f")</f>
        <v>42587</v>
      </c>
      <c r="S155" s="3">
        <f>_xll.qlInterpolationInterpolate(B3Minterpolation,R155,TRUE)</f>
        <v>2.3482771834765406E-3</v>
      </c>
      <c r="X155" s="112"/>
      <c r="Y155" s="112"/>
    </row>
    <row r="156" spans="5:25" ht="11.25" customHeight="1" x14ac:dyDescent="0.2">
      <c r="E156" s="147"/>
      <c r="F156" s="147"/>
      <c r="G156" s="112"/>
      <c r="K156" s="112"/>
      <c r="L156" s="112"/>
      <c r="R156" s="27">
        <f>_xll.qlCalendarAdvance(Calendar,R155,"1D","f")</f>
        <v>42590</v>
      </c>
      <c r="S156" s="3">
        <f>_xll.qlInterpolationInterpolate(B3Minterpolation,R156,TRUE)</f>
        <v>2.351935713096645E-3</v>
      </c>
      <c r="X156" s="112"/>
      <c r="Y156" s="112"/>
    </row>
    <row r="157" spans="5:25" ht="11.25" customHeight="1" x14ac:dyDescent="0.2">
      <c r="E157" s="147"/>
      <c r="F157" s="147"/>
      <c r="G157" s="112"/>
      <c r="K157" s="112"/>
      <c r="L157" s="112"/>
      <c r="R157" s="27">
        <f>_xll.qlCalendarAdvance(Calendar,R156,"1D","f")</f>
        <v>42591</v>
      </c>
      <c r="S157" s="3">
        <f>_xll.qlInterpolationInterpolate(B3Minterpolation,R157,TRUE)</f>
        <v>2.3531391740592589E-3</v>
      </c>
      <c r="X157" s="112"/>
      <c r="Y157" s="112"/>
    </row>
    <row r="158" spans="5:25" ht="11.25" customHeight="1" x14ac:dyDescent="0.2">
      <c r="E158" s="147"/>
      <c r="F158" s="147"/>
      <c r="G158" s="112"/>
      <c r="K158" s="112"/>
      <c r="L158" s="112"/>
      <c r="R158" s="27">
        <f>_xll.qlCalendarAdvance(Calendar,R157,"1D","f")</f>
        <v>42592</v>
      </c>
      <c r="S158" s="3">
        <f>_xll.qlInterpolationInterpolate(B3Minterpolation,R158,TRUE)</f>
        <v>2.3543348849589473E-3</v>
      </c>
      <c r="X158" s="112"/>
      <c r="Y158" s="112"/>
    </row>
    <row r="159" spans="5:25" ht="11.25" customHeight="1" x14ac:dyDescent="0.2">
      <c r="E159" s="147"/>
      <c r="F159" s="147"/>
      <c r="G159" s="112"/>
      <c r="K159" s="112"/>
      <c r="L159" s="112"/>
      <c r="R159" s="27">
        <f>_xll.qlCalendarAdvance(Calendar,R158,"1D","f")</f>
        <v>42593</v>
      </c>
      <c r="S159" s="3">
        <f>_xll.qlInterpolationInterpolate(B3Minterpolation,R159,TRUE)</f>
        <v>2.3555230104311815E-3</v>
      </c>
      <c r="X159" s="112"/>
      <c r="Y159" s="112"/>
    </row>
    <row r="160" spans="5:25" ht="11.25" customHeight="1" x14ac:dyDescent="0.2">
      <c r="E160" s="147"/>
      <c r="F160" s="147"/>
      <c r="G160" s="112"/>
      <c r="K160" s="112"/>
      <c r="L160" s="112"/>
      <c r="R160" s="27">
        <f>_xll.qlCalendarAdvance(Calendar,R159,"1D","f")</f>
        <v>42594</v>
      </c>
      <c r="S160" s="3">
        <f>_xll.qlInterpolationInterpolate(B3Minterpolation,R160,TRUE)</f>
        <v>2.3567037151114327E-3</v>
      </c>
      <c r="X160" s="112"/>
      <c r="Y160" s="112"/>
    </row>
    <row r="161" spans="5:25" ht="11.25" customHeight="1" x14ac:dyDescent="0.2">
      <c r="E161" s="147"/>
      <c r="F161" s="147"/>
      <c r="G161" s="112"/>
      <c r="K161" s="112"/>
      <c r="L161" s="112"/>
      <c r="R161" s="27">
        <f>_xll.qlCalendarAdvance(Calendar,R160,"1D","f")</f>
        <v>42597</v>
      </c>
      <c r="S161" s="3">
        <f>_xll.qlInterpolationInterpolate(B3Minterpolation,R161,TRUE)</f>
        <v>2.3602029507549995E-3</v>
      </c>
      <c r="X161" s="112"/>
      <c r="Y161" s="112"/>
    </row>
    <row r="162" spans="5:25" ht="11.25" customHeight="1" x14ac:dyDescent="0.2">
      <c r="E162" s="147"/>
      <c r="F162" s="147"/>
      <c r="G162" s="112"/>
      <c r="K162" s="112"/>
      <c r="L162" s="112"/>
      <c r="R162" s="27">
        <f>_xll.qlCalendarAdvance(Calendar,R161,"1D","f")</f>
        <v>42598</v>
      </c>
      <c r="S162" s="3">
        <f>_xll.qlInterpolationInterpolate(B3Minterpolation,R162,TRUE)</f>
        <v>2.3613556186220298E-3</v>
      </c>
      <c r="X162" s="112"/>
      <c r="Y162" s="112"/>
    </row>
    <row r="163" spans="5:25" ht="11.25" customHeight="1" x14ac:dyDescent="0.2">
      <c r="E163" s="147"/>
      <c r="F163" s="147"/>
      <c r="G163" s="112"/>
      <c r="K163" s="112"/>
      <c r="L163" s="112"/>
      <c r="R163" s="27">
        <f>_xll.qlCalendarAdvance(Calendar,R162,"1D","f")</f>
        <v>42599</v>
      </c>
      <c r="S163" s="3">
        <f>_xll.qlInterpolationInterpolate(B3Minterpolation,R163,TRUE)</f>
        <v>2.3625016888744327E-3</v>
      </c>
      <c r="X163" s="112"/>
      <c r="Y163" s="112"/>
    </row>
    <row r="164" spans="5:25" ht="11.25" customHeight="1" x14ac:dyDescent="0.2">
      <c r="E164" s="147"/>
      <c r="F164" s="147"/>
      <c r="G164" s="112"/>
      <c r="K164" s="112"/>
      <c r="L164" s="112"/>
      <c r="R164" s="27">
        <f>_xll.qlCalendarAdvance(Calendar,R163,"1D","f")</f>
        <v>42600</v>
      </c>
      <c r="S164" s="3">
        <f>_xll.qlInterpolationInterpolate(B3Minterpolation,R164,TRUE)</f>
        <v>2.3636413261476797E-3</v>
      </c>
      <c r="X164" s="112"/>
      <c r="Y164" s="112"/>
    </row>
    <row r="165" spans="5:25" ht="11.25" customHeight="1" x14ac:dyDescent="0.2">
      <c r="E165" s="147"/>
      <c r="F165" s="147"/>
      <c r="G165" s="112"/>
      <c r="K165" s="112"/>
      <c r="L165" s="112"/>
      <c r="R165" s="27">
        <f>_xll.qlCalendarAdvance(Calendar,R164,"1D","f")</f>
        <v>42601</v>
      </c>
      <c r="S165" s="3">
        <f>_xll.qlInterpolationInterpolate(B3Minterpolation,R165,TRUE)</f>
        <v>2.3647746950772415E-3</v>
      </c>
      <c r="X165" s="112"/>
      <c r="Y165" s="112"/>
    </row>
    <row r="166" spans="5:25" ht="11.25" customHeight="1" x14ac:dyDescent="0.2">
      <c r="E166" s="147"/>
      <c r="F166" s="147"/>
      <c r="G166" s="112"/>
      <c r="K166" s="112"/>
      <c r="L166" s="112"/>
      <c r="R166" s="27">
        <f>_xll.qlCalendarAdvance(Calendar,R165,"1D","f")</f>
        <v>42604</v>
      </c>
      <c r="S166" s="3">
        <f>_xll.qlInterpolationInterpolate(B3Minterpolation,R166,TRUE)</f>
        <v>2.3681388381585271E-3</v>
      </c>
      <c r="X166" s="112"/>
      <c r="Y166" s="112"/>
    </row>
    <row r="167" spans="5:25" ht="11.25" customHeight="1" x14ac:dyDescent="0.2">
      <c r="E167" s="147"/>
      <c r="F167" s="147"/>
      <c r="G167" s="112"/>
      <c r="K167" s="112"/>
      <c r="L167" s="112"/>
      <c r="R167" s="27">
        <f>_xll.qlCalendarAdvance(Calendar,R166,"1D","f")</f>
        <v>42605</v>
      </c>
      <c r="S167" s="3">
        <f>_xll.qlInterpolationInterpolate(B3Minterpolation,R167,TRUE)</f>
        <v>2.3692487800680596E-3</v>
      </c>
      <c r="X167" s="112"/>
      <c r="Y167" s="112"/>
    </row>
    <row r="168" spans="5:25" ht="11.25" customHeight="1" x14ac:dyDescent="0.2">
      <c r="E168" s="147"/>
      <c r="F168" s="147"/>
      <c r="G168" s="112"/>
      <c r="K168" s="112"/>
      <c r="L168" s="112"/>
      <c r="R168" s="27">
        <f>_xll.qlCalendarAdvance(Calendar,R167,"1D","f")</f>
        <v>42606</v>
      </c>
      <c r="S168" s="3">
        <f>_xll.qlInterpolationInterpolate(B3Minterpolation,R168,TRUE)</f>
        <v>2.3703532768112627E-3</v>
      </c>
      <c r="X168" s="112"/>
      <c r="Y168" s="112"/>
    </row>
    <row r="169" spans="5:25" ht="11.25" customHeight="1" x14ac:dyDescent="0.2">
      <c r="E169" s="147"/>
      <c r="F169" s="147"/>
      <c r="G169" s="112"/>
      <c r="K169" s="112"/>
      <c r="L169" s="112"/>
      <c r="R169" s="27">
        <f>_xll.qlCalendarAdvance(Calendar,R168,"1D","f")</f>
        <v>42607</v>
      </c>
      <c r="S169" s="3">
        <f>_xll.qlInterpolationInterpolate(B3Minterpolation,R169,TRUE)</f>
        <v>2.3714524930236076E-3</v>
      </c>
      <c r="X169" s="112"/>
      <c r="Y169" s="112"/>
    </row>
    <row r="170" spans="5:25" ht="11.25" customHeight="1" x14ac:dyDescent="0.2">
      <c r="E170" s="147"/>
      <c r="F170" s="147"/>
      <c r="G170" s="112"/>
      <c r="K170" s="112"/>
      <c r="L170" s="112"/>
      <c r="R170" s="27">
        <f>_xll.qlCalendarAdvance(Calendar,R169,"1D","f")</f>
        <v>42608</v>
      </c>
      <c r="S170" s="3">
        <f>_xll.qlInterpolationInterpolate(B3Minterpolation,R170,TRUE)</f>
        <v>2.3725465933405652E-3</v>
      </c>
      <c r="X170" s="112"/>
      <c r="Y170" s="112"/>
    </row>
    <row r="171" spans="5:25" ht="11.25" customHeight="1" x14ac:dyDescent="0.2">
      <c r="E171" s="147"/>
      <c r="F171" s="147"/>
      <c r="G171" s="112"/>
      <c r="K171" s="112"/>
      <c r="L171" s="112"/>
      <c r="R171" s="27">
        <f>_xll.qlCalendarAdvance(Calendar,R170,"1D","f")</f>
        <v>42612</v>
      </c>
      <c r="S171" s="3">
        <f>_xll.qlInterpolationInterpolate(B3Minterpolation,R171,TRUE)</f>
        <v>2.3768751283639472E-3</v>
      </c>
      <c r="X171" s="112"/>
      <c r="Y171" s="112"/>
    </row>
    <row r="172" spans="5:25" ht="11.25" customHeight="1" x14ac:dyDescent="0.2">
      <c r="E172" s="147"/>
      <c r="F172" s="147"/>
      <c r="G172" s="112"/>
      <c r="K172" s="112"/>
      <c r="L172" s="112"/>
      <c r="R172" s="27">
        <f>_xll.qlCalendarAdvance(Calendar,R171,"1D","f")</f>
        <v>42613</v>
      </c>
      <c r="S172" s="3">
        <f>_xll.qlInterpolationInterpolate(B3Minterpolation,R172,TRUE)</f>
        <v>2.3779461187360359E-3</v>
      </c>
      <c r="X172" s="112"/>
      <c r="Y172" s="112"/>
    </row>
    <row r="173" spans="5:25" ht="11.25" customHeight="1" x14ac:dyDescent="0.2">
      <c r="E173" s="147"/>
      <c r="F173" s="147"/>
      <c r="G173" s="112"/>
      <c r="K173" s="112"/>
      <c r="L173" s="112"/>
      <c r="R173" s="27">
        <f>_xll.qlCalendarAdvance(Calendar,R172,"1D","f")</f>
        <v>42614</v>
      </c>
      <c r="S173" s="3">
        <f>_xll.qlInterpolationInterpolate(B3Minterpolation,R173,TRUE)</f>
        <v>2.3790129810255644E-3</v>
      </c>
      <c r="X173" s="112"/>
      <c r="Y173" s="112"/>
    </row>
    <row r="174" spans="5:25" ht="11.25" customHeight="1" x14ac:dyDescent="0.2">
      <c r="E174" s="147"/>
      <c r="F174" s="147"/>
      <c r="G174" s="112"/>
      <c r="K174" s="112"/>
      <c r="L174" s="112"/>
      <c r="R174" s="27">
        <f>_xll.qlCalendarAdvance(Calendar,R173,"1D","f")</f>
        <v>42615</v>
      </c>
      <c r="S174" s="3">
        <f>_xll.qlInterpolationInterpolate(B3Minterpolation,R174,TRUE)</f>
        <v>2.3800758798680037E-3</v>
      </c>
      <c r="X174" s="112"/>
      <c r="Y174" s="112"/>
    </row>
    <row r="175" spans="5:25" ht="11.25" customHeight="1" x14ac:dyDescent="0.2">
      <c r="E175" s="147"/>
      <c r="F175" s="147"/>
      <c r="G175" s="112"/>
      <c r="K175" s="112"/>
      <c r="L175" s="112"/>
      <c r="R175" s="27">
        <f>_xll.qlCalendarAdvance(Calendar,R174,"1D","f")</f>
        <v>42618</v>
      </c>
      <c r="S175" s="3">
        <f>_xll.qlInterpolationInterpolate(B3Minterpolation,R175,TRUE)</f>
        <v>2.383242442067497E-3</v>
      </c>
      <c r="X175" s="112"/>
      <c r="Y175" s="112"/>
    </row>
    <row r="176" spans="5:25" ht="11.25" customHeight="1" x14ac:dyDescent="0.2">
      <c r="E176" s="147"/>
      <c r="F176" s="147"/>
      <c r="G176" s="112"/>
      <c r="K176" s="112"/>
      <c r="L176" s="112"/>
      <c r="R176" s="27">
        <f>_xll.qlCalendarAdvance(Calendar,R175,"1D","f")</f>
        <v>42619</v>
      </c>
      <c r="S176" s="3">
        <f>_xll.qlInterpolationInterpolate(B3Minterpolation,R176,TRUE)</f>
        <v>2.384291133476291E-3</v>
      </c>
      <c r="X176" s="112"/>
      <c r="Y176" s="112"/>
    </row>
    <row r="177" spans="5:25" ht="11.25" customHeight="1" x14ac:dyDescent="0.2">
      <c r="E177" s="147"/>
      <c r="F177" s="147"/>
      <c r="G177" s="112"/>
      <c r="K177" s="112"/>
      <c r="L177" s="112"/>
      <c r="R177" s="27">
        <f>_xll.qlCalendarAdvance(Calendar,R176,"1D","f")</f>
        <v>42620</v>
      </c>
      <c r="S177" s="3">
        <f>_xll.qlInterpolationInterpolate(B3Minterpolation,R177,TRUE)</f>
        <v>2.3853366846153506E-3</v>
      </c>
      <c r="X177" s="112"/>
      <c r="Y177" s="112"/>
    </row>
    <row r="178" spans="5:25" ht="11.25" customHeight="1" x14ac:dyDescent="0.2">
      <c r="E178" s="147"/>
      <c r="F178" s="147"/>
      <c r="G178" s="112"/>
      <c r="K178" s="112"/>
      <c r="L178" s="112"/>
      <c r="R178" s="27">
        <f>_xll.qlCalendarAdvance(Calendar,R177,"1D","f")</f>
        <v>42621</v>
      </c>
      <c r="S178" s="3">
        <f>_xll.qlInterpolationInterpolate(B3Minterpolation,R178,TRUE)</f>
        <v>2.3863792601201486E-3</v>
      </c>
      <c r="X178" s="112"/>
      <c r="Y178" s="112"/>
    </row>
    <row r="179" spans="5:25" ht="11.25" customHeight="1" x14ac:dyDescent="0.2">
      <c r="E179" s="147"/>
      <c r="F179" s="147"/>
      <c r="G179" s="112"/>
      <c r="K179" s="112"/>
      <c r="L179" s="112"/>
      <c r="R179" s="27">
        <f>_xll.qlCalendarAdvance(Calendar,R178,"1D","f")</f>
        <v>42622</v>
      </c>
      <c r="S179" s="3">
        <f>_xll.qlInterpolationInterpolate(B3Minterpolation,R179,TRUE)</f>
        <v>2.3874190246261548E-3</v>
      </c>
      <c r="X179" s="112"/>
      <c r="Y179" s="112"/>
    </row>
    <row r="180" spans="5:25" ht="11.25" customHeight="1" x14ac:dyDescent="0.2">
      <c r="E180" s="147"/>
      <c r="F180" s="147"/>
      <c r="G180" s="112"/>
      <c r="K180" s="112"/>
      <c r="L180" s="112"/>
      <c r="R180" s="27">
        <f>_xll.qlCalendarAdvance(Calendar,R179,"1D","f")</f>
        <v>42625</v>
      </c>
      <c r="S180" s="3">
        <f>_xll.qlInterpolationInterpolate(B3Minterpolation,R180,TRUE)</f>
        <v>2.3905230985061371E-3</v>
      </c>
      <c r="X180" s="112"/>
      <c r="Y180" s="112"/>
    </row>
    <row r="181" spans="5:25" ht="11.25" customHeight="1" x14ac:dyDescent="0.2">
      <c r="E181" s="147"/>
      <c r="F181" s="147"/>
      <c r="G181" s="112"/>
      <c r="K181" s="112"/>
      <c r="L181" s="112"/>
      <c r="R181" s="27">
        <f>_xll.qlCalendarAdvance(Calendar,R180,"1D","f")</f>
        <v>42626</v>
      </c>
      <c r="S181" s="3">
        <f>_xll.qlInterpolationInterpolate(B3Minterpolation,R181,TRUE)</f>
        <v>2.3915532653716897E-3</v>
      </c>
      <c r="X181" s="112"/>
      <c r="Y181" s="112"/>
    </row>
    <row r="182" spans="5:25" ht="11.25" customHeight="1" x14ac:dyDescent="0.2">
      <c r="E182" s="147"/>
      <c r="F182" s="147"/>
      <c r="G182" s="112"/>
      <c r="K182" s="112"/>
      <c r="L182" s="112"/>
      <c r="R182" s="27">
        <f>_xll.qlCalendarAdvance(Calendar,R181,"1D","f")</f>
        <v>42627</v>
      </c>
      <c r="S182" s="3">
        <f>_xll.qlInterpolationInterpolate(B3Minterpolation,R182,TRUE)</f>
        <v>2.3925814444158066E-3</v>
      </c>
      <c r="X182" s="112"/>
      <c r="Y182" s="112"/>
    </row>
    <row r="183" spans="5:25" ht="11.25" customHeight="1" x14ac:dyDescent="0.2">
      <c r="E183" s="147"/>
      <c r="F183" s="147"/>
      <c r="G183" s="112"/>
      <c r="K183" s="112"/>
      <c r="L183" s="112"/>
      <c r="R183" s="27">
        <f>_xll.qlCalendarAdvance(Calendar,R182,"1D","f")</f>
        <v>42628</v>
      </c>
      <c r="S183" s="3">
        <f>_xll.qlInterpolationInterpolate(B3Minterpolation,R183,TRUE)</f>
        <v>2.3936078002739589E-3</v>
      </c>
      <c r="X183" s="112"/>
      <c r="Y183" s="112"/>
    </row>
    <row r="184" spans="5:25" ht="11.25" customHeight="1" x14ac:dyDescent="0.2">
      <c r="E184" s="147"/>
      <c r="F184" s="147"/>
      <c r="G184" s="112"/>
      <c r="K184" s="112"/>
      <c r="L184" s="112"/>
      <c r="R184" s="27">
        <f>_xll.qlCalendarAdvance(Calendar,R183,"1D","f")</f>
        <v>42629</v>
      </c>
      <c r="S184" s="3">
        <f>_xll.qlInterpolationInterpolate(B3Minterpolation,R184,TRUE)</f>
        <v>2.3946324975816177E-3</v>
      </c>
      <c r="X184" s="112"/>
      <c r="Y184" s="112"/>
    </row>
    <row r="185" spans="5:25" ht="11.25" customHeight="1" x14ac:dyDescent="0.2">
      <c r="E185" s="147"/>
      <c r="F185" s="147"/>
      <c r="G185" s="112"/>
      <c r="K185" s="112"/>
      <c r="L185" s="112"/>
      <c r="R185" s="27">
        <f>_xll.qlCalendarAdvance(Calendar,R184,"1D","f")</f>
        <v>42632</v>
      </c>
      <c r="S185" s="3">
        <f>_xll.qlInterpolationInterpolate(B3Minterpolation,R185,TRUE)</f>
        <v>2.3976982845563457E-3</v>
      </c>
      <c r="X185" s="112"/>
      <c r="Y185" s="112"/>
    </row>
    <row r="186" spans="5:25" ht="11.25" customHeight="1" x14ac:dyDescent="0.2">
      <c r="E186" s="147"/>
      <c r="F186" s="147"/>
      <c r="G186" s="112"/>
      <c r="K186" s="112"/>
      <c r="L186" s="112"/>
      <c r="R186" s="27">
        <f>_xll.qlCalendarAdvance(Calendar,R185,"1D","f")</f>
        <v>42633</v>
      </c>
      <c r="S186" s="3">
        <f>_xll.qlInterpolationInterpolate(B3Minterpolation,R186,TRUE)</f>
        <v>2.3987179940167425E-3</v>
      </c>
      <c r="X186" s="112"/>
      <c r="Y186" s="112"/>
    </row>
    <row r="187" spans="5:25" ht="11.25" customHeight="1" x14ac:dyDescent="0.2">
      <c r="E187" s="147"/>
      <c r="F187" s="147"/>
      <c r="G187" s="112"/>
      <c r="K187" s="112"/>
      <c r="L187" s="112"/>
      <c r="R187" s="27">
        <f>_xll.qlCalendarAdvance(Calendar,R186,"1D","f")</f>
        <v>42634</v>
      </c>
      <c r="S187" s="3">
        <f>_xll.qlInterpolationInterpolate(B3Minterpolation,R187,TRUE)</f>
        <v>2.3997368681040014E-3</v>
      </c>
      <c r="X187" s="112"/>
      <c r="Y187" s="112"/>
    </row>
    <row r="188" spans="5:25" ht="11.25" customHeight="1" x14ac:dyDescent="0.2">
      <c r="E188" s="147"/>
      <c r="F188" s="147"/>
      <c r="G188" s="112"/>
      <c r="K188" s="112"/>
      <c r="L188" s="112"/>
      <c r="R188" s="27">
        <f>_xll.qlCalendarAdvance(Calendar,R187,"1D","f")</f>
        <v>42635</v>
      </c>
      <c r="S188" s="3">
        <f>_xll.qlInterpolationInterpolate(B3Minterpolation,R188,TRUE)</f>
        <v>2.400755119725454E-3</v>
      </c>
      <c r="X188" s="112"/>
      <c r="Y188" s="112"/>
    </row>
    <row r="189" spans="5:25" ht="11.25" customHeight="1" x14ac:dyDescent="0.2">
      <c r="E189" s="147"/>
      <c r="F189" s="147"/>
      <c r="G189" s="112"/>
      <c r="K189" s="112"/>
      <c r="L189" s="112"/>
      <c r="R189" s="27">
        <f>_xll.qlCalendarAdvance(Calendar,R188,"1D","f")</f>
        <v>42636</v>
      </c>
      <c r="S189" s="3">
        <f>_xll.qlInterpolationInterpolate(B3Minterpolation,R189,TRUE)</f>
        <v>2.4017731548758724E-3</v>
      </c>
      <c r="X189" s="112"/>
      <c r="Y189" s="112"/>
    </row>
    <row r="190" spans="5:25" ht="11.25" customHeight="1" x14ac:dyDescent="0.2">
      <c r="E190" s="147"/>
      <c r="F190" s="147"/>
      <c r="G190" s="112"/>
      <c r="K190" s="112"/>
      <c r="L190" s="112"/>
      <c r="R190" s="27">
        <f>_xll.qlCalendarAdvance(Calendar,R189,"1D","f")</f>
        <v>42639</v>
      </c>
      <c r="S190" s="3">
        <f>_xll.qlInterpolationInterpolate(B3Minterpolation,R190,TRUE)</f>
        <v>2.4048305041672411E-3</v>
      </c>
      <c r="X190" s="112"/>
      <c r="Y190" s="112"/>
    </row>
    <row r="191" spans="5:25" ht="11.25" customHeight="1" x14ac:dyDescent="0.2">
      <c r="E191" s="147"/>
      <c r="F191" s="147"/>
      <c r="G191" s="112"/>
      <c r="K191" s="112"/>
      <c r="L191" s="112"/>
      <c r="R191" s="27">
        <f>_xll.qlCalendarAdvance(Calendar,R190,"1D","f")</f>
        <v>42640</v>
      </c>
      <c r="S191" s="3">
        <f>_xll.qlInterpolationInterpolate(B3Minterpolation,R191,TRUE)</f>
        <v>2.4058522160998429E-3</v>
      </c>
      <c r="X191" s="112"/>
      <c r="Y191" s="112"/>
    </row>
    <row r="192" spans="5:25" ht="11.25" customHeight="1" x14ac:dyDescent="0.2">
      <c r="E192" s="147"/>
      <c r="F192" s="147"/>
      <c r="G192" s="112"/>
      <c r="K192" s="112"/>
      <c r="L192" s="112"/>
      <c r="R192" s="27">
        <f>_xll.qlCalendarAdvance(Calendar,R191,"1D","f")</f>
        <v>42641</v>
      </c>
      <c r="S192" s="3">
        <f>_xll.qlInterpolationInterpolate(B3Minterpolation,R192,TRUE)</f>
        <v>2.4068759828945701E-3</v>
      </c>
      <c r="X192" s="112"/>
      <c r="Y192" s="112"/>
    </row>
    <row r="193" spans="5:25" ht="11.25" customHeight="1" x14ac:dyDescent="0.2">
      <c r="E193" s="147"/>
      <c r="F193" s="147"/>
      <c r="G193" s="112"/>
      <c r="K193" s="112"/>
      <c r="L193" s="112"/>
      <c r="R193" s="27">
        <f>_xll.qlCalendarAdvance(Calendar,R192,"1D","f")</f>
        <v>42642</v>
      </c>
      <c r="S193" s="3">
        <f>_xll.qlInterpolationInterpolate(B3Minterpolation,R193,TRUE)</f>
        <v>2.4079022588180559E-3</v>
      </c>
      <c r="X193" s="112"/>
      <c r="Y193" s="112"/>
    </row>
    <row r="194" spans="5:25" ht="11.25" customHeight="1" x14ac:dyDescent="0.2">
      <c r="E194" s="147"/>
      <c r="F194" s="147"/>
      <c r="G194" s="112"/>
      <c r="K194" s="112"/>
      <c r="L194" s="112"/>
      <c r="R194" s="27">
        <f>_xll.qlCalendarAdvance(Calendar,R193,"1D","f")</f>
        <v>42643</v>
      </c>
      <c r="S194" s="3">
        <f>_xll.qlInterpolationInterpolate(B3Minterpolation,R194,TRUE)</f>
        <v>2.4089314981369319E-3</v>
      </c>
      <c r="X194" s="112"/>
      <c r="Y194" s="112"/>
    </row>
    <row r="195" spans="5:25" ht="11.25" customHeight="1" x14ac:dyDescent="0.2">
      <c r="E195" s="147"/>
      <c r="F195" s="147"/>
      <c r="G195" s="112"/>
      <c r="K195" s="112"/>
      <c r="L195" s="112"/>
      <c r="R195" s="27">
        <f>_xll.qlCalendarAdvance(Calendar,R194,"1D","f")</f>
        <v>42646</v>
      </c>
      <c r="S195" s="3">
        <f>_xll.qlInterpolationInterpolate(B3Minterpolation,R195,TRUE)</f>
        <v>2.412041539132223E-3</v>
      </c>
      <c r="X195" s="112"/>
      <c r="Y195" s="112"/>
    </row>
    <row r="196" spans="5:25" ht="11.25" customHeight="1" x14ac:dyDescent="0.2">
      <c r="E196" s="147"/>
      <c r="F196" s="147"/>
      <c r="G196" s="112"/>
      <c r="K196" s="112"/>
      <c r="L196" s="112"/>
      <c r="R196" s="27">
        <f>_xll.qlCalendarAdvance(Calendar,R195,"1D","f")</f>
        <v>42647</v>
      </c>
      <c r="S196" s="3">
        <f>_xll.qlInterpolationInterpolate(B3Minterpolation,R196,TRUE)</f>
        <v>2.4130871746989814E-3</v>
      </c>
      <c r="X196" s="112"/>
      <c r="Y196" s="112"/>
    </row>
    <row r="197" spans="5:25" ht="11.25" customHeight="1" x14ac:dyDescent="0.2">
      <c r="E197" s="147"/>
      <c r="F197" s="147"/>
      <c r="G197" s="112"/>
      <c r="K197" s="112"/>
      <c r="L197" s="112"/>
      <c r="R197" s="27">
        <f>_xll.qlCalendarAdvance(Calendar,R196,"1D","f")</f>
        <v>42648</v>
      </c>
      <c r="S197" s="3">
        <f>_xll.qlInterpolationInterpolate(B3Minterpolation,R197,TRUE)</f>
        <v>2.4141380449942901E-3</v>
      </c>
      <c r="X197" s="112"/>
      <c r="Y197" s="112"/>
    </row>
    <row r="198" spans="5:25" ht="11.25" customHeight="1" x14ac:dyDescent="0.2">
      <c r="E198" s="147"/>
      <c r="F198" s="147"/>
      <c r="G198" s="112"/>
      <c r="K198" s="112"/>
      <c r="L198" s="112"/>
      <c r="R198" s="27">
        <f>_xll.qlCalendarAdvance(Calendar,R197,"1D","f")</f>
        <v>42649</v>
      </c>
      <c r="S198" s="3">
        <f>_xll.qlInterpolationInterpolate(B3Minterpolation,R198,TRUE)</f>
        <v>2.4151946042847822E-3</v>
      </c>
      <c r="X198" s="112"/>
      <c r="Y198" s="112"/>
    </row>
    <row r="199" spans="5:25" ht="11.25" customHeight="1" x14ac:dyDescent="0.2">
      <c r="E199" s="147"/>
      <c r="F199" s="147"/>
      <c r="G199" s="112"/>
      <c r="K199" s="112"/>
      <c r="L199" s="112"/>
      <c r="R199" s="27">
        <f>_xll.qlCalendarAdvance(Calendar,R198,"1D","f")</f>
        <v>42650</v>
      </c>
      <c r="S199" s="3">
        <f>_xll.qlInterpolationInterpolate(B3Minterpolation,R199,TRUE)</f>
        <v>2.4162573068370894E-3</v>
      </c>
      <c r="X199" s="112"/>
      <c r="Y199" s="112"/>
    </row>
    <row r="200" spans="5:25" ht="11.25" customHeight="1" x14ac:dyDescent="0.2">
      <c r="E200" s="147"/>
      <c r="F200" s="147"/>
      <c r="G200" s="112"/>
      <c r="K200" s="112"/>
      <c r="L200" s="112"/>
      <c r="R200" s="27">
        <f>_xll.qlCalendarAdvance(Calendar,R199,"1D","f")</f>
        <v>42653</v>
      </c>
      <c r="S200" s="3">
        <f>_xll.qlInterpolationInterpolate(B3Minterpolation,R200,TRUE)</f>
        <v>2.4194868167312219E-3</v>
      </c>
      <c r="X200" s="112"/>
      <c r="Y200" s="112"/>
    </row>
    <row r="201" spans="5:25" ht="11.25" customHeight="1" x14ac:dyDescent="0.2">
      <c r="E201" s="147"/>
      <c r="F201" s="147"/>
      <c r="G201" s="112"/>
      <c r="K201" s="112"/>
      <c r="L201" s="112"/>
      <c r="R201" s="27">
        <f>_xll.qlCalendarAdvance(Calendar,R200,"1D","f")</f>
        <v>42654</v>
      </c>
      <c r="S201" s="3">
        <f>_xll.qlInterpolationInterpolate(B3Minterpolation,R201,TRUE)</f>
        <v>2.4205786349971101E-3</v>
      </c>
      <c r="X201" s="112"/>
      <c r="Y201" s="112"/>
    </row>
    <row r="202" spans="5:25" ht="11.25" customHeight="1" x14ac:dyDescent="0.2">
      <c r="E202" s="147"/>
      <c r="F202" s="147"/>
      <c r="G202" s="112"/>
      <c r="K202" s="112"/>
      <c r="L202" s="112"/>
      <c r="R202" s="27">
        <f>_xll.qlCalendarAdvance(Calendar,R201,"1D","f")</f>
        <v>42655</v>
      </c>
      <c r="S202" s="3">
        <f>_xll.qlInterpolationInterpolate(B3Minterpolation,R202,TRUE)</f>
        <v>2.4216788678579739E-3</v>
      </c>
      <c r="X202" s="112"/>
      <c r="Y202" s="112"/>
    </row>
    <row r="203" spans="5:25" ht="11.25" customHeight="1" x14ac:dyDescent="0.2">
      <c r="E203" s="147"/>
      <c r="F203" s="147"/>
      <c r="G203" s="112"/>
      <c r="K203" s="112"/>
      <c r="L203" s="112"/>
      <c r="R203" s="27">
        <f>_xll.qlCalendarAdvance(Calendar,R202,"1D","f")</f>
        <v>42656</v>
      </c>
      <c r="S203" s="3">
        <f>_xll.qlInterpolationInterpolate(B3Minterpolation,R203,TRUE)</f>
        <v>2.4227879695804455E-3</v>
      </c>
      <c r="X203" s="112"/>
      <c r="Y203" s="112"/>
    </row>
    <row r="204" spans="5:25" ht="11.25" customHeight="1" x14ac:dyDescent="0.2">
      <c r="E204" s="147"/>
      <c r="F204" s="147"/>
      <c r="G204" s="112"/>
      <c r="K204" s="112"/>
      <c r="L204" s="112"/>
      <c r="R204" s="27">
        <f>_xll.qlCalendarAdvance(Calendar,R203,"1D","f")</f>
        <v>42657</v>
      </c>
      <c r="S204" s="3">
        <f>_xll.qlInterpolationInterpolate(B3Minterpolation,R204,TRUE)</f>
        <v>2.423906394431157E-3</v>
      </c>
      <c r="X204" s="112"/>
      <c r="Y204" s="112"/>
    </row>
    <row r="205" spans="5:25" ht="11.25" customHeight="1" x14ac:dyDescent="0.2">
      <c r="E205" s="147"/>
      <c r="F205" s="147"/>
      <c r="G205" s="112"/>
      <c r="K205" s="112"/>
      <c r="L205" s="112"/>
      <c r="R205" s="27">
        <f>_xll.qlCalendarAdvance(Calendar,R204,"1D","f")</f>
        <v>42660</v>
      </c>
      <c r="S205" s="3">
        <f>_xll.qlInterpolationInterpolate(B3Minterpolation,R205,TRUE)</f>
        <v>2.4273221504190509E-3</v>
      </c>
      <c r="X205" s="112"/>
      <c r="Y205" s="112"/>
    </row>
    <row r="206" spans="5:25" ht="11.25" customHeight="1" x14ac:dyDescent="0.2">
      <c r="E206" s="147"/>
      <c r="F206" s="147"/>
      <c r="G206" s="112"/>
      <c r="K206" s="112"/>
      <c r="L206" s="112"/>
      <c r="R206" s="27">
        <f>_xll.qlCalendarAdvance(Calendar,R205,"1D","f")</f>
        <v>42661</v>
      </c>
      <c r="S206" s="3">
        <f>_xll.qlInterpolationInterpolate(B3Minterpolation,R206,TRUE)</f>
        <v>2.4284824104490424E-3</v>
      </c>
      <c r="X206" s="112"/>
      <c r="Y206" s="112"/>
    </row>
    <row r="207" spans="5:25" ht="11.25" customHeight="1" x14ac:dyDescent="0.2">
      <c r="E207" s="147"/>
      <c r="F207" s="147"/>
      <c r="G207" s="112"/>
      <c r="K207" s="112"/>
      <c r="L207" s="112"/>
      <c r="R207" s="27">
        <f>_xll.qlCalendarAdvance(Calendar,R206,"1D","f")</f>
        <v>42662</v>
      </c>
      <c r="S207" s="3">
        <f>_xll.qlInterpolationInterpolate(B3Minterpolation,R207,TRUE)</f>
        <v>2.4296542649404345E-3</v>
      </c>
      <c r="X207" s="112"/>
      <c r="Y207" s="112"/>
    </row>
    <row r="208" spans="5:25" ht="11.25" customHeight="1" x14ac:dyDescent="0.2">
      <c r="E208" s="147"/>
      <c r="F208" s="147"/>
      <c r="G208" s="112"/>
      <c r="K208" s="112"/>
      <c r="L208" s="112"/>
      <c r="R208" s="27">
        <f>_xll.qlCalendarAdvance(Calendar,R207,"1D","f")</f>
        <v>42663</v>
      </c>
      <c r="S208" s="3">
        <f>_xll.qlInterpolationInterpolate(B3Minterpolation,R208,TRUE)</f>
        <v>2.4308381681598587E-3</v>
      </c>
      <c r="X208" s="112"/>
      <c r="Y208" s="112"/>
    </row>
    <row r="209" spans="5:25" ht="11.25" customHeight="1" x14ac:dyDescent="0.2">
      <c r="E209" s="147"/>
      <c r="F209" s="147"/>
      <c r="G209" s="112"/>
      <c r="K209" s="112"/>
      <c r="L209" s="112"/>
      <c r="R209" s="27">
        <f>_xll.qlCalendarAdvance(Calendar,R208,"1D","f")</f>
        <v>42664</v>
      </c>
      <c r="S209" s="3">
        <f>_xll.qlInterpolationInterpolate(B3Minterpolation,R209,TRUE)</f>
        <v>2.4320345743739477E-3</v>
      </c>
      <c r="X209" s="112"/>
      <c r="Y209" s="112"/>
    </row>
    <row r="210" spans="5:25" ht="11.25" customHeight="1" x14ac:dyDescent="0.2">
      <c r="E210" s="147"/>
      <c r="F210" s="147"/>
      <c r="G210" s="112"/>
      <c r="K210" s="112"/>
      <c r="L210" s="112"/>
      <c r="R210" s="27">
        <f>_xll.qlCalendarAdvance(Calendar,R209,"1D","f")</f>
        <v>42667</v>
      </c>
      <c r="S210" s="3">
        <f>_xll.qlInterpolationInterpolate(B3Minterpolation,R210,TRUE)</f>
        <v>2.4357033536505229E-3</v>
      </c>
      <c r="X210" s="112"/>
      <c r="Y210" s="112"/>
    </row>
    <row r="211" spans="5:25" ht="11.25" customHeight="1" x14ac:dyDescent="0.2">
      <c r="E211" s="147"/>
      <c r="F211" s="147"/>
      <c r="G211" s="112"/>
      <c r="K211" s="112"/>
      <c r="L211" s="112"/>
      <c r="R211" s="27">
        <f>_xll.qlCalendarAdvance(Calendar,R210,"1D","f")</f>
        <v>42668</v>
      </c>
      <c r="S211" s="3">
        <f>_xll.qlInterpolationInterpolate(B3Minterpolation,R211,TRUE)</f>
        <v>2.4369543145095914E-3</v>
      </c>
      <c r="X211" s="112"/>
      <c r="Y211" s="112"/>
    </row>
    <row r="212" spans="5:25" ht="11.25" customHeight="1" x14ac:dyDescent="0.2">
      <c r="E212" s="147"/>
      <c r="F212" s="147"/>
      <c r="G212" s="112"/>
      <c r="K212" s="112"/>
      <c r="L212" s="112"/>
      <c r="R212" s="27">
        <f>_xll.qlCalendarAdvance(Calendar,R211,"1D","f")</f>
        <v>42669</v>
      </c>
      <c r="S212" s="3">
        <f>_xll.qlInterpolationInterpolate(B3Minterpolation,R212,TRUE)</f>
        <v>2.4382200496964844E-3</v>
      </c>
      <c r="X212" s="112"/>
      <c r="Y212" s="112"/>
    </row>
    <row r="213" spans="5:25" ht="11.25" customHeight="1" x14ac:dyDescent="0.2">
      <c r="E213" s="147"/>
      <c r="F213" s="147"/>
      <c r="G213" s="112"/>
      <c r="K213" s="112"/>
      <c r="L213" s="112"/>
      <c r="R213" s="27">
        <f>_xll.qlCalendarAdvance(Calendar,R212,"1D","f")</f>
        <v>42670</v>
      </c>
      <c r="S213" s="3">
        <f>_xll.qlInterpolationInterpolate(B3Minterpolation,R213,TRUE)</f>
        <v>2.4395010134778349E-3</v>
      </c>
      <c r="X213" s="112"/>
      <c r="Y213" s="112"/>
    </row>
    <row r="214" spans="5:25" ht="11.25" customHeight="1" x14ac:dyDescent="0.2">
      <c r="E214" s="147"/>
      <c r="F214" s="147"/>
      <c r="G214" s="112"/>
      <c r="K214" s="112"/>
      <c r="L214" s="112"/>
      <c r="R214" s="27">
        <f>_xll.qlCalendarAdvance(Calendar,R213,"1D","f")</f>
        <v>42671</v>
      </c>
      <c r="S214" s="3">
        <f>_xll.qlInterpolationInterpolate(B3Minterpolation,R214,TRUE)</f>
        <v>2.4407976601202746E-3</v>
      </c>
      <c r="X214" s="112"/>
      <c r="Y214" s="112"/>
    </row>
    <row r="215" spans="5:25" ht="11.25" customHeight="1" x14ac:dyDescent="0.2">
      <c r="E215" s="147"/>
      <c r="F215" s="147"/>
      <c r="G215" s="112"/>
      <c r="K215" s="112"/>
      <c r="L215" s="112"/>
      <c r="R215" s="27">
        <f>_xll.qlCalendarAdvance(Calendar,R214,"1D","f")</f>
        <v>42674</v>
      </c>
      <c r="S215" s="3">
        <f>_xll.qlInterpolationInterpolate(B3Minterpolation,R215,TRUE)</f>
        <v>2.444786239880451E-3</v>
      </c>
      <c r="X215" s="112"/>
      <c r="Y215" s="112"/>
    </row>
    <row r="216" spans="5:25" ht="11.25" customHeight="1" x14ac:dyDescent="0.2">
      <c r="E216" s="147"/>
      <c r="F216" s="147"/>
      <c r="G216" s="112"/>
      <c r="K216" s="112"/>
      <c r="L216" s="112"/>
      <c r="R216" s="27">
        <f>_xll.qlCalendarAdvance(Calendar,R215,"1D","f")</f>
        <v>42675</v>
      </c>
      <c r="S216" s="3">
        <f>_xll.qlInterpolationInterpolate(B3Minterpolation,R216,TRUE)</f>
        <v>2.4461501606335692E-3</v>
      </c>
      <c r="X216" s="112"/>
      <c r="Y216" s="112"/>
    </row>
    <row r="217" spans="5:25" ht="11.25" customHeight="1" x14ac:dyDescent="0.2">
      <c r="E217" s="147"/>
      <c r="F217" s="147"/>
      <c r="G217" s="112"/>
      <c r="K217" s="112"/>
      <c r="L217" s="112"/>
      <c r="R217" s="27">
        <f>_xll.qlCalendarAdvance(Calendar,R216,"1D","f")</f>
        <v>42676</v>
      </c>
      <c r="S217" s="3">
        <f>_xll.qlInterpolationInterpolate(B3Minterpolation,R217,TRUE)</f>
        <v>2.4475320355809367E-3</v>
      </c>
      <c r="X217" s="112"/>
      <c r="Y217" s="112"/>
    </row>
    <row r="218" spans="5:25" ht="11.25" customHeight="1" x14ac:dyDescent="0.2">
      <c r="E218" s="147"/>
      <c r="F218" s="147"/>
      <c r="G218" s="112"/>
      <c r="K218" s="112"/>
      <c r="L218" s="112"/>
      <c r="R218" s="27">
        <f>_xll.qlCalendarAdvance(Calendar,R217,"1D","f")</f>
        <v>42677</v>
      </c>
      <c r="S218" s="3">
        <f>_xll.qlInterpolationInterpolate(B3Minterpolation,R218,TRUE)</f>
        <v>2.4489323189891866E-3</v>
      </c>
      <c r="X218" s="112"/>
      <c r="Y218" s="112"/>
    </row>
    <row r="219" spans="5:25" ht="11.25" customHeight="1" x14ac:dyDescent="0.2">
      <c r="E219" s="147"/>
      <c r="F219" s="147"/>
      <c r="G219" s="112"/>
      <c r="K219" s="112"/>
      <c r="L219" s="112"/>
      <c r="R219" s="27">
        <f>_xll.qlCalendarAdvance(Calendar,R218,"1D","f")</f>
        <v>42678</v>
      </c>
      <c r="S219" s="3">
        <f>_xll.qlInterpolationInterpolate(B3Minterpolation,R219,TRUE)</f>
        <v>2.4503514651249506E-3</v>
      </c>
      <c r="X219" s="112"/>
      <c r="Y219" s="112"/>
    </row>
    <row r="220" spans="5:25" ht="11.25" customHeight="1" x14ac:dyDescent="0.2">
      <c r="E220" s="147"/>
      <c r="F220" s="147"/>
      <c r="G220" s="112"/>
      <c r="K220" s="112"/>
      <c r="L220" s="112"/>
      <c r="R220" s="27">
        <f>_xll.qlCalendarAdvance(Calendar,R219,"1D","f")</f>
        <v>42681</v>
      </c>
      <c r="S220" s="3">
        <f>_xll.qlInterpolationInterpolate(B3Minterpolation,R220,TRUE)</f>
        <v>2.4547266225636477E-3</v>
      </c>
      <c r="X220" s="112"/>
      <c r="Y220" s="112"/>
    </row>
    <row r="221" spans="5:25" ht="11.25" customHeight="1" x14ac:dyDescent="0.2">
      <c r="E221" s="147"/>
      <c r="F221" s="147"/>
      <c r="G221" s="112"/>
      <c r="K221" s="112"/>
      <c r="L221" s="112"/>
      <c r="R221" s="27">
        <f>_xll.qlCalendarAdvance(Calendar,R220,"1D","f")</f>
        <v>42682</v>
      </c>
      <c r="S221" s="3">
        <f>_xll.qlInterpolationInterpolate(B3Minterpolation,R221,TRUE)</f>
        <v>2.4562257622757887E-3</v>
      </c>
      <c r="X221" s="112"/>
      <c r="Y221" s="112"/>
    </row>
    <row r="222" spans="5:25" ht="11.25" customHeight="1" x14ac:dyDescent="0.2">
      <c r="E222" s="147"/>
      <c r="F222" s="147"/>
      <c r="G222" s="112"/>
      <c r="K222" s="112"/>
      <c r="L222" s="112"/>
      <c r="R222" s="27">
        <f>_xll.qlCalendarAdvance(Calendar,R221,"1D","f")</f>
        <v>42683</v>
      </c>
      <c r="S222" s="3">
        <f>_xll.qlInterpolationInterpolate(B3Minterpolation,R222,TRUE)</f>
        <v>2.4577460360486044E-3</v>
      </c>
      <c r="X222" s="112"/>
      <c r="Y222" s="112"/>
    </row>
    <row r="223" spans="5:25" ht="11.25" customHeight="1" x14ac:dyDescent="0.2">
      <c r="E223" s="147"/>
      <c r="F223" s="147"/>
      <c r="G223" s="112"/>
      <c r="K223" s="112"/>
      <c r="L223" s="112"/>
      <c r="R223" s="27">
        <f>_xll.qlCalendarAdvance(Calendar,R222,"1D","f")</f>
        <v>42684</v>
      </c>
      <c r="S223" s="3">
        <f>_xll.qlInterpolationInterpolate(B3Minterpolation,R223,TRUE)</f>
        <v>2.4592878981487269E-3</v>
      </c>
      <c r="X223" s="112"/>
      <c r="Y223" s="112"/>
    </row>
    <row r="224" spans="5:25" ht="11.25" customHeight="1" x14ac:dyDescent="0.2">
      <c r="E224" s="147"/>
      <c r="F224" s="147"/>
      <c r="G224" s="112"/>
      <c r="K224" s="112"/>
      <c r="L224" s="112"/>
      <c r="R224" s="27">
        <f>_xll.qlCalendarAdvance(Calendar,R223,"1D","f")</f>
        <v>42685</v>
      </c>
      <c r="S224" s="3">
        <f>_xll.qlInterpolationInterpolate(B3Minterpolation,R224,TRUE)</f>
        <v>2.4608518028427884E-3</v>
      </c>
      <c r="X224" s="112"/>
      <c r="Y224" s="112"/>
    </row>
    <row r="225" spans="5:25" ht="11.25" customHeight="1" x14ac:dyDescent="0.2">
      <c r="E225" s="147"/>
      <c r="F225" s="147"/>
      <c r="G225" s="112"/>
      <c r="K225" s="112"/>
      <c r="L225" s="112"/>
      <c r="R225" s="27">
        <f>_xll.qlCalendarAdvance(Calendar,R224,"1D","f")</f>
        <v>42688</v>
      </c>
      <c r="S225" s="3">
        <f>_xll.qlInterpolationInterpolate(B3Minterpolation,R225,TRUE)</f>
        <v>2.4656803151549256E-3</v>
      </c>
      <c r="X225" s="112"/>
      <c r="Y225" s="112"/>
    </row>
    <row r="226" spans="5:25" ht="11.25" customHeight="1" x14ac:dyDescent="0.2">
      <c r="E226" s="147"/>
      <c r="F226" s="147"/>
      <c r="G226" s="112"/>
      <c r="K226" s="112"/>
      <c r="L226" s="112"/>
      <c r="R226" s="27">
        <f>_xll.qlCalendarAdvance(Calendar,R225,"1D","f")</f>
        <v>42689</v>
      </c>
      <c r="S226" s="3">
        <f>_xll.qlInterpolationInterpolate(B3Minterpolation,R226,TRUE)</f>
        <v>2.4673369328910631E-3</v>
      </c>
      <c r="X226" s="112"/>
      <c r="Y226" s="112"/>
    </row>
    <row r="227" spans="5:25" ht="11.25" customHeight="1" x14ac:dyDescent="0.2">
      <c r="E227" s="147"/>
      <c r="F227" s="147"/>
      <c r="G227" s="112"/>
      <c r="K227" s="112"/>
      <c r="L227" s="112"/>
      <c r="R227" s="27">
        <f>_xll.qlCalendarAdvance(Calendar,R226,"1D","f")</f>
        <v>42690</v>
      </c>
      <c r="S227" s="3">
        <f>_xll.qlInterpolationInterpolate(B3Minterpolation,R227,TRUE)</f>
        <v>2.4690178645543001E-3</v>
      </c>
      <c r="X227" s="112"/>
      <c r="Y227" s="112"/>
    </row>
    <row r="228" spans="5:25" ht="11.25" customHeight="1" x14ac:dyDescent="0.2">
      <c r="E228" s="147"/>
      <c r="F228" s="147"/>
      <c r="G228" s="112"/>
      <c r="K228" s="112"/>
      <c r="L228" s="112"/>
      <c r="R228" s="27">
        <f>_xll.qlCalendarAdvance(Calendar,R227,"1D","f")</f>
        <v>42691</v>
      </c>
      <c r="S228" s="3">
        <f>_xll.qlInterpolationInterpolate(B3Minterpolation,R228,TRUE)</f>
        <v>2.4707235644112683E-3</v>
      </c>
      <c r="X228" s="112"/>
      <c r="Y228" s="112"/>
    </row>
    <row r="229" spans="5:25" ht="11.25" customHeight="1" x14ac:dyDescent="0.2">
      <c r="E229" s="147"/>
      <c r="F229" s="147"/>
      <c r="G229" s="112"/>
      <c r="K229" s="112"/>
      <c r="L229" s="112"/>
      <c r="R229" s="27">
        <f>_xll.qlCalendarAdvance(Calendar,R228,"1D","f")</f>
        <v>42692</v>
      </c>
      <c r="S229" s="3">
        <f>_xll.qlInterpolationInterpolate(B3Minterpolation,R229,TRUE)</f>
        <v>2.4724544867286004E-3</v>
      </c>
      <c r="X229" s="112"/>
      <c r="Y229" s="112"/>
    </row>
    <row r="230" spans="5:25" ht="11.25" customHeight="1" x14ac:dyDescent="0.2">
      <c r="E230" s="147"/>
      <c r="F230" s="147"/>
      <c r="G230" s="112"/>
      <c r="K230" s="112"/>
      <c r="L230" s="112"/>
      <c r="R230" s="27">
        <f>_xll.qlCalendarAdvance(Calendar,R229,"1D","f")</f>
        <v>42695</v>
      </c>
      <c r="S230" s="3">
        <f>_xll.qlInterpolationInterpolate(B3Minterpolation,R230,TRUE)</f>
        <v>2.4778031311090982E-3</v>
      </c>
      <c r="X230" s="112"/>
      <c r="Y230" s="112"/>
    </row>
    <row r="231" spans="5:25" ht="11.25" customHeight="1" x14ac:dyDescent="0.2">
      <c r="E231" s="147"/>
      <c r="F231" s="147"/>
      <c r="G231" s="112"/>
      <c r="K231" s="112"/>
      <c r="L231" s="112"/>
      <c r="R231" s="27">
        <f>_xll.qlCalendarAdvance(Calendar,R230,"1D","f")</f>
        <v>42696</v>
      </c>
      <c r="S231" s="3">
        <f>_xll.qlInterpolationInterpolate(B3Minterpolation,R231,TRUE)</f>
        <v>2.4796394859342053E-3</v>
      </c>
      <c r="X231" s="112"/>
      <c r="Y231" s="112"/>
    </row>
    <row r="232" spans="5:25" ht="11.25" customHeight="1" x14ac:dyDescent="0.2">
      <c r="E232" s="147"/>
      <c r="F232" s="147"/>
      <c r="G232" s="112"/>
      <c r="K232" s="112"/>
      <c r="L232" s="112"/>
      <c r="R232" s="27">
        <f>_xll.qlCalendarAdvance(Calendar,R231,"1D","f")</f>
        <v>42697</v>
      </c>
      <c r="S232" s="3">
        <f>_xll.qlInterpolationInterpolate(B3Minterpolation,R232,TRUE)</f>
        <v>2.4815033345528367E-3</v>
      </c>
      <c r="X232" s="112"/>
      <c r="Y232" s="112"/>
    </row>
    <row r="233" spans="5:25" ht="11.25" customHeight="1" x14ac:dyDescent="0.2">
      <c r="E233" s="147"/>
      <c r="F233" s="147"/>
      <c r="G233" s="112"/>
      <c r="K233" s="112"/>
      <c r="L233" s="112"/>
      <c r="R233" s="27">
        <f>_xll.qlCalendarAdvance(Calendar,R232,"1D","f")</f>
        <v>42698</v>
      </c>
      <c r="S233" s="3">
        <f>_xll.qlInterpolationInterpolate(B3Minterpolation,R233,TRUE)</f>
        <v>2.4833951312316239E-3</v>
      </c>
      <c r="X233" s="112"/>
      <c r="Y233" s="112"/>
    </row>
    <row r="234" spans="5:25" ht="11.25" customHeight="1" x14ac:dyDescent="0.2">
      <c r="E234" s="147"/>
      <c r="F234" s="147"/>
      <c r="G234" s="112"/>
      <c r="K234" s="112"/>
      <c r="L234" s="112"/>
      <c r="R234" s="27">
        <f>_xll.qlCalendarAdvance(Calendar,R233,"1D","f")</f>
        <v>42699</v>
      </c>
      <c r="S234" s="3">
        <f>_xll.qlInterpolationInterpolate(B3Minterpolation,R234,TRUE)</f>
        <v>2.4853153302371997E-3</v>
      </c>
      <c r="X234" s="112"/>
      <c r="Y234" s="112"/>
    </row>
    <row r="235" spans="5:25" ht="11.25" customHeight="1" x14ac:dyDescent="0.2">
      <c r="E235" s="147"/>
      <c r="F235" s="147"/>
      <c r="G235" s="112"/>
      <c r="K235" s="112"/>
      <c r="L235" s="112"/>
      <c r="R235" s="27">
        <f>_xll.qlCalendarAdvance(Calendar,R234,"1D","f")</f>
        <v>42702</v>
      </c>
      <c r="S235" s="3">
        <f>_xll.qlInterpolationInterpolate(B3Minterpolation,R235,TRUE)</f>
        <v>2.4912508838809779E-3</v>
      </c>
      <c r="X235" s="112"/>
      <c r="Y235" s="112"/>
    </row>
    <row r="236" spans="5:25" ht="11.25" customHeight="1" x14ac:dyDescent="0.2">
      <c r="E236" s="147"/>
      <c r="F236" s="147"/>
      <c r="G236" s="112"/>
      <c r="K236" s="112"/>
      <c r="L236" s="112"/>
      <c r="R236" s="27">
        <f>_xll.qlCalendarAdvance(Calendar,R235,"1D","f")</f>
        <v>42703</v>
      </c>
      <c r="S236" s="3">
        <f>_xll.qlInterpolationInterpolate(B3Minterpolation,R236,TRUE)</f>
        <v>2.4932892348600278E-3</v>
      </c>
      <c r="X236" s="112"/>
      <c r="Y236" s="112"/>
    </row>
    <row r="237" spans="5:25" ht="11.25" customHeight="1" x14ac:dyDescent="0.2">
      <c r="E237" s="147"/>
      <c r="F237" s="147"/>
      <c r="G237" s="112"/>
      <c r="K237" s="112"/>
      <c r="L237" s="112"/>
      <c r="R237" s="27">
        <f>_xll.qlCalendarAdvance(Calendar,R236,"1D","f")</f>
        <v>42704</v>
      </c>
      <c r="S237" s="3">
        <f>_xll.qlInterpolationInterpolate(B3Minterpolation,R237,TRUE)</f>
        <v>2.4953582594990269E-3</v>
      </c>
      <c r="X237" s="112"/>
      <c r="Y237" s="112"/>
    </row>
    <row r="238" spans="5:25" ht="11.25" customHeight="1" x14ac:dyDescent="0.2">
      <c r="E238" s="147"/>
      <c r="F238" s="147"/>
      <c r="G238" s="112"/>
      <c r="K238" s="112"/>
      <c r="L238" s="112"/>
      <c r="R238" s="27">
        <f>_xll.qlCalendarAdvance(Calendar,R237,"1D","f")</f>
        <v>42705</v>
      </c>
      <c r="S238" s="3">
        <f>_xll.qlInterpolationInterpolate(B3Minterpolation,R238,TRUE)</f>
        <v>2.4974584120646065E-3</v>
      </c>
      <c r="X238" s="112"/>
      <c r="Y238" s="112"/>
    </row>
    <row r="239" spans="5:25" ht="11.25" customHeight="1" x14ac:dyDescent="0.2">
      <c r="E239" s="147"/>
      <c r="F239" s="147"/>
      <c r="G239" s="112"/>
      <c r="K239" s="112"/>
      <c r="L239" s="112"/>
      <c r="R239" s="27">
        <f>_xll.qlCalendarAdvance(Calendar,R238,"1D","f")</f>
        <v>42706</v>
      </c>
      <c r="S239" s="3">
        <f>_xll.qlInterpolationInterpolate(B3Minterpolation,R239,TRUE)</f>
        <v>2.4995901468233997E-3</v>
      </c>
      <c r="X239" s="112"/>
      <c r="Y239" s="112"/>
    </row>
    <row r="240" spans="5:25" ht="11.25" customHeight="1" x14ac:dyDescent="0.2">
      <c r="E240" s="147"/>
      <c r="F240" s="147"/>
      <c r="G240" s="112"/>
      <c r="K240" s="112"/>
      <c r="L240" s="112"/>
      <c r="R240" s="27">
        <f>_xll.qlCalendarAdvance(Calendar,R239,"1D","f")</f>
        <v>42709</v>
      </c>
      <c r="S240" s="3">
        <f>_xll.qlInterpolationInterpolate(B3Minterpolation,R240,TRUE)</f>
        <v>2.5061793869253775E-3</v>
      </c>
      <c r="X240" s="112"/>
      <c r="Y240" s="112"/>
    </row>
    <row r="241" spans="5:25" ht="11.25" customHeight="1" x14ac:dyDescent="0.2">
      <c r="E241" s="147"/>
      <c r="F241" s="147"/>
      <c r="G241" s="112"/>
      <c r="K241" s="112"/>
      <c r="L241" s="112"/>
      <c r="R241" s="27">
        <f>_xll.qlCalendarAdvance(Calendar,R240,"1D","f")</f>
        <v>42710</v>
      </c>
      <c r="S241" s="3">
        <f>_xll.qlInterpolationInterpolate(B3Minterpolation,R241,TRUE)</f>
        <v>2.5084419931233437E-3</v>
      </c>
      <c r="X241" s="112"/>
      <c r="Y241" s="112"/>
    </row>
    <row r="242" spans="5:25" ht="11.25" customHeight="1" x14ac:dyDescent="0.2">
      <c r="E242" s="147"/>
      <c r="F242" s="147"/>
      <c r="G242" s="112"/>
      <c r="K242" s="112"/>
      <c r="L242" s="112"/>
      <c r="R242" s="27">
        <f>_xll.qlCalendarAdvance(Calendar,R241,"1D","f")</f>
        <v>42711</v>
      </c>
      <c r="S242" s="3">
        <f>_xll.qlInterpolationInterpolate(B3Minterpolation,R242,TRUE)</f>
        <v>2.5107384528476836E-3</v>
      </c>
      <c r="X242" s="112"/>
      <c r="Y242" s="112"/>
    </row>
    <row r="243" spans="5:25" ht="11.25" customHeight="1" x14ac:dyDescent="0.2">
      <c r="E243" s="147"/>
      <c r="F243" s="147"/>
      <c r="G243" s="112"/>
      <c r="K243" s="112"/>
      <c r="L243" s="112"/>
      <c r="R243" s="27">
        <f>_xll.qlCalendarAdvance(Calendar,R242,"1D","f")</f>
        <v>42712</v>
      </c>
      <c r="S243" s="3">
        <f>_xll.qlInterpolationInterpolate(B3Minterpolation,R243,TRUE)</f>
        <v>2.5130692203650293E-3</v>
      </c>
      <c r="X243" s="112"/>
      <c r="Y243" s="112"/>
    </row>
    <row r="244" spans="5:25" ht="11.25" customHeight="1" x14ac:dyDescent="0.2">
      <c r="E244" s="147"/>
      <c r="F244" s="147"/>
      <c r="G244" s="112"/>
      <c r="K244" s="112"/>
      <c r="L244" s="112"/>
      <c r="R244" s="27">
        <f>_xll.qlCalendarAdvance(Calendar,R243,"1D","f")</f>
        <v>42713</v>
      </c>
      <c r="S244" s="3">
        <f>_xll.qlInterpolationInterpolate(B3Minterpolation,R244,TRUE)</f>
        <v>2.5154347499420126E-3</v>
      </c>
      <c r="X244" s="112"/>
      <c r="Y244" s="112"/>
    </row>
    <row r="245" spans="5:25" ht="11.25" customHeight="1" x14ac:dyDescent="0.2">
      <c r="E245" s="147"/>
      <c r="F245" s="147"/>
      <c r="G245" s="112"/>
      <c r="K245" s="112"/>
      <c r="L245" s="112"/>
      <c r="R245" s="27">
        <f>_xll.qlCalendarAdvance(Calendar,R244,"1D","f")</f>
        <v>42716</v>
      </c>
      <c r="S245" s="3">
        <f>_xll.qlInterpolationInterpolate(B3Minterpolation,R245,TRUE)</f>
        <v>2.5227444536971102E-3</v>
      </c>
      <c r="X245" s="112"/>
      <c r="Y245" s="112"/>
    </row>
    <row r="246" spans="5:25" ht="11.25" customHeight="1" x14ac:dyDescent="0.2">
      <c r="E246" s="147"/>
      <c r="F246" s="147"/>
      <c r="G246" s="112"/>
      <c r="K246" s="112"/>
      <c r="L246" s="112"/>
      <c r="R246" s="27">
        <f>_xll.qlCalendarAdvance(Calendar,R245,"1D","f")</f>
        <v>42717</v>
      </c>
      <c r="S246" s="3">
        <f>_xll.qlInterpolationInterpolate(B3Minterpolation,R246,TRUE)</f>
        <v>2.525253574178966E-3</v>
      </c>
      <c r="X246" s="112"/>
      <c r="Y246" s="112"/>
    </row>
    <row r="247" spans="5:25" ht="11.25" customHeight="1" x14ac:dyDescent="0.2">
      <c r="E247" s="147"/>
      <c r="F247" s="147"/>
      <c r="G247" s="112"/>
      <c r="K247" s="112"/>
      <c r="L247" s="112"/>
      <c r="R247" s="27">
        <f>_xll.qlCalendarAdvance(Calendar,R246,"1D","f")</f>
        <v>42718</v>
      </c>
      <c r="S247" s="3">
        <f>_xll.qlInterpolationInterpolate(B3Minterpolation,R247,TRUE)</f>
        <v>2.5277997280536198E-3</v>
      </c>
      <c r="X247" s="112"/>
      <c r="Y247" s="112"/>
    </row>
    <row r="248" spans="5:25" ht="11.25" customHeight="1" x14ac:dyDescent="0.2">
      <c r="E248" s="147"/>
      <c r="F248" s="147"/>
      <c r="G248" s="112"/>
      <c r="K248" s="112"/>
      <c r="L248" s="112"/>
      <c r="R248" s="27">
        <f>_xll.qlCalendarAdvance(Calendar,R247,"1D","f")</f>
        <v>42719</v>
      </c>
      <c r="S248" s="3">
        <f>_xll.qlInterpolationInterpolate(B3Minterpolation,R248,TRUE)</f>
        <v>2.5303833695877044E-3</v>
      </c>
      <c r="X248" s="112"/>
      <c r="Y248" s="112"/>
    </row>
    <row r="249" spans="5:25" ht="11.25" customHeight="1" x14ac:dyDescent="0.2">
      <c r="E249" s="147"/>
      <c r="F249" s="147"/>
      <c r="G249" s="112"/>
      <c r="K249" s="112"/>
      <c r="L249" s="112"/>
      <c r="R249" s="27">
        <f>_xll.qlCalendarAdvance(Calendar,R248,"1D","f")</f>
        <v>42720</v>
      </c>
      <c r="S249" s="3">
        <f>_xll.qlInterpolationInterpolate(B3Minterpolation,R249,TRUE)</f>
        <v>2.5330049530478513E-3</v>
      </c>
      <c r="X249" s="112"/>
      <c r="Y249" s="112"/>
    </row>
    <row r="250" spans="5:25" ht="11.25" customHeight="1" x14ac:dyDescent="0.2">
      <c r="E250" s="147"/>
      <c r="F250" s="147"/>
      <c r="G250" s="112"/>
      <c r="K250" s="112"/>
      <c r="L250" s="112"/>
      <c r="R250" s="27">
        <f>_xll.qlCalendarAdvance(Calendar,R249,"1D","f")</f>
        <v>42723</v>
      </c>
      <c r="S250" s="3">
        <f>_xll.qlInterpolationInterpolate(B3Minterpolation,R250,TRUE)</f>
        <v>2.5411018976509887E-3</v>
      </c>
      <c r="X250" s="112"/>
      <c r="Y250" s="112"/>
    </row>
    <row r="251" spans="5:25" ht="11.25" customHeight="1" x14ac:dyDescent="0.2">
      <c r="E251" s="147"/>
      <c r="F251" s="147"/>
      <c r="G251" s="112"/>
      <c r="K251" s="112"/>
      <c r="L251" s="112"/>
      <c r="R251" s="27">
        <f>_xll.qlCalendarAdvance(Calendar,R250,"1D","f")</f>
        <v>42724</v>
      </c>
      <c r="S251" s="3">
        <f>_xll.qlInterpolationInterpolate(B3Minterpolation,R251,TRUE)</f>
        <v>2.5438797914817068E-3</v>
      </c>
      <c r="X251" s="112"/>
      <c r="Y251" s="112"/>
    </row>
    <row r="252" spans="5:25" ht="11.25" customHeight="1" x14ac:dyDescent="0.2">
      <c r="E252" s="147"/>
      <c r="F252" s="147"/>
      <c r="G252" s="112"/>
      <c r="K252" s="112"/>
      <c r="L252" s="112"/>
      <c r="R252" s="27">
        <f>_xll.qlCalendarAdvance(Calendar,R251,"1D","f")</f>
        <v>42725</v>
      </c>
      <c r="S252" s="3">
        <f>_xll.qlInterpolationInterpolate(B3Minterpolation,R252,TRUE)</f>
        <v>2.5466978985716482E-3</v>
      </c>
      <c r="X252" s="112"/>
      <c r="Y252" s="112"/>
    </row>
    <row r="253" spans="5:25" ht="11.25" customHeight="1" x14ac:dyDescent="0.2">
      <c r="E253" s="147"/>
      <c r="F253" s="147"/>
      <c r="G253" s="112"/>
      <c r="K253" s="112"/>
      <c r="L253" s="112"/>
      <c r="R253" s="27">
        <f>_xll.qlCalendarAdvance(Calendar,R252,"1D","f")</f>
        <v>42726</v>
      </c>
      <c r="S253" s="3">
        <f>_xll.qlInterpolationInterpolate(B3Minterpolation,R253,TRUE)</f>
        <v>2.5495564179712649E-3</v>
      </c>
      <c r="X253" s="112"/>
      <c r="Y253" s="112"/>
    </row>
    <row r="254" spans="5:25" ht="11.25" customHeight="1" x14ac:dyDescent="0.2">
      <c r="E254" s="147"/>
      <c r="F254" s="147"/>
      <c r="G254" s="112"/>
      <c r="K254" s="112"/>
      <c r="L254" s="112"/>
      <c r="R254" s="27">
        <f>_xll.qlCalendarAdvance(Calendar,R253,"1D","f")</f>
        <v>42727</v>
      </c>
      <c r="S254" s="3">
        <f>_xll.qlInterpolationInterpolate(B3Minterpolation,R254,TRUE)</f>
        <v>2.5524545278662902E-3</v>
      </c>
      <c r="X254" s="112"/>
      <c r="Y254" s="112"/>
    </row>
    <row r="255" spans="5:25" ht="11.25" customHeight="1" x14ac:dyDescent="0.2">
      <c r="E255" s="147"/>
      <c r="F255" s="147"/>
      <c r="G255" s="112"/>
      <c r="K255" s="112"/>
      <c r="L255" s="112"/>
      <c r="R255" s="27">
        <f>_xll.qlCalendarAdvance(Calendar,R254,"1D","f")</f>
        <v>42732</v>
      </c>
      <c r="S255" s="3">
        <f>_xll.qlInterpolationInterpolate(B3Minterpolation,R255,TRUE)</f>
        <v>2.5675012387069E-3</v>
      </c>
      <c r="X255" s="112"/>
      <c r="Y255" s="112"/>
    </row>
    <row r="256" spans="5:25" ht="11.25" customHeight="1" x14ac:dyDescent="0.2">
      <c r="E256" s="147"/>
      <c r="F256" s="147"/>
      <c r="G256" s="112"/>
      <c r="K256" s="112"/>
      <c r="L256" s="112"/>
      <c r="R256" s="27">
        <f>_xll.qlCalendarAdvance(Calendar,R255,"1D","f")</f>
        <v>42733</v>
      </c>
      <c r="S256" s="3">
        <f>_xll.qlInterpolationInterpolate(B3Minterpolation,R256,TRUE)</f>
        <v>2.5706142739349912E-3</v>
      </c>
      <c r="X256" s="112"/>
      <c r="Y256" s="112"/>
    </row>
    <row r="257" spans="5:25" ht="11.25" customHeight="1" x14ac:dyDescent="0.2">
      <c r="E257" s="147"/>
      <c r="F257" s="147"/>
      <c r="G257" s="112"/>
      <c r="K257" s="112"/>
      <c r="L257" s="112"/>
      <c r="R257" s="27">
        <f>_xll.qlCalendarAdvance(Calendar,R256,"1D","f")</f>
        <v>42734</v>
      </c>
      <c r="S257" s="3">
        <f>_xll.qlInterpolationInterpolate(B3Minterpolation,R257,TRUE)</f>
        <v>2.573759360445362E-3</v>
      </c>
      <c r="X257" s="112"/>
      <c r="Y257" s="112"/>
    </row>
    <row r="258" spans="5:25" ht="11.25" customHeight="1" x14ac:dyDescent="0.2">
      <c r="E258" s="147"/>
      <c r="F258" s="147"/>
      <c r="G258" s="112"/>
      <c r="K258" s="112"/>
      <c r="L258" s="112"/>
      <c r="R258" s="27">
        <f>_xll.qlCalendarAdvance(Calendar,R257,"1D","f")</f>
        <v>42738</v>
      </c>
      <c r="S258" s="3">
        <f>_xll.qlInterpolationInterpolate(B3Minterpolation,R258,TRUE)</f>
        <v>2.5866386787007116E-3</v>
      </c>
      <c r="X258" s="112"/>
      <c r="Y258" s="112"/>
    </row>
    <row r="259" spans="5:25" ht="11.25" customHeight="1" x14ac:dyDescent="0.2">
      <c r="E259" s="147"/>
      <c r="F259" s="147"/>
      <c r="G259" s="112"/>
      <c r="K259" s="112"/>
      <c r="L259" s="112"/>
      <c r="R259" s="27">
        <f>_xll.qlCalendarAdvance(Calendar,R258,"1D","f")</f>
        <v>42739</v>
      </c>
      <c r="S259" s="3">
        <f>_xll.qlInterpolationInterpolate(B3Minterpolation,R259,TRUE)</f>
        <v>2.5899278661657807E-3</v>
      </c>
      <c r="X259" s="112"/>
      <c r="Y259" s="112"/>
    </row>
    <row r="260" spans="5:25" ht="11.25" customHeight="1" x14ac:dyDescent="0.2">
      <c r="E260" s="147"/>
      <c r="F260" s="147"/>
      <c r="G260" s="112"/>
      <c r="K260" s="112"/>
      <c r="L260" s="112"/>
      <c r="R260" s="27">
        <f>_xll.qlCalendarAdvance(Calendar,R259,"1D","f")</f>
        <v>42740</v>
      </c>
      <c r="S260" s="3">
        <f>_xll.qlInterpolationInterpolate(B3Minterpolation,R260,TRUE)</f>
        <v>2.5932426427304491E-3</v>
      </c>
      <c r="X260" s="112"/>
      <c r="Y260" s="112"/>
    </row>
    <row r="261" spans="5:25" ht="11.25" customHeight="1" x14ac:dyDescent="0.2">
      <c r="E261" s="147"/>
      <c r="F261" s="147"/>
      <c r="G261" s="112"/>
      <c r="K261" s="112"/>
      <c r="L261" s="112"/>
      <c r="R261" s="27">
        <f>_xll.qlCalendarAdvance(Calendar,R260,"1D","f")</f>
        <v>42741</v>
      </c>
      <c r="S261" s="3">
        <f>_xll.qlInterpolationInterpolate(B3Minterpolation,R261,TRUE)</f>
        <v>2.5965819313642693E-3</v>
      </c>
      <c r="X261" s="112"/>
      <c r="Y261" s="112"/>
    </row>
    <row r="262" spans="5:25" ht="11.25" customHeight="1" x14ac:dyDescent="0.2">
      <c r="E262" s="147"/>
      <c r="F262" s="147"/>
      <c r="G262" s="112"/>
      <c r="K262" s="112"/>
      <c r="L262" s="112"/>
      <c r="R262" s="27">
        <f>_xll.qlCalendarAdvance(Calendar,R261,"1D","f")</f>
        <v>42744</v>
      </c>
      <c r="S262" s="3">
        <f>_xll.qlInterpolationInterpolate(B3Minterpolation,R262,TRUE)</f>
        <v>2.6067360993761749E-3</v>
      </c>
      <c r="X262" s="112"/>
      <c r="Y262" s="112"/>
    </row>
    <row r="263" spans="5:25" ht="11.25" customHeight="1" x14ac:dyDescent="0.2">
      <c r="E263" s="147"/>
      <c r="F263" s="147"/>
      <c r="G263" s="112"/>
      <c r="K263" s="112"/>
      <c r="L263" s="112"/>
      <c r="R263" s="27">
        <f>_xll.qlCalendarAdvance(Calendar,R262,"1D","f")</f>
        <v>42745</v>
      </c>
      <c r="S263" s="3">
        <f>_xll.qlInterpolationInterpolate(B3Minterpolation,R263,TRUE)</f>
        <v>2.6101626659821354E-3</v>
      </c>
      <c r="X263" s="112"/>
      <c r="Y263" s="112"/>
    </row>
    <row r="264" spans="5:25" ht="11.25" customHeight="1" x14ac:dyDescent="0.2">
      <c r="E264" s="147"/>
      <c r="F264" s="147"/>
      <c r="G264" s="112"/>
      <c r="K264" s="112"/>
      <c r="L264" s="112"/>
      <c r="R264" s="27">
        <f>_xll.qlCalendarAdvance(Calendar,R263,"1D","f")</f>
        <v>42746</v>
      </c>
      <c r="S264" s="3">
        <f>_xll.qlInterpolationInterpolate(B3Minterpolation,R264,TRUE)</f>
        <v>2.6136083595050138E-3</v>
      </c>
      <c r="X264" s="112"/>
      <c r="Y264" s="112"/>
    </row>
    <row r="265" spans="5:25" ht="11.25" customHeight="1" x14ac:dyDescent="0.2">
      <c r="E265" s="147"/>
      <c r="F265" s="147"/>
      <c r="G265" s="112"/>
      <c r="K265" s="112"/>
      <c r="L265" s="112"/>
      <c r="R265" s="27">
        <f>_xll.qlCalendarAdvance(Calendar,R264,"1D","f")</f>
        <v>42747</v>
      </c>
      <c r="S265" s="3">
        <f>_xll.qlInterpolationInterpolate(B3Minterpolation,R265,TRUE)</f>
        <v>2.6170721029143626E-3</v>
      </c>
      <c r="X265" s="112"/>
      <c r="Y265" s="112"/>
    </row>
    <row r="266" spans="5:25" ht="11.25" customHeight="1" x14ac:dyDescent="0.2">
      <c r="E266" s="147"/>
      <c r="F266" s="147"/>
      <c r="G266" s="112"/>
      <c r="K266" s="112"/>
      <c r="L266" s="112"/>
      <c r="R266" s="27">
        <f>_xll.qlCalendarAdvance(Calendar,R265,"1D","f")</f>
        <v>42748</v>
      </c>
      <c r="S266" s="3">
        <f>_xll.qlInterpolationInterpolate(B3Minterpolation,R266,TRUE)</f>
        <v>2.6205528191797357E-3</v>
      </c>
      <c r="X266" s="112"/>
      <c r="Y266" s="112"/>
    </row>
    <row r="267" spans="5:25" ht="11.25" customHeight="1" x14ac:dyDescent="0.2">
      <c r="E267" s="147"/>
      <c r="F267" s="147"/>
      <c r="G267" s="112"/>
      <c r="K267" s="112"/>
      <c r="L267" s="112"/>
      <c r="R267" s="27">
        <f>_xll.qlCalendarAdvance(Calendar,R266,"1D","f")</f>
        <v>42751</v>
      </c>
      <c r="S267" s="3">
        <f>_xll.qlInterpolationInterpolate(B3Minterpolation,R267,TRUE)</f>
        <v>2.6310860348075314E-3</v>
      </c>
      <c r="X267" s="112"/>
      <c r="Y267" s="112"/>
    </row>
    <row r="268" spans="5:25" ht="11.25" customHeight="1" x14ac:dyDescent="0.2">
      <c r="E268" s="147"/>
      <c r="F268" s="147"/>
      <c r="G268" s="112"/>
      <c r="K268" s="112"/>
      <c r="L268" s="112"/>
      <c r="R268" s="27">
        <f>_xll.qlCalendarAdvance(Calendar,R267,"1D","f")</f>
        <v>42752</v>
      </c>
      <c r="S268" s="3">
        <f>_xll.qlInterpolationInterpolate(B3Minterpolation,R268,TRUE)</f>
        <v>2.6346238721925317E-3</v>
      </c>
      <c r="X268" s="112"/>
      <c r="Y268" s="112"/>
    </row>
    <row r="269" spans="5:25" ht="11.25" customHeight="1" x14ac:dyDescent="0.2">
      <c r="E269" s="147"/>
      <c r="F269" s="147"/>
      <c r="G269" s="112"/>
      <c r="K269" s="112"/>
      <c r="L269" s="112"/>
      <c r="R269" s="27">
        <f>_xll.qlCalendarAdvance(Calendar,R268,"1D","f")</f>
        <v>42753</v>
      </c>
      <c r="S269" s="3">
        <f>_xll.qlInterpolationInterpolate(B3Minterpolation,R269,TRUE)</f>
        <v>2.6381732972813226E-3</v>
      </c>
      <c r="X269" s="112"/>
      <c r="Y269" s="112"/>
    </row>
    <row r="270" spans="5:25" ht="11.25" customHeight="1" x14ac:dyDescent="0.2">
      <c r="E270" s="147"/>
      <c r="F270" s="147"/>
      <c r="G270" s="112"/>
      <c r="K270" s="112"/>
      <c r="L270" s="112"/>
      <c r="R270" s="27">
        <f>_xll.qlCalendarAdvance(Calendar,R269,"1D","f")</f>
        <v>42754</v>
      </c>
      <c r="S270" s="3">
        <f>_xll.qlInterpolationInterpolate(B3Minterpolation,R270,TRUE)</f>
        <v>2.6417332330434555E-3</v>
      </c>
      <c r="X270" s="112"/>
      <c r="Y270" s="112"/>
    </row>
    <row r="271" spans="5:25" ht="11.25" customHeight="1" x14ac:dyDescent="0.2">
      <c r="E271" s="147"/>
      <c r="F271" s="147"/>
      <c r="G271" s="112"/>
      <c r="K271" s="112"/>
      <c r="L271" s="112"/>
      <c r="R271" s="27">
        <f>_xll.qlCalendarAdvance(Calendar,R270,"1D","f")</f>
        <v>42755</v>
      </c>
      <c r="S271" s="3">
        <f>_xll.qlInterpolationInterpolate(B3Minterpolation,R271,TRUE)</f>
        <v>2.6453026024484847E-3</v>
      </c>
      <c r="X271" s="112"/>
      <c r="Y271" s="112"/>
    </row>
    <row r="272" spans="5:25" ht="11.25" customHeight="1" x14ac:dyDescent="0.2">
      <c r="E272" s="147"/>
      <c r="F272" s="147"/>
      <c r="G272" s="112"/>
      <c r="K272" s="112"/>
      <c r="L272" s="112"/>
      <c r="R272" s="27">
        <f>_xll.qlCalendarAdvance(Calendar,R271,"1D","f")</f>
        <v>42758</v>
      </c>
      <c r="S272" s="3">
        <f>_xll.qlInterpolationInterpolate(B3Minterpolation,R272,TRUE)</f>
        <v>2.65605654221648E-3</v>
      </c>
      <c r="X272" s="112"/>
      <c r="Y272" s="112"/>
    </row>
    <row r="273" spans="5:25" ht="11.25" customHeight="1" x14ac:dyDescent="0.2">
      <c r="E273" s="147"/>
      <c r="F273" s="147"/>
      <c r="G273" s="112"/>
      <c r="K273" s="112"/>
      <c r="L273" s="112"/>
      <c r="R273" s="27">
        <f>_xll.qlCalendarAdvance(Calendar,R272,"1D","f")</f>
        <v>42759</v>
      </c>
      <c r="S273" s="3">
        <f>_xll.qlInterpolationInterpolate(B3Minterpolation,R273,TRUE)</f>
        <v>2.6596528758886244E-3</v>
      </c>
      <c r="X273" s="112"/>
      <c r="Y273" s="112"/>
    </row>
    <row r="274" spans="5:25" ht="11.25" customHeight="1" x14ac:dyDescent="0.2">
      <c r="E274" s="147"/>
      <c r="F274" s="147"/>
      <c r="G274" s="112"/>
      <c r="K274" s="112"/>
      <c r="L274" s="112"/>
      <c r="R274" s="27">
        <f>_xll.qlCalendarAdvance(Calendar,R273,"1D","f")</f>
        <v>42760</v>
      </c>
      <c r="S274" s="3">
        <f>_xll.qlInterpolationInterpolate(B3Minterpolation,R274,TRUE)</f>
        <v>2.6632532580514305E-3</v>
      </c>
      <c r="X274" s="112"/>
      <c r="Y274" s="112"/>
    </row>
    <row r="275" spans="5:25" ht="11.25" customHeight="1" x14ac:dyDescent="0.2">
      <c r="E275" s="147"/>
      <c r="F275" s="147"/>
      <c r="G275" s="112"/>
      <c r="K275" s="112"/>
      <c r="L275" s="112"/>
      <c r="R275" s="27">
        <f>_xll.qlCalendarAdvance(Calendar,R274,"1D","f")</f>
        <v>42761</v>
      </c>
      <c r="S275" s="3">
        <f>_xll.qlInterpolationInterpolate(B3Minterpolation,R275,TRUE)</f>
        <v>2.6668566116744515E-3</v>
      </c>
      <c r="X275" s="112"/>
      <c r="Y275" s="112"/>
    </row>
    <row r="276" spans="5:25" ht="11.25" customHeight="1" x14ac:dyDescent="0.2">
      <c r="E276" s="147"/>
      <c r="F276" s="147"/>
      <c r="G276" s="112"/>
      <c r="K276" s="112"/>
      <c r="L276" s="112"/>
      <c r="R276" s="27">
        <f>_xll.qlCalendarAdvance(Calendar,R275,"1D","f")</f>
        <v>42762</v>
      </c>
      <c r="S276" s="3">
        <f>_xll.qlInterpolationInterpolate(B3Minterpolation,R276,TRUE)</f>
        <v>2.6704618597272402E-3</v>
      </c>
      <c r="X276" s="112"/>
      <c r="Y276" s="112"/>
    </row>
    <row r="277" spans="5:25" ht="11.25" customHeight="1" x14ac:dyDescent="0.2">
      <c r="E277" s="147"/>
      <c r="F277" s="147"/>
      <c r="G277" s="112"/>
      <c r="K277" s="112"/>
      <c r="L277" s="112"/>
      <c r="R277" s="27">
        <f>_xll.qlCalendarAdvance(Calendar,R276,"1D","f")</f>
        <v>42765</v>
      </c>
      <c r="S277" s="3">
        <f>_xll.qlInterpolationInterpolate(B3Minterpolation,R277,TRUE)</f>
        <v>2.6812782001597452E-3</v>
      </c>
      <c r="X277" s="112"/>
      <c r="Y277" s="112"/>
    </row>
    <row r="278" spans="5:25" ht="11.25" customHeight="1" x14ac:dyDescent="0.2">
      <c r="E278" s="147"/>
      <c r="F278" s="147"/>
      <c r="G278" s="112"/>
      <c r="K278" s="112"/>
      <c r="L278" s="112"/>
      <c r="R278" s="27">
        <f>_xll.qlCalendarAdvance(Calendar,R277,"1D","f")</f>
        <v>42766</v>
      </c>
      <c r="S278" s="3">
        <f>_xll.qlInterpolationInterpolate(B3Minterpolation,R278,TRUE)</f>
        <v>2.6848802556271368E-3</v>
      </c>
      <c r="X278" s="112"/>
      <c r="Y278" s="112"/>
    </row>
    <row r="279" spans="5:25" ht="11.25" customHeight="1" x14ac:dyDescent="0.2">
      <c r="E279" s="147"/>
      <c r="F279" s="147"/>
      <c r="G279" s="112"/>
      <c r="K279" s="112"/>
      <c r="L279" s="112"/>
      <c r="R279" s="27">
        <f>_xll.qlCalendarAdvance(Calendar,R278,"1D","f")</f>
        <v>42767</v>
      </c>
      <c r="S279" s="3">
        <f>_xll.qlInterpolationInterpolate(B3Minterpolation,R279,TRUE)</f>
        <v>2.6884788203720622E-3</v>
      </c>
      <c r="X279" s="112"/>
      <c r="Y279" s="112"/>
    </row>
    <row r="280" spans="5:25" ht="11.25" customHeight="1" x14ac:dyDescent="0.2">
      <c r="E280" s="147"/>
      <c r="F280" s="147"/>
      <c r="G280" s="112"/>
      <c r="K280" s="112"/>
      <c r="L280" s="112"/>
      <c r="R280" s="27">
        <f>_xll.qlCalendarAdvance(Calendar,R279,"1D","f")</f>
        <v>42768</v>
      </c>
      <c r="S280" s="3">
        <f>_xll.qlInterpolationInterpolate(B3Minterpolation,R280,TRUE)</f>
        <v>2.6920728173640738E-3</v>
      </c>
      <c r="X280" s="112"/>
      <c r="Y280" s="112"/>
    </row>
    <row r="281" spans="5:25" ht="11.25" customHeight="1" x14ac:dyDescent="0.2">
      <c r="E281" s="147"/>
      <c r="F281" s="147"/>
      <c r="G281" s="112"/>
      <c r="K281" s="112"/>
      <c r="L281" s="112"/>
      <c r="R281" s="27">
        <f>_xll.qlCalendarAdvance(Calendar,R280,"1D","f")</f>
        <v>42769</v>
      </c>
      <c r="S281" s="3">
        <f>_xll.qlInterpolationInterpolate(B3Minterpolation,R281,TRUE)</f>
        <v>2.6956611695727255E-3</v>
      </c>
      <c r="X281" s="112"/>
      <c r="Y281" s="112"/>
    </row>
    <row r="282" spans="5:25" ht="11.25" customHeight="1" x14ac:dyDescent="0.2">
      <c r="E282" s="147"/>
      <c r="F282" s="147"/>
      <c r="G282" s="112"/>
      <c r="K282" s="112"/>
      <c r="L282" s="112"/>
      <c r="R282" s="27">
        <f>_xll.qlCalendarAdvance(Calendar,R281,"1D","f")</f>
        <v>42772</v>
      </c>
      <c r="S282" s="3">
        <f>_xll.qlInterpolationInterpolate(B3Minterpolation,R282,TRUE)</f>
        <v>2.7063815871940507E-3</v>
      </c>
      <c r="X282" s="112"/>
      <c r="Y282" s="112"/>
    </row>
    <row r="283" spans="5:25" ht="11.25" customHeight="1" x14ac:dyDescent="0.2">
      <c r="E283" s="147"/>
      <c r="F283" s="147"/>
      <c r="G283" s="112"/>
      <c r="K283" s="112"/>
      <c r="L283" s="112"/>
      <c r="R283" s="27">
        <f>_xll.qlCalendarAdvance(Calendar,R282,"1D","f")</f>
        <v>42773</v>
      </c>
      <c r="S283" s="3">
        <f>_xll.qlInterpolationInterpolate(B3Minterpolation,R283,TRUE)</f>
        <v>2.7099365899647928E-3</v>
      </c>
      <c r="X283" s="112"/>
      <c r="Y283" s="112"/>
    </row>
    <row r="284" spans="5:25" ht="11.25" customHeight="1" x14ac:dyDescent="0.2">
      <c r="E284" s="147"/>
      <c r="F284" s="147"/>
      <c r="G284" s="112"/>
      <c r="K284" s="112"/>
      <c r="L284" s="112"/>
      <c r="R284" s="27">
        <f>_xll.qlCalendarAdvance(Calendar,R283,"1D","f")</f>
        <v>42774</v>
      </c>
      <c r="S284" s="3">
        <f>_xll.qlInterpolationInterpolate(B3Minterpolation,R284,TRUE)</f>
        <v>2.7134805627999402E-3</v>
      </c>
      <c r="X284" s="112"/>
      <c r="Y284" s="112"/>
    </row>
    <row r="285" spans="5:25" ht="11.25" customHeight="1" x14ac:dyDescent="0.2">
      <c r="E285" s="147"/>
      <c r="F285" s="147"/>
      <c r="G285" s="112"/>
      <c r="K285" s="112"/>
      <c r="L285" s="112"/>
      <c r="R285" s="27">
        <f>_xll.qlCalendarAdvance(Calendar,R284,"1D","f")</f>
        <v>42775</v>
      </c>
      <c r="S285" s="3">
        <f>_xll.qlInterpolationInterpolate(B3Minterpolation,R285,TRUE)</f>
        <v>2.7170124286690464E-3</v>
      </c>
      <c r="X285" s="112"/>
      <c r="Y285" s="112"/>
    </row>
    <row r="286" spans="5:25" ht="11.25" customHeight="1" x14ac:dyDescent="0.2">
      <c r="E286" s="147"/>
      <c r="F286" s="147"/>
      <c r="G286" s="112"/>
      <c r="K286" s="112"/>
      <c r="L286" s="112"/>
      <c r="R286" s="27">
        <f>_xll.qlCalendarAdvance(Calendar,R285,"1D","f")</f>
        <v>42776</v>
      </c>
      <c r="S286" s="3">
        <f>_xll.qlInterpolationInterpolate(B3Minterpolation,R286,TRUE)</f>
        <v>2.7205311105416644E-3</v>
      </c>
      <c r="X286" s="112"/>
      <c r="Y286" s="112"/>
    </row>
    <row r="287" spans="5:25" ht="11.25" customHeight="1" x14ac:dyDescent="0.2">
      <c r="E287" s="147"/>
      <c r="F287" s="147"/>
      <c r="G287" s="112"/>
      <c r="K287" s="112"/>
      <c r="L287" s="112"/>
      <c r="R287" s="27">
        <f>_xll.qlCalendarAdvance(Calendar,R286,"1D","f")</f>
        <v>42779</v>
      </c>
      <c r="S287" s="3">
        <f>_xll.qlInterpolationInterpolate(B3Minterpolation,R287,TRUE)</f>
        <v>2.7309972818761194E-3</v>
      </c>
      <c r="X287" s="112"/>
      <c r="Y287" s="112"/>
    </row>
    <row r="288" spans="5:25" ht="11.25" customHeight="1" x14ac:dyDescent="0.2">
      <c r="E288" s="147"/>
      <c r="F288" s="147"/>
      <c r="G288" s="112"/>
      <c r="K288" s="112"/>
      <c r="L288" s="112"/>
      <c r="R288" s="27">
        <f>_xll.qlCalendarAdvance(Calendar,R287,"1D","f")</f>
        <v>42780</v>
      </c>
      <c r="S288" s="3">
        <f>_xll.qlInterpolationInterpolate(B3Minterpolation,R288,TRUE)</f>
        <v>2.7344524574583152E-3</v>
      </c>
      <c r="X288" s="112"/>
      <c r="Y288" s="112"/>
    </row>
    <row r="289" spans="5:25" ht="11.25" customHeight="1" x14ac:dyDescent="0.2">
      <c r="E289" s="147"/>
      <c r="F289" s="147"/>
      <c r="G289" s="112"/>
      <c r="K289" s="112"/>
      <c r="L289" s="112"/>
      <c r="R289" s="71">
        <f>_xll.qlCalendarAdvance(Calendar,R288,"1D","f")</f>
        <v>42781</v>
      </c>
      <c r="S289" s="60">
        <f>_xll.qlInterpolationInterpolate(B3Minterpolation,R289,TRUE)</f>
        <v>2.7378890638917889E-3</v>
      </c>
      <c r="X289" s="112"/>
      <c r="Y289" s="112"/>
    </row>
    <row r="290" spans="5:25" ht="11.25" customHeight="1" x14ac:dyDescent="0.2">
      <c r="E290" s="147"/>
      <c r="F290" s="147"/>
      <c r="G290" s="112"/>
      <c r="K290" s="112"/>
      <c r="L290" s="112"/>
      <c r="R290" s="149"/>
      <c r="S290" s="149"/>
      <c r="X290" s="112"/>
      <c r="Y290" s="112"/>
    </row>
    <row r="291" spans="5:25" ht="11.25" customHeight="1" x14ac:dyDescent="0.2">
      <c r="E291" s="147"/>
      <c r="F291" s="147"/>
      <c r="G291" s="112"/>
      <c r="K291" s="112"/>
      <c r="L291" s="112"/>
      <c r="R291" s="149"/>
      <c r="S291" s="149"/>
      <c r="X291" s="112"/>
      <c r="Y291" s="112"/>
    </row>
    <row r="292" spans="5:25" ht="11.25" customHeight="1" x14ac:dyDescent="0.2">
      <c r="E292" s="147"/>
      <c r="F292" s="147"/>
      <c r="G292" s="112"/>
      <c r="K292" s="112"/>
      <c r="L292" s="112"/>
      <c r="R292" s="149"/>
      <c r="S292" s="149"/>
      <c r="X292" s="112"/>
      <c r="Y292" s="112"/>
    </row>
    <row r="293" spans="5:25" ht="11.25" customHeight="1" x14ac:dyDescent="0.2">
      <c r="E293" s="147"/>
      <c r="F293" s="147"/>
      <c r="G293" s="112"/>
      <c r="K293" s="112"/>
      <c r="L293" s="112"/>
      <c r="R293" s="149"/>
      <c r="S293" s="149"/>
      <c r="X293" s="112"/>
      <c r="Y293" s="112"/>
    </row>
    <row r="294" spans="5:25" ht="11.25" customHeight="1" x14ac:dyDescent="0.2">
      <c r="E294" s="147"/>
      <c r="F294" s="147"/>
      <c r="G294" s="112"/>
      <c r="K294" s="112"/>
      <c r="L294" s="112"/>
      <c r="R294" s="149"/>
      <c r="S294" s="149"/>
      <c r="X294" s="112"/>
      <c r="Y294" s="112"/>
    </row>
    <row r="295" spans="5:25" ht="11.25" customHeight="1" x14ac:dyDescent="0.2">
      <c r="E295" s="147"/>
      <c r="F295" s="147"/>
      <c r="G295" s="112"/>
      <c r="K295" s="112"/>
      <c r="L295" s="112"/>
      <c r="R295" s="149"/>
      <c r="S295" s="149"/>
      <c r="X295" s="112"/>
      <c r="Y295" s="112"/>
    </row>
    <row r="296" spans="5:25" ht="11.25" customHeight="1" x14ac:dyDescent="0.2">
      <c r="E296" s="147"/>
      <c r="F296" s="147"/>
      <c r="G296" s="112"/>
      <c r="K296" s="112"/>
      <c r="L296" s="112"/>
      <c r="R296" s="149"/>
      <c r="S296" s="149"/>
      <c r="X296" s="112"/>
      <c r="Y296" s="112"/>
    </row>
    <row r="297" spans="5:25" ht="11.25" customHeight="1" x14ac:dyDescent="0.2">
      <c r="E297" s="147"/>
      <c r="F297" s="147"/>
      <c r="G297" s="112"/>
      <c r="K297" s="112"/>
      <c r="L297" s="112"/>
      <c r="R297" s="149"/>
      <c r="S297" s="149"/>
      <c r="X297" s="112"/>
      <c r="Y297" s="112"/>
    </row>
    <row r="298" spans="5:25" ht="11.25" customHeight="1" x14ac:dyDescent="0.2">
      <c r="E298" s="147"/>
      <c r="F298" s="147"/>
      <c r="G298" s="112"/>
      <c r="K298" s="112"/>
      <c r="L298" s="112"/>
      <c r="R298" s="149"/>
      <c r="S298" s="149"/>
      <c r="X298" s="112"/>
      <c r="Y298" s="112"/>
    </row>
    <row r="299" spans="5:25" ht="11.25" customHeight="1" x14ac:dyDescent="0.2">
      <c r="E299" s="147"/>
      <c r="F299" s="147"/>
      <c r="G299" s="112"/>
      <c r="K299" s="112"/>
      <c r="L299" s="112"/>
      <c r="R299" s="149"/>
      <c r="S299" s="149"/>
      <c r="X299" s="112"/>
      <c r="Y299" s="112"/>
    </row>
    <row r="300" spans="5:25" ht="11.25" customHeight="1" x14ac:dyDescent="0.2">
      <c r="E300" s="147"/>
      <c r="F300" s="147"/>
      <c r="G300" s="112"/>
      <c r="K300" s="112"/>
      <c r="L300" s="112"/>
      <c r="R300" s="149"/>
      <c r="S300" s="149"/>
      <c r="X300" s="112"/>
      <c r="Y300" s="112"/>
    </row>
    <row r="301" spans="5:25" ht="11.25" customHeight="1" x14ac:dyDescent="0.2">
      <c r="E301" s="147"/>
      <c r="F301" s="147"/>
      <c r="G301" s="112"/>
      <c r="K301" s="112"/>
      <c r="L301" s="112"/>
      <c r="R301" s="149"/>
      <c r="S301" s="149"/>
      <c r="X301" s="112"/>
      <c r="Y301" s="112"/>
    </row>
    <row r="302" spans="5:25" ht="11.25" customHeight="1" x14ac:dyDescent="0.2">
      <c r="E302" s="147"/>
      <c r="F302" s="147"/>
      <c r="G302" s="112"/>
      <c r="K302" s="112"/>
      <c r="L302" s="112"/>
      <c r="R302" s="149"/>
      <c r="S302" s="149"/>
      <c r="X302" s="112"/>
      <c r="Y302" s="112"/>
    </row>
    <row r="303" spans="5:25" ht="11.25" customHeight="1" x14ac:dyDescent="0.2">
      <c r="E303" s="147"/>
      <c r="F303" s="147"/>
      <c r="G303" s="112"/>
      <c r="K303" s="112"/>
      <c r="L303" s="112"/>
      <c r="R303" s="149"/>
      <c r="S303" s="149"/>
      <c r="X303" s="112"/>
      <c r="Y303" s="112"/>
    </row>
    <row r="304" spans="5:25" ht="11.25" customHeight="1" x14ac:dyDescent="0.2">
      <c r="E304" s="147"/>
      <c r="F304" s="147"/>
      <c r="G304" s="112"/>
      <c r="K304" s="112"/>
      <c r="L304" s="112"/>
      <c r="R304" s="149"/>
      <c r="S304" s="149"/>
      <c r="X304" s="112"/>
      <c r="Y304" s="112"/>
    </row>
    <row r="305" spans="5:25" ht="11.25" customHeight="1" x14ac:dyDescent="0.2">
      <c r="E305" s="147"/>
      <c r="F305" s="147"/>
      <c r="G305" s="112"/>
      <c r="K305" s="112"/>
      <c r="L305" s="112"/>
      <c r="R305" s="149"/>
      <c r="S305" s="149"/>
      <c r="X305" s="112"/>
      <c r="Y305" s="112"/>
    </row>
    <row r="306" spans="5:25" ht="11.25" customHeight="1" x14ac:dyDescent="0.2">
      <c r="E306" s="147"/>
      <c r="F306" s="147"/>
      <c r="G306" s="112"/>
      <c r="K306" s="112"/>
      <c r="L306" s="112"/>
      <c r="R306" s="149"/>
      <c r="S306" s="149"/>
      <c r="X306" s="112"/>
      <c r="Y306" s="112"/>
    </row>
    <row r="307" spans="5:25" ht="11.25" customHeight="1" x14ac:dyDescent="0.2">
      <c r="E307" s="147"/>
      <c r="F307" s="147"/>
      <c r="G307" s="112"/>
      <c r="K307" s="112"/>
      <c r="L307" s="112"/>
      <c r="R307" s="149"/>
      <c r="S307" s="149"/>
      <c r="X307" s="112"/>
      <c r="Y307" s="112"/>
    </row>
    <row r="308" spans="5:25" ht="11.25" customHeight="1" x14ac:dyDescent="0.2">
      <c r="E308" s="147"/>
      <c r="F308" s="147"/>
      <c r="G308" s="112"/>
      <c r="K308" s="112"/>
      <c r="L308" s="112"/>
      <c r="R308" s="149"/>
      <c r="S308" s="149"/>
      <c r="X308" s="112"/>
      <c r="Y308" s="112"/>
    </row>
    <row r="309" spans="5:25" ht="11.25" customHeight="1" x14ac:dyDescent="0.2">
      <c r="E309" s="147"/>
      <c r="F309" s="147"/>
      <c r="G309" s="112"/>
      <c r="K309" s="112"/>
      <c r="L309" s="112"/>
      <c r="R309" s="149"/>
      <c r="S309" s="149"/>
      <c r="X309" s="112"/>
      <c r="Y309" s="112"/>
    </row>
    <row r="310" spans="5:25" ht="11.25" customHeight="1" x14ac:dyDescent="0.2">
      <c r="E310" s="147"/>
      <c r="F310" s="147"/>
      <c r="G310" s="112"/>
      <c r="K310" s="112"/>
      <c r="L310" s="112"/>
      <c r="R310" s="149"/>
      <c r="S310" s="149"/>
      <c r="X310" s="112"/>
      <c r="Y310" s="112"/>
    </row>
    <row r="311" spans="5:25" ht="11.25" customHeight="1" x14ac:dyDescent="0.2">
      <c r="E311" s="147"/>
      <c r="F311" s="147"/>
      <c r="G311" s="112"/>
      <c r="K311" s="112"/>
      <c r="L311" s="112"/>
      <c r="R311" s="149"/>
      <c r="S311" s="149"/>
      <c r="X311" s="112"/>
      <c r="Y311" s="112"/>
    </row>
    <row r="312" spans="5:25" ht="11.25" customHeight="1" x14ac:dyDescent="0.2">
      <c r="E312" s="147"/>
      <c r="F312" s="147"/>
      <c r="G312" s="112"/>
      <c r="K312" s="112"/>
      <c r="L312" s="112"/>
      <c r="R312" s="149"/>
      <c r="S312" s="149"/>
      <c r="X312" s="112"/>
      <c r="Y312" s="112"/>
    </row>
    <row r="313" spans="5:25" ht="11.25" customHeight="1" x14ac:dyDescent="0.2">
      <c r="E313" s="147"/>
      <c r="F313" s="147"/>
      <c r="G313" s="112"/>
      <c r="K313" s="112"/>
      <c r="L313" s="112"/>
      <c r="R313" s="149"/>
      <c r="S313" s="149"/>
      <c r="X313" s="112"/>
      <c r="Y313" s="112"/>
    </row>
    <row r="314" spans="5:25" ht="11.25" customHeight="1" x14ac:dyDescent="0.2">
      <c r="E314" s="147"/>
      <c r="F314" s="147"/>
      <c r="G314" s="112"/>
      <c r="K314" s="112"/>
      <c r="L314" s="112"/>
      <c r="R314" s="149"/>
      <c r="S314" s="149"/>
      <c r="X314" s="112"/>
      <c r="Y314" s="112"/>
    </row>
    <row r="315" spans="5:25" ht="11.25" customHeight="1" x14ac:dyDescent="0.2">
      <c r="E315" s="147"/>
      <c r="F315" s="147"/>
      <c r="G315" s="112"/>
      <c r="K315" s="112"/>
      <c r="L315" s="112"/>
      <c r="R315" s="149"/>
      <c r="S315" s="149"/>
      <c r="X315" s="112"/>
      <c r="Y315" s="112"/>
    </row>
    <row r="316" spans="5:25" ht="11.25" customHeight="1" x14ac:dyDescent="0.2">
      <c r="E316" s="147"/>
      <c r="F316" s="147"/>
      <c r="G316" s="112"/>
      <c r="K316" s="112"/>
      <c r="L316" s="112"/>
      <c r="R316" s="149"/>
      <c r="S316" s="149"/>
      <c r="X316" s="112"/>
      <c r="Y316" s="112"/>
    </row>
    <row r="317" spans="5:25" ht="11.25" customHeight="1" x14ac:dyDescent="0.2">
      <c r="E317" s="147"/>
      <c r="F317" s="147"/>
      <c r="G317" s="112"/>
      <c r="K317" s="112"/>
      <c r="L317" s="112"/>
      <c r="R317" s="149"/>
      <c r="S317" s="149"/>
      <c r="X317" s="112"/>
      <c r="Y317" s="112"/>
    </row>
    <row r="318" spans="5:25" ht="11.25" customHeight="1" x14ac:dyDescent="0.2">
      <c r="E318" s="147"/>
      <c r="F318" s="147"/>
      <c r="G318" s="112"/>
      <c r="K318" s="112"/>
      <c r="L318" s="112"/>
      <c r="R318" s="149"/>
      <c r="S318" s="149"/>
      <c r="X318" s="112"/>
      <c r="Y318" s="112"/>
    </row>
    <row r="319" spans="5:25" ht="11.25" customHeight="1" x14ac:dyDescent="0.2">
      <c r="E319" s="147"/>
      <c r="F319" s="147"/>
      <c r="G319" s="112"/>
      <c r="K319" s="112"/>
      <c r="L319" s="112"/>
      <c r="R319" s="149"/>
      <c r="S319" s="149"/>
      <c r="X319" s="112"/>
      <c r="Y319" s="112"/>
    </row>
    <row r="320" spans="5:25" ht="11.25" customHeight="1" x14ac:dyDescent="0.2">
      <c r="E320" s="147"/>
      <c r="F320" s="147"/>
      <c r="G320" s="112"/>
      <c r="K320" s="112"/>
      <c r="L320" s="112"/>
      <c r="R320" s="149"/>
      <c r="S320" s="149"/>
      <c r="X320" s="112"/>
      <c r="Y320" s="112"/>
    </row>
    <row r="321" spans="5:25" ht="11.25" customHeight="1" x14ac:dyDescent="0.2">
      <c r="E321" s="147"/>
      <c r="F321" s="147"/>
      <c r="G321" s="112"/>
      <c r="K321" s="112"/>
      <c r="L321" s="112"/>
      <c r="R321" s="149"/>
      <c r="S321" s="149"/>
      <c r="X321" s="112"/>
      <c r="Y321" s="112"/>
    </row>
    <row r="322" spans="5:25" ht="11.25" customHeight="1" x14ac:dyDescent="0.2">
      <c r="E322" s="147"/>
      <c r="F322" s="147"/>
      <c r="G322" s="112"/>
      <c r="K322" s="112"/>
      <c r="L322" s="112"/>
      <c r="R322" s="149"/>
      <c r="S322" s="149"/>
      <c r="X322" s="112"/>
      <c r="Y322" s="112"/>
    </row>
    <row r="323" spans="5:25" ht="11.25" customHeight="1" x14ac:dyDescent="0.2">
      <c r="E323" s="147"/>
      <c r="F323" s="147"/>
      <c r="G323" s="112"/>
      <c r="K323" s="112"/>
      <c r="L323" s="112"/>
      <c r="R323" s="149"/>
      <c r="S323" s="149"/>
      <c r="X323" s="112"/>
      <c r="Y323" s="112"/>
    </row>
    <row r="324" spans="5:25" ht="11.25" customHeight="1" x14ac:dyDescent="0.2">
      <c r="E324" s="147"/>
      <c r="F324" s="147"/>
      <c r="G324" s="112"/>
      <c r="K324" s="112"/>
      <c r="L324" s="112"/>
      <c r="R324" s="149"/>
      <c r="S324" s="149"/>
      <c r="X324" s="112"/>
      <c r="Y324" s="112"/>
    </row>
    <row r="325" spans="5:25" ht="11.25" customHeight="1" x14ac:dyDescent="0.2">
      <c r="E325" s="147"/>
      <c r="F325" s="147"/>
      <c r="G325" s="112"/>
      <c r="K325" s="112"/>
      <c r="L325" s="112"/>
      <c r="R325" s="149"/>
      <c r="S325" s="149"/>
      <c r="X325" s="112"/>
      <c r="Y325" s="112"/>
    </row>
    <row r="326" spans="5:25" ht="11.25" customHeight="1" x14ac:dyDescent="0.2">
      <c r="E326" s="147"/>
      <c r="F326" s="147"/>
      <c r="G326" s="112"/>
      <c r="K326" s="112"/>
      <c r="L326" s="112"/>
      <c r="R326" s="149"/>
      <c r="S326" s="149"/>
      <c r="X326" s="112"/>
      <c r="Y326" s="112"/>
    </row>
    <row r="327" spans="5:25" ht="11.25" customHeight="1" x14ac:dyDescent="0.2">
      <c r="E327" s="147"/>
      <c r="F327" s="147"/>
      <c r="G327" s="112"/>
      <c r="K327" s="112"/>
      <c r="L327" s="112"/>
      <c r="R327" s="149"/>
      <c r="S327" s="149"/>
      <c r="X327" s="112"/>
      <c r="Y327" s="112"/>
    </row>
    <row r="328" spans="5:25" ht="11.25" customHeight="1" x14ac:dyDescent="0.2">
      <c r="E328" s="147"/>
      <c r="F328" s="147"/>
      <c r="G328" s="112"/>
      <c r="K328" s="112"/>
      <c r="L328" s="112"/>
      <c r="R328" s="149"/>
      <c r="S328" s="149"/>
      <c r="X328" s="112"/>
      <c r="Y328" s="112"/>
    </row>
    <row r="329" spans="5:25" ht="11.25" customHeight="1" x14ac:dyDescent="0.2">
      <c r="E329" s="147"/>
      <c r="F329" s="147"/>
      <c r="G329" s="112"/>
      <c r="K329" s="112"/>
      <c r="L329" s="112"/>
      <c r="R329" s="149"/>
      <c r="S329" s="149"/>
      <c r="X329" s="112"/>
      <c r="Y329" s="112"/>
    </row>
    <row r="330" spans="5:25" ht="11.25" customHeight="1" x14ac:dyDescent="0.2">
      <c r="E330" s="147"/>
      <c r="F330" s="147"/>
      <c r="G330" s="112"/>
      <c r="K330" s="112"/>
      <c r="L330" s="112"/>
      <c r="R330" s="149"/>
      <c r="S330" s="149"/>
      <c r="X330" s="112"/>
      <c r="Y330" s="112"/>
    </row>
    <row r="331" spans="5:25" ht="11.25" customHeight="1" x14ac:dyDescent="0.2">
      <c r="E331" s="147"/>
      <c r="F331" s="147"/>
      <c r="G331" s="112"/>
      <c r="K331" s="112"/>
      <c r="L331" s="112"/>
      <c r="R331" s="149"/>
      <c r="S331" s="149"/>
      <c r="X331" s="112"/>
      <c r="Y331" s="112"/>
    </row>
    <row r="332" spans="5:25" ht="11.25" customHeight="1" x14ac:dyDescent="0.2">
      <c r="E332" s="147"/>
      <c r="F332" s="147"/>
      <c r="G332" s="112"/>
      <c r="K332" s="112"/>
      <c r="L332" s="112"/>
      <c r="R332" s="149"/>
      <c r="S332" s="149"/>
      <c r="X332" s="112"/>
      <c r="Y332" s="112"/>
    </row>
    <row r="333" spans="5:25" ht="11.25" customHeight="1" x14ac:dyDescent="0.2">
      <c r="E333" s="147"/>
      <c r="F333" s="147"/>
      <c r="G333" s="112"/>
      <c r="K333" s="112"/>
      <c r="L333" s="112"/>
      <c r="R333" s="149"/>
      <c r="S333" s="149"/>
      <c r="X333" s="112"/>
      <c r="Y333" s="112"/>
    </row>
    <row r="334" spans="5:25" ht="11.25" customHeight="1" x14ac:dyDescent="0.2">
      <c r="E334" s="147"/>
      <c r="F334" s="147"/>
      <c r="G334" s="112"/>
      <c r="K334" s="112"/>
      <c r="L334" s="112"/>
      <c r="R334" s="149"/>
      <c r="S334" s="149"/>
      <c r="X334" s="112"/>
      <c r="Y334" s="112"/>
    </row>
    <row r="335" spans="5:25" ht="11.25" customHeight="1" x14ac:dyDescent="0.2">
      <c r="E335" s="147"/>
      <c r="F335" s="147"/>
      <c r="G335" s="112"/>
      <c r="K335" s="112"/>
      <c r="L335" s="112"/>
      <c r="R335" s="149"/>
      <c r="S335" s="149"/>
      <c r="X335" s="112"/>
      <c r="Y335" s="112"/>
    </row>
    <row r="336" spans="5:25" ht="11.25" customHeight="1" x14ac:dyDescent="0.2">
      <c r="E336" s="147"/>
      <c r="F336" s="147"/>
      <c r="G336" s="112"/>
      <c r="K336" s="112"/>
      <c r="L336" s="112"/>
      <c r="R336" s="149"/>
      <c r="S336" s="149"/>
      <c r="X336" s="112"/>
      <c r="Y336" s="112"/>
    </row>
    <row r="337" spans="5:25" ht="11.25" customHeight="1" x14ac:dyDescent="0.2">
      <c r="E337" s="147"/>
      <c r="F337" s="147"/>
      <c r="G337" s="112"/>
      <c r="K337" s="112"/>
      <c r="L337" s="112"/>
      <c r="R337" s="149"/>
      <c r="S337" s="149"/>
      <c r="X337" s="112"/>
      <c r="Y337" s="112"/>
    </row>
    <row r="338" spans="5:25" ht="11.25" customHeight="1" x14ac:dyDescent="0.2">
      <c r="E338" s="147"/>
      <c r="F338" s="147"/>
      <c r="G338" s="112"/>
      <c r="K338" s="112"/>
      <c r="L338" s="112"/>
      <c r="R338" s="149"/>
      <c r="S338" s="149"/>
      <c r="X338" s="112"/>
      <c r="Y338" s="112"/>
    </row>
    <row r="339" spans="5:25" ht="11.25" customHeight="1" x14ac:dyDescent="0.2">
      <c r="E339" s="147"/>
      <c r="F339" s="147"/>
      <c r="G339" s="112"/>
      <c r="K339" s="112"/>
      <c r="L339" s="112"/>
      <c r="R339" s="149"/>
      <c r="S339" s="149"/>
      <c r="X339" s="112"/>
      <c r="Y339" s="112"/>
    </row>
    <row r="340" spans="5:25" ht="11.25" customHeight="1" x14ac:dyDescent="0.2">
      <c r="E340" s="147"/>
      <c r="F340" s="147"/>
      <c r="G340" s="112"/>
      <c r="K340" s="112"/>
      <c r="L340" s="112"/>
      <c r="R340" s="149"/>
      <c r="S340" s="149"/>
      <c r="X340" s="112"/>
      <c r="Y340" s="112"/>
    </row>
    <row r="341" spans="5:25" ht="11.25" customHeight="1" x14ac:dyDescent="0.2">
      <c r="E341" s="147"/>
      <c r="F341" s="147"/>
      <c r="G341" s="112"/>
      <c r="K341" s="112"/>
      <c r="L341" s="112"/>
      <c r="R341" s="149"/>
      <c r="S341" s="149"/>
      <c r="X341" s="112"/>
      <c r="Y341" s="112"/>
    </row>
    <row r="342" spans="5:25" ht="11.25" customHeight="1" x14ac:dyDescent="0.2">
      <c r="E342" s="147"/>
      <c r="F342" s="147"/>
      <c r="G342" s="112"/>
      <c r="K342" s="112"/>
      <c r="L342" s="112"/>
      <c r="R342" s="149"/>
      <c r="S342" s="149"/>
      <c r="X342" s="112"/>
      <c r="Y342" s="112"/>
    </row>
    <row r="343" spans="5:25" ht="11.25" customHeight="1" x14ac:dyDescent="0.2">
      <c r="E343" s="147"/>
      <c r="F343" s="147"/>
      <c r="G343" s="112"/>
      <c r="K343" s="112"/>
      <c r="L343" s="112"/>
      <c r="R343" s="149"/>
      <c r="S343" s="149"/>
      <c r="X343" s="112"/>
      <c r="Y343" s="112"/>
    </row>
    <row r="344" spans="5:25" ht="11.25" customHeight="1" x14ac:dyDescent="0.2">
      <c r="E344" s="147"/>
      <c r="F344" s="147"/>
      <c r="G344" s="112"/>
      <c r="K344" s="112"/>
      <c r="L344" s="112"/>
      <c r="R344" s="149"/>
      <c r="S344" s="149"/>
      <c r="X344" s="112"/>
      <c r="Y344" s="112"/>
    </row>
    <row r="345" spans="5:25" ht="11.25" customHeight="1" x14ac:dyDescent="0.2">
      <c r="E345" s="147"/>
      <c r="F345" s="147"/>
      <c r="G345" s="112"/>
      <c r="K345" s="112"/>
      <c r="L345" s="112"/>
      <c r="R345" s="149"/>
      <c r="S345" s="149"/>
      <c r="X345" s="112"/>
      <c r="Y345" s="112"/>
    </row>
    <row r="346" spans="5:25" ht="11.25" customHeight="1" x14ac:dyDescent="0.2">
      <c r="E346" s="147"/>
      <c r="F346" s="147"/>
      <c r="G346" s="112"/>
      <c r="K346" s="112"/>
      <c r="L346" s="112"/>
      <c r="R346" s="149"/>
      <c r="S346" s="149"/>
      <c r="X346" s="112"/>
      <c r="Y346" s="112"/>
    </row>
    <row r="347" spans="5:25" ht="11.25" customHeight="1" x14ac:dyDescent="0.2">
      <c r="E347" s="147"/>
      <c r="F347" s="147"/>
      <c r="G347" s="112"/>
      <c r="K347" s="112"/>
      <c r="L347" s="112"/>
      <c r="R347" s="149"/>
      <c r="S347" s="149"/>
      <c r="X347" s="112"/>
      <c r="Y347" s="112"/>
    </row>
    <row r="348" spans="5:25" ht="11.25" customHeight="1" x14ac:dyDescent="0.2">
      <c r="E348" s="147"/>
      <c r="F348" s="147"/>
      <c r="G348" s="112"/>
      <c r="K348" s="112"/>
      <c r="L348" s="112"/>
      <c r="R348" s="149"/>
      <c r="S348" s="149"/>
      <c r="X348" s="112"/>
      <c r="Y348" s="112"/>
    </row>
    <row r="349" spans="5:25" ht="11.25" customHeight="1" x14ac:dyDescent="0.2">
      <c r="E349" s="147"/>
      <c r="F349" s="147"/>
      <c r="G349" s="112"/>
      <c r="K349" s="112"/>
      <c r="L349" s="112"/>
      <c r="R349" s="149"/>
      <c r="S349" s="149"/>
      <c r="X349" s="112"/>
      <c r="Y349" s="112"/>
    </row>
    <row r="350" spans="5:25" ht="11.25" customHeight="1" x14ac:dyDescent="0.2">
      <c r="E350" s="147"/>
      <c r="F350" s="147"/>
      <c r="G350" s="112"/>
      <c r="K350" s="112"/>
      <c r="L350" s="112"/>
      <c r="R350" s="149"/>
      <c r="S350" s="149"/>
      <c r="X350" s="112"/>
      <c r="Y350" s="112"/>
    </row>
    <row r="351" spans="5:25" ht="11.25" customHeight="1" x14ac:dyDescent="0.2">
      <c r="E351" s="147"/>
      <c r="F351" s="147"/>
      <c r="G351" s="112"/>
      <c r="K351" s="112"/>
      <c r="L351" s="112"/>
      <c r="R351" s="149"/>
      <c r="S351" s="149"/>
      <c r="X351" s="112"/>
      <c r="Y351" s="112"/>
    </row>
    <row r="352" spans="5:25" ht="11.25" customHeight="1" x14ac:dyDescent="0.2">
      <c r="E352" s="147"/>
      <c r="F352" s="147"/>
      <c r="G352" s="112"/>
      <c r="K352" s="112"/>
      <c r="L352" s="112"/>
      <c r="R352" s="149"/>
      <c r="S352" s="149"/>
      <c r="X352" s="112"/>
      <c r="Y352" s="112"/>
    </row>
    <row r="353" spans="5:25" ht="11.25" customHeight="1" x14ac:dyDescent="0.2">
      <c r="E353" s="147"/>
      <c r="F353" s="147"/>
      <c r="G353" s="112"/>
      <c r="K353" s="112"/>
      <c r="L353" s="112"/>
      <c r="R353" s="149"/>
      <c r="S353" s="149"/>
      <c r="X353" s="112"/>
      <c r="Y353" s="112"/>
    </row>
    <row r="354" spans="5:25" ht="11.25" customHeight="1" x14ac:dyDescent="0.2">
      <c r="E354" s="147"/>
      <c r="F354" s="147"/>
      <c r="G354" s="112"/>
      <c r="K354" s="112"/>
      <c r="L354" s="112"/>
      <c r="R354" s="149"/>
      <c r="S354" s="149"/>
      <c r="X354" s="112"/>
      <c r="Y354" s="112"/>
    </row>
    <row r="355" spans="5:25" ht="11.25" customHeight="1" x14ac:dyDescent="0.2">
      <c r="E355" s="147"/>
      <c r="F355" s="147"/>
      <c r="G355" s="112"/>
      <c r="K355" s="112"/>
      <c r="L355" s="112"/>
      <c r="R355" s="149"/>
      <c r="S355" s="149"/>
      <c r="X355" s="112"/>
      <c r="Y355" s="112"/>
    </row>
    <row r="356" spans="5:25" ht="11.25" customHeight="1" x14ac:dyDescent="0.2">
      <c r="E356" s="147"/>
      <c r="F356" s="147"/>
      <c r="G356" s="112"/>
      <c r="K356" s="112"/>
      <c r="L356" s="112"/>
      <c r="R356" s="149"/>
      <c r="S356" s="149"/>
      <c r="X356" s="112"/>
      <c r="Y356" s="112"/>
    </row>
    <row r="357" spans="5:25" ht="11.25" customHeight="1" x14ac:dyDescent="0.2">
      <c r="E357" s="147"/>
      <c r="F357" s="147"/>
      <c r="G357" s="112"/>
      <c r="K357" s="112"/>
      <c r="L357" s="112"/>
      <c r="R357" s="149"/>
      <c r="S357" s="149"/>
      <c r="X357" s="112"/>
      <c r="Y357" s="112"/>
    </row>
    <row r="358" spans="5:25" ht="11.25" customHeight="1" x14ac:dyDescent="0.2">
      <c r="E358" s="147"/>
      <c r="F358" s="147"/>
      <c r="G358" s="112"/>
      <c r="K358" s="112"/>
      <c r="L358" s="112"/>
      <c r="R358" s="149"/>
      <c r="S358" s="149"/>
      <c r="X358" s="112"/>
      <c r="Y358" s="112"/>
    </row>
    <row r="359" spans="5:25" ht="11.25" customHeight="1" x14ac:dyDescent="0.2">
      <c r="E359" s="147"/>
      <c r="F359" s="147"/>
      <c r="G359" s="112"/>
      <c r="K359" s="112"/>
      <c r="L359" s="112"/>
      <c r="R359" s="149"/>
      <c r="S359" s="149"/>
      <c r="X359" s="112"/>
      <c r="Y359" s="112"/>
    </row>
    <row r="360" spans="5:25" ht="11.25" customHeight="1" x14ac:dyDescent="0.2">
      <c r="E360" s="147"/>
      <c r="F360" s="147"/>
      <c r="G360" s="112"/>
      <c r="K360" s="112"/>
      <c r="L360" s="112"/>
      <c r="R360" s="149"/>
      <c r="S360" s="149"/>
      <c r="X360" s="112"/>
      <c r="Y360" s="112"/>
    </row>
    <row r="361" spans="5:25" ht="11.25" customHeight="1" x14ac:dyDescent="0.2">
      <c r="E361" s="147"/>
      <c r="F361" s="147"/>
      <c r="G361" s="112"/>
      <c r="K361" s="112"/>
      <c r="L361" s="112"/>
      <c r="R361" s="149"/>
      <c r="S361" s="149"/>
      <c r="X361" s="112"/>
      <c r="Y361" s="112"/>
    </row>
    <row r="362" spans="5:25" ht="11.25" customHeight="1" x14ac:dyDescent="0.2">
      <c r="E362" s="147"/>
      <c r="F362" s="147"/>
      <c r="G362" s="112"/>
      <c r="K362" s="112"/>
      <c r="L362" s="112"/>
      <c r="R362" s="149"/>
      <c r="S362" s="149"/>
      <c r="X362" s="112"/>
      <c r="Y362" s="112"/>
    </row>
    <row r="363" spans="5:25" ht="11.25" customHeight="1" x14ac:dyDescent="0.2">
      <c r="E363" s="147"/>
      <c r="F363" s="147"/>
      <c r="G363" s="112"/>
      <c r="K363" s="112"/>
      <c r="L363" s="112"/>
      <c r="R363" s="149"/>
      <c r="S363" s="149"/>
      <c r="X363" s="112"/>
      <c r="Y363" s="112"/>
    </row>
    <row r="364" spans="5:25" ht="11.25" customHeight="1" x14ac:dyDescent="0.2">
      <c r="E364" s="147"/>
      <c r="F364" s="147"/>
      <c r="G364" s="112"/>
      <c r="K364" s="112"/>
      <c r="L364" s="112"/>
      <c r="R364" s="149"/>
      <c r="S364" s="149"/>
      <c r="X364" s="112"/>
      <c r="Y364" s="112"/>
    </row>
    <row r="365" spans="5:25" ht="11.25" customHeight="1" x14ac:dyDescent="0.2">
      <c r="E365" s="147"/>
      <c r="F365" s="147"/>
      <c r="G365" s="112"/>
      <c r="K365" s="112"/>
      <c r="L365" s="112"/>
      <c r="R365" s="149"/>
      <c r="S365" s="149"/>
      <c r="X365" s="112"/>
      <c r="Y365" s="112"/>
    </row>
    <row r="366" spans="5:25" ht="11.25" customHeight="1" x14ac:dyDescent="0.2">
      <c r="E366" s="147"/>
      <c r="F366" s="147"/>
      <c r="G366" s="112"/>
      <c r="K366" s="112"/>
      <c r="L366" s="112"/>
      <c r="R366" s="149"/>
      <c r="S366" s="149"/>
      <c r="X366" s="112"/>
      <c r="Y366" s="112"/>
    </row>
    <row r="367" spans="5:25" ht="11.25" customHeight="1" x14ac:dyDescent="0.2">
      <c r="E367" s="147"/>
      <c r="F367" s="147"/>
      <c r="G367" s="112"/>
      <c r="K367" s="112"/>
      <c r="L367" s="112"/>
      <c r="R367" s="149"/>
      <c r="S367" s="149"/>
      <c r="X367" s="112"/>
      <c r="Y367" s="112"/>
    </row>
    <row r="368" spans="5:25" ht="11.25" customHeight="1" x14ac:dyDescent="0.2">
      <c r="E368" s="147"/>
      <c r="F368" s="147"/>
      <c r="G368" s="112"/>
      <c r="K368" s="112"/>
      <c r="L368" s="112"/>
      <c r="R368" s="149"/>
      <c r="S368" s="149"/>
      <c r="X368" s="112"/>
      <c r="Y368" s="112"/>
    </row>
    <row r="369" spans="5:25" ht="11.25" customHeight="1" x14ac:dyDescent="0.2">
      <c r="E369" s="147"/>
      <c r="F369" s="147"/>
      <c r="G369" s="112"/>
      <c r="K369" s="112"/>
      <c r="L369" s="112"/>
      <c r="R369" s="149"/>
      <c r="S369" s="149"/>
      <c r="X369" s="112"/>
      <c r="Y369" s="112"/>
    </row>
    <row r="370" spans="5:25" ht="11.25" customHeight="1" x14ac:dyDescent="0.2">
      <c r="E370" s="147"/>
      <c r="F370" s="147"/>
      <c r="G370" s="112"/>
      <c r="K370" s="112"/>
      <c r="L370" s="112"/>
      <c r="R370" s="149"/>
      <c r="S370" s="149"/>
      <c r="X370" s="112"/>
      <c r="Y370" s="112"/>
    </row>
    <row r="371" spans="5:25" ht="11.25" customHeight="1" x14ac:dyDescent="0.2">
      <c r="E371" s="147"/>
      <c r="F371" s="147"/>
      <c r="G371" s="112"/>
      <c r="K371" s="112"/>
      <c r="L371" s="112"/>
      <c r="R371" s="149"/>
      <c r="S371" s="149"/>
      <c r="X371" s="112"/>
      <c r="Y371" s="112"/>
    </row>
    <row r="372" spans="5:25" ht="11.25" customHeight="1" x14ac:dyDescent="0.2">
      <c r="E372" s="147"/>
      <c r="F372" s="147"/>
      <c r="G372" s="112"/>
      <c r="K372" s="112"/>
      <c r="L372" s="112"/>
      <c r="R372" s="149"/>
      <c r="S372" s="149"/>
      <c r="X372" s="112"/>
      <c r="Y372" s="112"/>
    </row>
    <row r="373" spans="5:25" ht="11.25" customHeight="1" x14ac:dyDescent="0.2">
      <c r="E373" s="147"/>
      <c r="F373" s="147"/>
      <c r="G373" s="112"/>
      <c r="K373" s="112"/>
      <c r="L373" s="112"/>
      <c r="R373" s="149"/>
      <c r="S373" s="149"/>
      <c r="X373" s="112"/>
      <c r="Y373" s="112"/>
    </row>
    <row r="374" spans="5:25" ht="11.25" customHeight="1" x14ac:dyDescent="0.2">
      <c r="E374" s="147"/>
      <c r="F374" s="147"/>
      <c r="G374" s="112"/>
      <c r="K374" s="112"/>
      <c r="L374" s="112"/>
      <c r="R374" s="149"/>
      <c r="S374" s="149"/>
      <c r="X374" s="112"/>
      <c r="Y374" s="112"/>
    </row>
    <row r="375" spans="5:25" ht="11.25" customHeight="1" x14ac:dyDescent="0.2">
      <c r="E375" s="147"/>
      <c r="F375" s="147"/>
      <c r="G375" s="112"/>
      <c r="K375" s="112"/>
      <c r="L375" s="112"/>
      <c r="R375" s="149"/>
      <c r="S375" s="149"/>
      <c r="X375" s="112"/>
      <c r="Y375" s="112"/>
    </row>
    <row r="376" spans="5:25" ht="11.25" customHeight="1" x14ac:dyDescent="0.2">
      <c r="E376" s="147"/>
      <c r="F376" s="147"/>
      <c r="G376" s="112"/>
      <c r="K376" s="112"/>
      <c r="L376" s="112"/>
      <c r="R376" s="149"/>
      <c r="S376" s="149"/>
      <c r="X376" s="112"/>
      <c r="Y376" s="112"/>
    </row>
    <row r="377" spans="5:25" ht="11.25" customHeight="1" x14ac:dyDescent="0.2">
      <c r="E377" s="147"/>
      <c r="F377" s="147"/>
      <c r="G377" s="112"/>
      <c r="K377" s="112"/>
      <c r="L377" s="112"/>
      <c r="R377" s="149"/>
      <c r="S377" s="149"/>
      <c r="X377" s="112"/>
      <c r="Y377" s="112"/>
    </row>
    <row r="378" spans="5:25" ht="11.25" customHeight="1" x14ac:dyDescent="0.2">
      <c r="E378" s="147"/>
      <c r="F378" s="147"/>
      <c r="G378" s="112"/>
      <c r="K378" s="112"/>
      <c r="L378" s="112"/>
      <c r="R378" s="149"/>
      <c r="S378" s="149"/>
      <c r="X378" s="112"/>
      <c r="Y378" s="112"/>
    </row>
    <row r="379" spans="5:25" ht="11.25" customHeight="1" x14ac:dyDescent="0.2">
      <c r="E379" s="147"/>
      <c r="F379" s="147"/>
      <c r="G379" s="112"/>
      <c r="K379" s="112"/>
      <c r="L379" s="112"/>
      <c r="R379" s="149"/>
      <c r="S379" s="149"/>
      <c r="X379" s="112"/>
      <c r="Y379" s="112"/>
    </row>
    <row r="380" spans="5:25" ht="11.25" customHeight="1" x14ac:dyDescent="0.2">
      <c r="E380" s="147"/>
      <c r="F380" s="147"/>
      <c r="G380" s="112"/>
      <c r="K380" s="112"/>
      <c r="L380" s="112"/>
      <c r="R380" s="149"/>
      <c r="S380" s="149"/>
      <c r="X380" s="112"/>
      <c r="Y380" s="112"/>
    </row>
    <row r="381" spans="5:25" ht="11.25" customHeight="1" x14ac:dyDescent="0.2">
      <c r="E381" s="147"/>
      <c r="F381" s="147"/>
      <c r="G381" s="112"/>
      <c r="K381" s="112"/>
      <c r="L381" s="112"/>
      <c r="R381" s="149"/>
      <c r="S381" s="149"/>
      <c r="X381" s="112"/>
      <c r="Y381" s="112"/>
    </row>
    <row r="382" spans="5:25" ht="11.25" customHeight="1" x14ac:dyDescent="0.2">
      <c r="E382" s="147"/>
      <c r="F382" s="147"/>
      <c r="G382" s="112"/>
      <c r="K382" s="112"/>
      <c r="L382" s="112"/>
      <c r="R382" s="149"/>
      <c r="S382" s="149"/>
      <c r="X382" s="112"/>
      <c r="Y382" s="112"/>
    </row>
    <row r="383" spans="5:25" ht="11.25" customHeight="1" x14ac:dyDescent="0.2">
      <c r="E383" s="147"/>
      <c r="F383" s="147"/>
      <c r="G383" s="112"/>
      <c r="K383" s="112"/>
      <c r="L383" s="112"/>
      <c r="R383" s="149"/>
      <c r="S383" s="149"/>
      <c r="X383" s="112"/>
      <c r="Y383" s="112"/>
    </row>
    <row r="384" spans="5:25" ht="11.25" customHeight="1" x14ac:dyDescent="0.2">
      <c r="E384" s="147"/>
      <c r="F384" s="147"/>
      <c r="G384" s="112"/>
      <c r="K384" s="112"/>
      <c r="L384" s="112"/>
      <c r="R384" s="149"/>
      <c r="S384" s="149"/>
      <c r="X384" s="112"/>
      <c r="Y384" s="112"/>
    </row>
    <row r="385" spans="5:25" ht="11.25" customHeight="1" x14ac:dyDescent="0.2">
      <c r="E385" s="147"/>
      <c r="F385" s="147"/>
      <c r="G385" s="112"/>
      <c r="K385" s="112"/>
      <c r="L385" s="112"/>
      <c r="R385" s="149"/>
      <c r="S385" s="149"/>
      <c r="X385" s="112"/>
      <c r="Y385" s="112"/>
    </row>
    <row r="386" spans="5:25" ht="11.25" customHeight="1" x14ac:dyDescent="0.2">
      <c r="E386" s="147"/>
      <c r="F386" s="147"/>
      <c r="G386" s="112"/>
      <c r="K386" s="112"/>
      <c r="L386" s="112"/>
      <c r="R386" s="149"/>
      <c r="S386" s="149"/>
      <c r="X386" s="112"/>
      <c r="Y386" s="112"/>
    </row>
    <row r="387" spans="5:25" ht="11.25" customHeight="1" x14ac:dyDescent="0.2">
      <c r="E387" s="147"/>
      <c r="F387" s="147"/>
      <c r="G387" s="112"/>
      <c r="K387" s="112"/>
      <c r="L387" s="112"/>
      <c r="R387" s="149"/>
      <c r="S387" s="149"/>
      <c r="X387" s="112"/>
      <c r="Y387" s="112"/>
    </row>
    <row r="388" spans="5:25" ht="11.25" customHeight="1" x14ac:dyDescent="0.2">
      <c r="E388" s="147"/>
      <c r="F388" s="147"/>
      <c r="G388" s="112"/>
      <c r="K388" s="112"/>
      <c r="L388" s="112"/>
      <c r="R388" s="149"/>
      <c r="S388" s="149"/>
      <c r="X388" s="112"/>
      <c r="Y388" s="112"/>
    </row>
    <row r="389" spans="5:25" ht="11.25" customHeight="1" x14ac:dyDescent="0.2">
      <c r="E389" s="147"/>
      <c r="F389" s="147"/>
      <c r="G389" s="112"/>
      <c r="K389" s="112"/>
      <c r="L389" s="112"/>
      <c r="R389" s="149"/>
      <c r="S389" s="149"/>
      <c r="X389" s="112"/>
      <c r="Y389" s="112"/>
    </row>
    <row r="390" spans="5:25" ht="11.25" customHeight="1" x14ac:dyDescent="0.2">
      <c r="E390" s="147"/>
      <c r="F390" s="147"/>
      <c r="G390" s="112"/>
      <c r="K390" s="112"/>
      <c r="L390" s="112"/>
      <c r="R390" s="149"/>
      <c r="S390" s="149"/>
      <c r="X390" s="112"/>
      <c r="Y390" s="112"/>
    </row>
    <row r="391" spans="5:25" ht="11.25" customHeight="1" x14ac:dyDescent="0.2">
      <c r="E391" s="147"/>
      <c r="F391" s="147"/>
      <c r="G391" s="112"/>
      <c r="K391" s="112"/>
      <c r="L391" s="112"/>
      <c r="R391" s="149"/>
      <c r="S391" s="149"/>
      <c r="X391" s="112"/>
      <c r="Y391" s="112"/>
    </row>
    <row r="392" spans="5:25" ht="11.25" customHeight="1" x14ac:dyDescent="0.2">
      <c r="E392" s="147"/>
      <c r="F392" s="147"/>
      <c r="G392" s="112"/>
      <c r="K392" s="112"/>
      <c r="L392" s="112"/>
      <c r="R392" s="149"/>
      <c r="S392" s="149"/>
      <c r="X392" s="112"/>
      <c r="Y392" s="112"/>
    </row>
    <row r="393" spans="5:25" ht="11.25" customHeight="1" x14ac:dyDescent="0.2">
      <c r="E393" s="147"/>
      <c r="F393" s="147"/>
      <c r="G393" s="112"/>
      <c r="K393" s="112"/>
      <c r="L393" s="112"/>
      <c r="R393" s="149"/>
      <c r="S393" s="149"/>
      <c r="X393" s="112"/>
      <c r="Y393" s="112"/>
    </row>
    <row r="394" spans="5:25" ht="11.25" customHeight="1" x14ac:dyDescent="0.2">
      <c r="E394" s="147"/>
      <c r="F394" s="147"/>
      <c r="G394" s="112"/>
      <c r="K394" s="112"/>
      <c r="L394" s="112"/>
      <c r="R394" s="149"/>
      <c r="S394" s="149"/>
      <c r="X394" s="112"/>
      <c r="Y394" s="112"/>
    </row>
    <row r="395" spans="5:25" ht="11.25" customHeight="1" x14ac:dyDescent="0.2">
      <c r="E395" s="147"/>
      <c r="F395" s="147"/>
      <c r="G395" s="112"/>
      <c r="K395" s="112"/>
      <c r="L395" s="112"/>
      <c r="R395" s="149"/>
      <c r="S395" s="149"/>
      <c r="X395" s="112"/>
      <c r="Y395" s="112"/>
    </row>
    <row r="396" spans="5:25" ht="11.25" customHeight="1" x14ac:dyDescent="0.2">
      <c r="E396" s="147"/>
      <c r="F396" s="147"/>
      <c r="G396" s="112"/>
      <c r="K396" s="112"/>
      <c r="L396" s="112"/>
      <c r="R396" s="149"/>
      <c r="S396" s="149"/>
      <c r="X396" s="112"/>
      <c r="Y396" s="112"/>
    </row>
    <row r="397" spans="5:25" ht="11.25" customHeight="1" x14ac:dyDescent="0.2">
      <c r="E397" s="147"/>
      <c r="F397" s="147"/>
      <c r="G397" s="112"/>
      <c r="K397" s="112"/>
      <c r="L397" s="112"/>
      <c r="R397" s="149"/>
      <c r="S397" s="149"/>
      <c r="X397" s="112"/>
      <c r="Y397" s="112"/>
    </row>
    <row r="398" spans="5:25" ht="11.25" customHeight="1" x14ac:dyDescent="0.2">
      <c r="E398" s="147"/>
      <c r="F398" s="147"/>
      <c r="G398" s="112"/>
      <c r="K398" s="112"/>
      <c r="L398" s="112"/>
      <c r="R398" s="149"/>
      <c r="S398" s="149"/>
      <c r="X398" s="112"/>
      <c r="Y398" s="112"/>
    </row>
    <row r="399" spans="5:25" ht="11.25" customHeight="1" x14ac:dyDescent="0.2">
      <c r="E399" s="147"/>
      <c r="F399" s="147"/>
      <c r="G399" s="112"/>
      <c r="K399" s="112"/>
      <c r="L399" s="112"/>
      <c r="R399" s="149"/>
      <c r="S399" s="149"/>
      <c r="X399" s="112"/>
      <c r="Y399" s="112"/>
    </row>
    <row r="400" spans="5:25" ht="11.25" customHeight="1" x14ac:dyDescent="0.2">
      <c r="E400" s="147"/>
      <c r="F400" s="147"/>
      <c r="G400" s="112"/>
      <c r="K400" s="112"/>
      <c r="L400" s="112"/>
      <c r="R400" s="149"/>
      <c r="S400" s="149"/>
      <c r="X400" s="112"/>
      <c r="Y400" s="112"/>
    </row>
    <row r="401" spans="5:25" ht="11.25" customHeight="1" x14ac:dyDescent="0.2">
      <c r="E401" s="147"/>
      <c r="F401" s="147"/>
      <c r="G401" s="112"/>
      <c r="K401" s="112"/>
      <c r="L401" s="112"/>
      <c r="R401" s="149"/>
      <c r="S401" s="149"/>
      <c r="X401" s="112"/>
      <c r="Y401" s="112"/>
    </row>
    <row r="402" spans="5:25" ht="11.25" customHeight="1" x14ac:dyDescent="0.2">
      <c r="E402" s="147"/>
      <c r="F402" s="147"/>
      <c r="G402" s="112"/>
      <c r="K402" s="112"/>
      <c r="L402" s="112"/>
      <c r="R402" s="149"/>
      <c r="S402" s="149"/>
      <c r="X402" s="112"/>
      <c r="Y402" s="112"/>
    </row>
    <row r="403" spans="5:25" ht="11.25" customHeight="1" x14ac:dyDescent="0.2">
      <c r="E403" s="147"/>
      <c r="F403" s="147"/>
      <c r="G403" s="112"/>
      <c r="K403" s="112"/>
      <c r="L403" s="112"/>
      <c r="R403" s="149"/>
      <c r="S403" s="149"/>
      <c r="X403" s="112"/>
      <c r="Y403" s="112"/>
    </row>
    <row r="404" spans="5:25" ht="11.25" customHeight="1" x14ac:dyDescent="0.2">
      <c r="E404" s="147"/>
      <c r="F404" s="147"/>
      <c r="G404" s="112"/>
      <c r="K404" s="112"/>
      <c r="L404" s="112"/>
      <c r="R404" s="149"/>
      <c r="S404" s="149"/>
      <c r="X404" s="112"/>
      <c r="Y404" s="112"/>
    </row>
    <row r="405" spans="5:25" ht="11.25" customHeight="1" x14ac:dyDescent="0.2">
      <c r="E405" s="147"/>
      <c r="F405" s="147"/>
      <c r="G405" s="112"/>
      <c r="K405" s="112"/>
      <c r="L405" s="112"/>
      <c r="R405" s="149"/>
      <c r="S405" s="149"/>
      <c r="X405" s="112"/>
      <c r="Y405" s="112"/>
    </row>
    <row r="406" spans="5:25" ht="11.25" customHeight="1" x14ac:dyDescent="0.2">
      <c r="E406" s="147"/>
      <c r="F406" s="147"/>
      <c r="G406" s="112"/>
      <c r="K406" s="112"/>
      <c r="L406" s="112"/>
      <c r="R406" s="149"/>
      <c r="S406" s="149"/>
      <c r="X406" s="112"/>
      <c r="Y406" s="112"/>
    </row>
    <row r="407" spans="5:25" ht="11.25" customHeight="1" x14ac:dyDescent="0.2">
      <c r="E407" s="147"/>
      <c r="F407" s="147"/>
      <c r="G407" s="112"/>
      <c r="K407" s="112"/>
      <c r="L407" s="112"/>
      <c r="R407" s="149"/>
      <c r="S407" s="149"/>
      <c r="X407" s="112"/>
      <c r="Y407" s="112"/>
    </row>
    <row r="408" spans="5:25" ht="11.25" customHeight="1" x14ac:dyDescent="0.2">
      <c r="E408" s="147"/>
      <c r="F408" s="147"/>
      <c r="G408" s="112"/>
      <c r="K408" s="112"/>
      <c r="L408" s="112"/>
      <c r="R408" s="149"/>
      <c r="S408" s="149"/>
      <c r="X408" s="112"/>
      <c r="Y408" s="112"/>
    </row>
    <row r="409" spans="5:25" ht="11.25" customHeight="1" x14ac:dyDescent="0.2">
      <c r="E409" s="147"/>
      <c r="F409" s="147"/>
      <c r="G409" s="112"/>
      <c r="K409" s="112"/>
      <c r="L409" s="112"/>
      <c r="R409" s="149"/>
      <c r="S409" s="149"/>
      <c r="X409" s="112"/>
      <c r="Y409" s="112"/>
    </row>
    <row r="410" spans="5:25" ht="11.25" customHeight="1" x14ac:dyDescent="0.2">
      <c r="E410" s="147"/>
      <c r="F410" s="147"/>
      <c r="G410" s="112"/>
      <c r="K410" s="112"/>
      <c r="L410" s="112"/>
      <c r="R410" s="149"/>
      <c r="S410" s="149"/>
      <c r="X410" s="112"/>
      <c r="Y410" s="112"/>
    </row>
    <row r="411" spans="5:25" ht="11.25" customHeight="1" x14ac:dyDescent="0.2">
      <c r="E411" s="147"/>
      <c r="F411" s="147"/>
      <c r="G411" s="112"/>
      <c r="K411" s="112"/>
      <c r="L411" s="112"/>
      <c r="R411" s="149"/>
      <c r="S411" s="149"/>
      <c r="X411" s="112"/>
      <c r="Y411" s="112"/>
    </row>
    <row r="412" spans="5:25" ht="11.25" customHeight="1" x14ac:dyDescent="0.2">
      <c r="E412" s="147"/>
      <c r="F412" s="147"/>
      <c r="G412" s="112"/>
      <c r="K412" s="112"/>
      <c r="L412" s="112"/>
      <c r="R412" s="149"/>
      <c r="S412" s="149"/>
      <c r="X412" s="112"/>
      <c r="Y412" s="112"/>
    </row>
    <row r="413" spans="5:25" ht="11.25" customHeight="1" x14ac:dyDescent="0.2">
      <c r="E413" s="147"/>
      <c r="F413" s="147"/>
      <c r="G413" s="112"/>
      <c r="K413" s="112"/>
      <c r="L413" s="112"/>
      <c r="R413" s="149"/>
      <c r="S413" s="149"/>
      <c r="X413" s="112"/>
      <c r="Y413" s="112"/>
    </row>
    <row r="414" spans="5:25" ht="11.25" customHeight="1" x14ac:dyDescent="0.2">
      <c r="E414" s="147"/>
      <c r="F414" s="147"/>
      <c r="G414" s="112"/>
      <c r="K414" s="112"/>
      <c r="L414" s="112"/>
      <c r="R414" s="149"/>
      <c r="S414" s="149"/>
      <c r="X414" s="112"/>
      <c r="Y414" s="112"/>
    </row>
    <row r="415" spans="5:25" ht="11.25" customHeight="1" x14ac:dyDescent="0.2">
      <c r="E415" s="147"/>
      <c r="F415" s="147"/>
      <c r="G415" s="112"/>
      <c r="K415" s="112"/>
      <c r="L415" s="112"/>
      <c r="R415" s="149"/>
      <c r="S415" s="149"/>
      <c r="X415" s="112"/>
      <c r="Y415" s="112"/>
    </row>
    <row r="416" spans="5:25" ht="11.25" customHeight="1" x14ac:dyDescent="0.2">
      <c r="E416" s="147"/>
      <c r="F416" s="147"/>
      <c r="G416" s="112"/>
      <c r="K416" s="112"/>
      <c r="L416" s="112"/>
      <c r="R416" s="149"/>
      <c r="S416" s="149"/>
      <c r="X416" s="112"/>
      <c r="Y416" s="112"/>
    </row>
    <row r="417" spans="5:25" ht="11.25" customHeight="1" x14ac:dyDescent="0.2">
      <c r="E417" s="147"/>
      <c r="F417" s="147"/>
      <c r="G417" s="112"/>
      <c r="K417" s="112"/>
      <c r="L417" s="112"/>
      <c r="R417" s="149"/>
      <c r="S417" s="149"/>
      <c r="X417" s="112"/>
      <c r="Y417" s="112"/>
    </row>
    <row r="418" spans="5:25" ht="11.25" customHeight="1" x14ac:dyDescent="0.2">
      <c r="E418" s="147"/>
      <c r="F418" s="147"/>
      <c r="G418" s="112"/>
      <c r="K418" s="112"/>
      <c r="L418" s="112"/>
      <c r="R418" s="149"/>
      <c r="S418" s="149"/>
      <c r="X418" s="112"/>
      <c r="Y418" s="112"/>
    </row>
    <row r="419" spans="5:25" ht="11.25" customHeight="1" x14ac:dyDescent="0.2">
      <c r="E419" s="147"/>
      <c r="F419" s="147"/>
      <c r="G419" s="112"/>
      <c r="K419" s="112"/>
      <c r="L419" s="112"/>
      <c r="R419" s="149"/>
      <c r="S419" s="149"/>
      <c r="X419" s="112"/>
      <c r="Y419" s="112"/>
    </row>
    <row r="420" spans="5:25" ht="11.25" customHeight="1" x14ac:dyDescent="0.2">
      <c r="E420" s="147"/>
      <c r="F420" s="147"/>
      <c r="G420" s="112"/>
      <c r="K420" s="112"/>
      <c r="L420" s="112"/>
      <c r="R420" s="149"/>
      <c r="S420" s="149"/>
      <c r="X420" s="112"/>
      <c r="Y420" s="112"/>
    </row>
    <row r="421" spans="5:25" ht="11.25" customHeight="1" x14ac:dyDescent="0.2">
      <c r="E421" s="147"/>
      <c r="F421" s="147"/>
      <c r="G421" s="112"/>
      <c r="K421" s="112"/>
      <c r="L421" s="112"/>
      <c r="R421" s="149"/>
      <c r="S421" s="149"/>
      <c r="X421" s="112"/>
      <c r="Y421" s="112"/>
    </row>
    <row r="422" spans="5:25" ht="11.25" customHeight="1" x14ac:dyDescent="0.2">
      <c r="E422" s="147"/>
      <c r="F422" s="147"/>
      <c r="G422" s="112"/>
      <c r="K422" s="112"/>
      <c r="L422" s="112"/>
      <c r="R422" s="149"/>
      <c r="S422" s="149"/>
      <c r="X422" s="112"/>
      <c r="Y422" s="112"/>
    </row>
    <row r="423" spans="5:25" ht="11.25" customHeight="1" x14ac:dyDescent="0.2">
      <c r="E423" s="147"/>
      <c r="F423" s="147"/>
      <c r="G423" s="112"/>
      <c r="K423" s="112"/>
      <c r="L423" s="112"/>
      <c r="R423" s="149"/>
      <c r="S423" s="149"/>
      <c r="X423" s="112"/>
      <c r="Y423" s="112"/>
    </row>
    <row r="424" spans="5:25" ht="11.25" customHeight="1" x14ac:dyDescent="0.2">
      <c r="E424" s="147"/>
      <c r="F424" s="147"/>
      <c r="G424" s="112"/>
      <c r="K424" s="112"/>
      <c r="L424" s="112"/>
      <c r="R424" s="149"/>
      <c r="S424" s="149"/>
      <c r="X424" s="112"/>
      <c r="Y424" s="112"/>
    </row>
    <row r="425" spans="5:25" ht="11.25" customHeight="1" x14ac:dyDescent="0.2">
      <c r="E425" s="147"/>
      <c r="F425" s="147"/>
      <c r="G425" s="112"/>
      <c r="K425" s="112"/>
      <c r="L425" s="112"/>
      <c r="R425" s="149"/>
      <c r="S425" s="149"/>
      <c r="X425" s="112"/>
      <c r="Y425" s="112"/>
    </row>
    <row r="426" spans="5:25" ht="11.25" customHeight="1" x14ac:dyDescent="0.2">
      <c r="E426" s="147"/>
      <c r="F426" s="147"/>
      <c r="G426" s="112"/>
      <c r="K426" s="112"/>
      <c r="L426" s="112"/>
      <c r="R426" s="149"/>
      <c r="S426" s="149"/>
      <c r="X426" s="112"/>
      <c r="Y426" s="112"/>
    </row>
    <row r="427" spans="5:25" ht="11.25" customHeight="1" x14ac:dyDescent="0.2">
      <c r="E427" s="147"/>
      <c r="F427" s="147"/>
      <c r="G427" s="112"/>
      <c r="K427" s="112"/>
      <c r="L427" s="112"/>
      <c r="R427" s="149"/>
      <c r="S427" s="149"/>
      <c r="X427" s="112"/>
      <c r="Y427" s="112"/>
    </row>
    <row r="428" spans="5:25" ht="11.25" customHeight="1" x14ac:dyDescent="0.2">
      <c r="E428" s="147"/>
      <c r="F428" s="147"/>
      <c r="G428" s="112"/>
      <c r="K428" s="112"/>
      <c r="L428" s="112"/>
      <c r="R428" s="149"/>
      <c r="S428" s="149"/>
      <c r="X428" s="112"/>
      <c r="Y428" s="112"/>
    </row>
    <row r="429" spans="5:25" ht="11.25" customHeight="1" x14ac:dyDescent="0.2">
      <c r="E429" s="147"/>
      <c r="F429" s="147"/>
      <c r="G429" s="112"/>
      <c r="K429" s="112"/>
      <c r="L429" s="112"/>
      <c r="R429" s="149"/>
      <c r="S429" s="149"/>
      <c r="X429" s="112"/>
      <c r="Y429" s="112"/>
    </row>
    <row r="430" spans="5:25" ht="11.25" customHeight="1" x14ac:dyDescent="0.2">
      <c r="E430" s="147"/>
      <c r="F430" s="147"/>
      <c r="G430" s="112"/>
      <c r="K430" s="112"/>
      <c r="L430" s="112"/>
      <c r="R430" s="149"/>
      <c r="S430" s="149"/>
      <c r="X430" s="112"/>
      <c r="Y430" s="112"/>
    </row>
    <row r="431" spans="5:25" ht="11.25" customHeight="1" x14ac:dyDescent="0.2">
      <c r="E431" s="147"/>
      <c r="F431" s="147"/>
      <c r="G431" s="112"/>
      <c r="K431" s="112"/>
      <c r="L431" s="112"/>
      <c r="R431" s="149"/>
      <c r="S431" s="149"/>
      <c r="X431" s="112"/>
      <c r="Y431" s="112"/>
    </row>
    <row r="432" spans="5:25" ht="11.25" customHeight="1" x14ac:dyDescent="0.2">
      <c r="E432" s="147"/>
      <c r="F432" s="147"/>
      <c r="G432" s="112"/>
      <c r="K432" s="112"/>
      <c r="L432" s="112"/>
      <c r="R432" s="149"/>
      <c r="S432" s="149"/>
      <c r="X432" s="112"/>
      <c r="Y432" s="112"/>
    </row>
    <row r="433" spans="5:25" ht="11.25" customHeight="1" x14ac:dyDescent="0.2">
      <c r="E433" s="147"/>
      <c r="F433" s="147"/>
      <c r="G433" s="112"/>
      <c r="K433" s="112"/>
      <c r="L433" s="112"/>
      <c r="R433" s="149"/>
      <c r="S433" s="149"/>
      <c r="X433" s="112"/>
      <c r="Y433" s="112"/>
    </row>
    <row r="434" spans="5:25" ht="11.25" customHeight="1" x14ac:dyDescent="0.2">
      <c r="E434" s="147"/>
      <c r="F434" s="147"/>
      <c r="G434" s="112"/>
      <c r="K434" s="112"/>
      <c r="L434" s="112"/>
      <c r="R434" s="149"/>
      <c r="S434" s="149"/>
      <c r="X434" s="112"/>
      <c r="Y434" s="112"/>
    </row>
    <row r="435" spans="5:25" ht="11.25" customHeight="1" x14ac:dyDescent="0.2">
      <c r="E435" s="147"/>
      <c r="F435" s="147"/>
      <c r="G435" s="112"/>
      <c r="K435" s="112"/>
      <c r="L435" s="112"/>
      <c r="R435" s="149"/>
      <c r="S435" s="149"/>
      <c r="X435" s="112"/>
      <c r="Y435" s="112"/>
    </row>
    <row r="436" spans="5:25" ht="11.25" customHeight="1" x14ac:dyDescent="0.2">
      <c r="E436" s="147"/>
      <c r="F436" s="147"/>
      <c r="G436" s="112"/>
      <c r="K436" s="112"/>
      <c r="L436" s="112"/>
      <c r="R436" s="149"/>
      <c r="S436" s="149"/>
      <c r="X436" s="112"/>
      <c r="Y436" s="112"/>
    </row>
    <row r="437" spans="5:25" ht="11.25" customHeight="1" x14ac:dyDescent="0.2">
      <c r="E437" s="147"/>
      <c r="F437" s="147"/>
      <c r="G437" s="112"/>
      <c r="K437" s="112"/>
      <c r="L437" s="112"/>
      <c r="R437" s="149"/>
      <c r="S437" s="149"/>
      <c r="X437" s="112"/>
      <c r="Y437" s="112"/>
    </row>
    <row r="438" spans="5:25" ht="11.25" customHeight="1" x14ac:dyDescent="0.2">
      <c r="E438" s="147"/>
      <c r="F438" s="147"/>
      <c r="G438" s="112"/>
      <c r="K438" s="112"/>
      <c r="L438" s="112"/>
      <c r="R438" s="149"/>
      <c r="S438" s="149"/>
      <c r="X438" s="112"/>
      <c r="Y438" s="112"/>
    </row>
    <row r="439" spans="5:25" ht="11.25" customHeight="1" x14ac:dyDescent="0.2">
      <c r="E439" s="147"/>
      <c r="F439" s="147"/>
      <c r="G439" s="112"/>
      <c r="K439" s="112"/>
      <c r="L439" s="112"/>
      <c r="R439" s="149"/>
      <c r="S439" s="149"/>
      <c r="X439" s="112"/>
      <c r="Y439" s="112"/>
    </row>
    <row r="440" spans="5:25" ht="11.25" customHeight="1" x14ac:dyDescent="0.2">
      <c r="E440" s="147"/>
      <c r="F440" s="147"/>
      <c r="G440" s="112"/>
      <c r="K440" s="112"/>
      <c r="L440" s="112"/>
      <c r="R440" s="149"/>
      <c r="S440" s="149"/>
      <c r="X440" s="112"/>
      <c r="Y440" s="112"/>
    </row>
    <row r="441" spans="5:25" ht="11.25" customHeight="1" x14ac:dyDescent="0.2">
      <c r="E441" s="147"/>
      <c r="F441" s="147"/>
      <c r="G441" s="112"/>
      <c r="K441" s="112"/>
      <c r="L441" s="112"/>
      <c r="R441" s="149"/>
      <c r="S441" s="149"/>
      <c r="X441" s="112"/>
      <c r="Y441" s="112"/>
    </row>
    <row r="442" spans="5:25" ht="11.25" customHeight="1" x14ac:dyDescent="0.2">
      <c r="E442" s="147"/>
      <c r="F442" s="147"/>
      <c r="G442" s="112"/>
      <c r="K442" s="112"/>
      <c r="L442" s="112"/>
      <c r="R442" s="149"/>
      <c r="S442" s="149"/>
      <c r="X442" s="112"/>
      <c r="Y442" s="112"/>
    </row>
    <row r="443" spans="5:25" ht="11.25" customHeight="1" x14ac:dyDescent="0.2">
      <c r="E443" s="147"/>
      <c r="F443" s="147"/>
      <c r="G443" s="112"/>
      <c r="K443" s="112"/>
      <c r="L443" s="112"/>
      <c r="R443" s="149"/>
      <c r="S443" s="149"/>
      <c r="X443" s="112"/>
      <c r="Y443" s="112"/>
    </row>
    <row r="444" spans="5:25" ht="11.25" customHeight="1" x14ac:dyDescent="0.2">
      <c r="E444" s="147"/>
      <c r="F444" s="147"/>
      <c r="G444" s="112"/>
      <c r="K444" s="112"/>
      <c r="L444" s="112"/>
      <c r="R444" s="149"/>
      <c r="S444" s="149"/>
      <c r="X444" s="112"/>
      <c r="Y444" s="112"/>
    </row>
    <row r="445" spans="5:25" ht="11.25" customHeight="1" x14ac:dyDescent="0.2">
      <c r="E445" s="147"/>
      <c r="F445" s="147"/>
      <c r="G445" s="112"/>
      <c r="K445" s="112"/>
      <c r="L445" s="112"/>
      <c r="R445" s="149"/>
      <c r="S445" s="149"/>
      <c r="X445" s="112"/>
      <c r="Y445" s="112"/>
    </row>
    <row r="446" spans="5:25" ht="11.25" customHeight="1" x14ac:dyDescent="0.2">
      <c r="E446" s="147"/>
      <c r="F446" s="147"/>
      <c r="G446" s="112"/>
      <c r="K446" s="112"/>
      <c r="L446" s="112"/>
      <c r="R446" s="149"/>
      <c r="S446" s="149"/>
      <c r="X446" s="112"/>
      <c r="Y446" s="112"/>
    </row>
    <row r="447" spans="5:25" ht="11.25" customHeight="1" x14ac:dyDescent="0.2">
      <c r="E447" s="147"/>
      <c r="F447" s="147"/>
      <c r="G447" s="112"/>
      <c r="K447" s="112"/>
      <c r="L447" s="112"/>
      <c r="R447" s="149"/>
      <c r="S447" s="149"/>
      <c r="X447" s="112"/>
      <c r="Y447" s="112"/>
    </row>
    <row r="448" spans="5:25" ht="11.25" customHeight="1" x14ac:dyDescent="0.2">
      <c r="E448" s="147"/>
      <c r="F448" s="147"/>
      <c r="G448" s="112"/>
      <c r="K448" s="112"/>
      <c r="L448" s="112"/>
      <c r="R448" s="149"/>
      <c r="S448" s="149"/>
      <c r="X448" s="112"/>
      <c r="Y448" s="112"/>
    </row>
    <row r="449" spans="5:25" ht="11.25" customHeight="1" x14ac:dyDescent="0.2">
      <c r="E449" s="147"/>
      <c r="F449" s="147"/>
      <c r="G449" s="112"/>
      <c r="K449" s="112"/>
      <c r="L449" s="112"/>
      <c r="R449" s="149"/>
      <c r="S449" s="149"/>
      <c r="X449" s="112"/>
      <c r="Y449" s="112"/>
    </row>
    <row r="450" spans="5:25" ht="11.25" customHeight="1" x14ac:dyDescent="0.2">
      <c r="E450" s="147"/>
      <c r="F450" s="147"/>
      <c r="G450" s="112"/>
      <c r="K450" s="112"/>
      <c r="L450" s="112"/>
      <c r="R450" s="149"/>
      <c r="S450" s="149"/>
      <c r="X450" s="112"/>
      <c r="Y450" s="112"/>
    </row>
    <row r="451" spans="5:25" ht="11.25" customHeight="1" x14ac:dyDescent="0.2">
      <c r="E451" s="147"/>
      <c r="F451" s="147"/>
      <c r="G451" s="112"/>
      <c r="K451" s="112"/>
      <c r="L451" s="112"/>
      <c r="R451" s="149"/>
      <c r="S451" s="149"/>
      <c r="X451" s="112"/>
      <c r="Y451" s="112"/>
    </row>
    <row r="452" spans="5:25" ht="11.25" customHeight="1" x14ac:dyDescent="0.2">
      <c r="E452" s="147"/>
      <c r="F452" s="147"/>
      <c r="G452" s="112"/>
      <c r="K452" s="112"/>
      <c r="L452" s="112"/>
      <c r="R452" s="149"/>
      <c r="S452" s="149"/>
      <c r="X452" s="112"/>
      <c r="Y452" s="112"/>
    </row>
    <row r="453" spans="5:25" ht="11.25" customHeight="1" x14ac:dyDescent="0.2">
      <c r="E453" s="147"/>
      <c r="F453" s="147"/>
      <c r="G453" s="112"/>
      <c r="K453" s="112"/>
      <c r="L453" s="112"/>
      <c r="R453" s="149"/>
      <c r="S453" s="149"/>
      <c r="X453" s="112"/>
      <c r="Y453" s="112"/>
    </row>
    <row r="454" spans="5:25" ht="11.25" customHeight="1" x14ac:dyDescent="0.2">
      <c r="E454" s="147"/>
      <c r="F454" s="147"/>
      <c r="G454" s="112"/>
      <c r="K454" s="112"/>
      <c r="L454" s="112"/>
      <c r="R454" s="149"/>
      <c r="S454" s="149"/>
      <c r="X454" s="112"/>
      <c r="Y454" s="112"/>
    </row>
    <row r="455" spans="5:25" ht="11.25" customHeight="1" x14ac:dyDescent="0.2">
      <c r="E455" s="147"/>
      <c r="F455" s="147"/>
      <c r="G455" s="112"/>
      <c r="K455" s="112"/>
      <c r="L455" s="112"/>
      <c r="R455" s="149"/>
      <c r="S455" s="149"/>
      <c r="X455" s="112"/>
      <c r="Y455" s="112"/>
    </row>
    <row r="456" spans="5:25" ht="11.25" customHeight="1" x14ac:dyDescent="0.2">
      <c r="E456" s="147"/>
      <c r="F456" s="147"/>
      <c r="G456" s="112"/>
      <c r="K456" s="112"/>
      <c r="L456" s="112"/>
      <c r="R456" s="149"/>
      <c r="S456" s="149"/>
      <c r="X456" s="112"/>
      <c r="Y456" s="112"/>
    </row>
    <row r="457" spans="5:25" ht="11.25" customHeight="1" x14ac:dyDescent="0.2">
      <c r="E457" s="147"/>
      <c r="F457" s="147"/>
      <c r="G457" s="112"/>
      <c r="K457" s="112"/>
      <c r="L457" s="112"/>
      <c r="R457" s="149"/>
      <c r="S457" s="149"/>
      <c r="X457" s="112"/>
      <c r="Y457" s="112"/>
    </row>
    <row r="458" spans="5:25" ht="11.25" customHeight="1" x14ac:dyDescent="0.2">
      <c r="E458" s="147"/>
      <c r="F458" s="147"/>
      <c r="G458" s="112"/>
      <c r="K458" s="112"/>
      <c r="L458" s="112"/>
      <c r="R458" s="149"/>
      <c r="S458" s="149"/>
      <c r="X458" s="112"/>
      <c r="Y458" s="112"/>
    </row>
    <row r="459" spans="5:25" ht="11.25" customHeight="1" x14ac:dyDescent="0.2">
      <c r="E459" s="147"/>
      <c r="F459" s="147"/>
      <c r="G459" s="112"/>
      <c r="K459" s="112"/>
      <c r="L459" s="112"/>
      <c r="R459" s="149"/>
      <c r="S459" s="149"/>
      <c r="X459" s="112"/>
      <c r="Y459" s="112"/>
    </row>
    <row r="460" spans="5:25" ht="11.25" customHeight="1" x14ac:dyDescent="0.2">
      <c r="E460" s="147"/>
      <c r="F460" s="147"/>
      <c r="G460" s="112"/>
      <c r="K460" s="112"/>
      <c r="L460" s="112"/>
      <c r="R460" s="149"/>
      <c r="S460" s="149"/>
      <c r="X460" s="112"/>
      <c r="Y460" s="112"/>
    </row>
    <row r="461" spans="5:25" ht="11.25" customHeight="1" x14ac:dyDescent="0.2">
      <c r="E461" s="147"/>
      <c r="F461" s="147"/>
      <c r="G461" s="112"/>
      <c r="K461" s="112"/>
      <c r="L461" s="112"/>
      <c r="R461" s="149"/>
      <c r="S461" s="149"/>
      <c r="X461" s="112"/>
      <c r="Y461" s="112"/>
    </row>
    <row r="462" spans="5:25" ht="11.25" customHeight="1" x14ac:dyDescent="0.2">
      <c r="E462" s="147"/>
      <c r="F462" s="147"/>
      <c r="G462" s="112"/>
      <c r="K462" s="112"/>
      <c r="L462" s="112"/>
      <c r="R462" s="149"/>
      <c r="S462" s="149"/>
      <c r="X462" s="112"/>
      <c r="Y462" s="112"/>
    </row>
    <row r="463" spans="5:25" ht="11.25" customHeight="1" x14ac:dyDescent="0.2">
      <c r="E463" s="147"/>
      <c r="F463" s="147"/>
      <c r="G463" s="112"/>
      <c r="K463" s="112"/>
      <c r="L463" s="112"/>
      <c r="R463" s="149"/>
      <c r="S463" s="149"/>
      <c r="X463" s="112"/>
      <c r="Y463" s="112"/>
    </row>
    <row r="464" spans="5:25" ht="11.25" customHeight="1" x14ac:dyDescent="0.2">
      <c r="E464" s="147"/>
      <c r="F464" s="147"/>
      <c r="G464" s="112"/>
      <c r="K464" s="112"/>
      <c r="L464" s="112"/>
      <c r="R464" s="149"/>
      <c r="S464" s="149"/>
      <c r="X464" s="112"/>
      <c r="Y464" s="112"/>
    </row>
    <row r="465" spans="5:25" ht="11.25" customHeight="1" x14ac:dyDescent="0.2">
      <c r="E465" s="147"/>
      <c r="F465" s="147"/>
      <c r="G465" s="112"/>
      <c r="K465" s="112"/>
      <c r="L465" s="112"/>
      <c r="R465" s="149"/>
      <c r="S465" s="149"/>
      <c r="X465" s="112"/>
      <c r="Y465" s="112"/>
    </row>
    <row r="466" spans="5:25" ht="11.25" customHeight="1" x14ac:dyDescent="0.2">
      <c r="E466" s="147"/>
      <c r="F466" s="147"/>
      <c r="G466" s="112"/>
      <c r="K466" s="112"/>
      <c r="L466" s="112"/>
      <c r="R466" s="149"/>
      <c r="S466" s="149"/>
      <c r="X466" s="112"/>
      <c r="Y466" s="112"/>
    </row>
    <row r="467" spans="5:25" ht="11.25" customHeight="1" x14ac:dyDescent="0.2">
      <c r="E467" s="147"/>
      <c r="F467" s="147"/>
      <c r="G467" s="112"/>
      <c r="K467" s="112"/>
      <c r="L467" s="112"/>
      <c r="R467" s="149"/>
      <c r="S467" s="149"/>
      <c r="X467" s="112"/>
      <c r="Y467" s="112"/>
    </row>
    <row r="468" spans="5:25" ht="11.25" customHeight="1" x14ac:dyDescent="0.2">
      <c r="E468" s="147"/>
      <c r="F468" s="147"/>
      <c r="G468" s="112"/>
      <c r="K468" s="112"/>
      <c r="L468" s="112"/>
      <c r="R468" s="149"/>
      <c r="S468" s="149"/>
      <c r="X468" s="112"/>
      <c r="Y468" s="112"/>
    </row>
    <row r="469" spans="5:25" ht="11.25" customHeight="1" x14ac:dyDescent="0.2">
      <c r="E469" s="147"/>
      <c r="F469" s="147"/>
      <c r="G469" s="112"/>
      <c r="K469" s="112"/>
      <c r="L469" s="112"/>
      <c r="R469" s="149"/>
      <c r="S469" s="149"/>
      <c r="X469" s="112"/>
      <c r="Y469" s="112"/>
    </row>
    <row r="470" spans="5:25" ht="11.25" customHeight="1" x14ac:dyDescent="0.2">
      <c r="E470" s="147"/>
      <c r="F470" s="147"/>
      <c r="G470" s="112"/>
      <c r="K470" s="112"/>
      <c r="L470" s="112"/>
      <c r="R470" s="149"/>
      <c r="S470" s="149"/>
      <c r="X470" s="112"/>
      <c r="Y470" s="112"/>
    </row>
    <row r="471" spans="5:25" ht="11.25" customHeight="1" x14ac:dyDescent="0.2">
      <c r="E471" s="147"/>
      <c r="F471" s="147"/>
      <c r="G471" s="112"/>
      <c r="K471" s="112"/>
      <c r="L471" s="112"/>
      <c r="R471" s="149"/>
      <c r="S471" s="149"/>
      <c r="X471" s="112"/>
      <c r="Y471" s="112"/>
    </row>
    <row r="472" spans="5:25" ht="11.25" customHeight="1" x14ac:dyDescent="0.2">
      <c r="E472" s="147"/>
      <c r="F472" s="147"/>
      <c r="G472" s="112"/>
      <c r="K472" s="112"/>
      <c r="L472" s="112"/>
      <c r="R472" s="149"/>
      <c r="S472" s="149"/>
      <c r="X472" s="112"/>
      <c r="Y472" s="112"/>
    </row>
    <row r="473" spans="5:25" ht="11.25" customHeight="1" x14ac:dyDescent="0.2">
      <c r="E473" s="147"/>
      <c r="F473" s="147"/>
      <c r="G473" s="112"/>
      <c r="K473" s="112"/>
      <c r="L473" s="112"/>
      <c r="R473" s="149"/>
      <c r="S473" s="149"/>
      <c r="X473" s="112"/>
      <c r="Y473" s="112"/>
    </row>
    <row r="474" spans="5:25" ht="11.25" customHeight="1" x14ac:dyDescent="0.2">
      <c r="E474" s="147"/>
      <c r="F474" s="147"/>
      <c r="G474" s="112"/>
      <c r="K474" s="112"/>
      <c r="L474" s="112"/>
      <c r="R474" s="149"/>
      <c r="S474" s="149"/>
      <c r="X474" s="112"/>
      <c r="Y474" s="112"/>
    </row>
    <row r="475" spans="5:25" ht="11.25" customHeight="1" x14ac:dyDescent="0.2">
      <c r="E475" s="147"/>
      <c r="F475" s="147"/>
      <c r="G475" s="112"/>
      <c r="K475" s="112"/>
      <c r="L475" s="112"/>
      <c r="R475" s="149"/>
      <c r="S475" s="149"/>
      <c r="X475" s="112"/>
      <c r="Y475" s="112"/>
    </row>
    <row r="476" spans="5:25" ht="11.25" customHeight="1" x14ac:dyDescent="0.2">
      <c r="E476" s="147"/>
      <c r="F476" s="147"/>
      <c r="G476" s="112"/>
      <c r="K476" s="112"/>
      <c r="L476" s="112"/>
      <c r="R476" s="149"/>
      <c r="S476" s="149"/>
      <c r="X476" s="112"/>
      <c r="Y476" s="112"/>
    </row>
    <row r="477" spans="5:25" ht="11.25" customHeight="1" x14ac:dyDescent="0.2">
      <c r="E477" s="147"/>
      <c r="F477" s="147"/>
      <c r="G477" s="112"/>
      <c r="K477" s="112"/>
      <c r="L477" s="112"/>
      <c r="R477" s="149"/>
      <c r="S477" s="149"/>
      <c r="X477" s="112"/>
      <c r="Y477" s="112"/>
    </row>
    <row r="478" spans="5:25" ht="11.25" customHeight="1" x14ac:dyDescent="0.2">
      <c r="E478" s="147"/>
      <c r="F478" s="147"/>
      <c r="G478" s="112"/>
      <c r="K478" s="112"/>
      <c r="L478" s="112"/>
      <c r="R478" s="149"/>
      <c r="S478" s="149"/>
      <c r="X478" s="112"/>
      <c r="Y478" s="112"/>
    </row>
    <row r="479" spans="5:25" ht="11.25" customHeight="1" x14ac:dyDescent="0.2">
      <c r="E479" s="147"/>
      <c r="F479" s="147"/>
      <c r="G479" s="112"/>
      <c r="K479" s="112"/>
      <c r="L479" s="112"/>
      <c r="R479" s="149"/>
      <c r="S479" s="149"/>
      <c r="X479" s="112"/>
      <c r="Y479" s="112"/>
    </row>
    <row r="480" spans="5:25" ht="11.25" customHeight="1" x14ac:dyDescent="0.2">
      <c r="E480" s="147"/>
      <c r="F480" s="147"/>
      <c r="G480" s="112"/>
      <c r="K480" s="112"/>
      <c r="L480" s="112"/>
      <c r="R480" s="149"/>
      <c r="S480" s="149"/>
      <c r="V480" s="112"/>
      <c r="X480" s="112"/>
      <c r="Y480" s="112"/>
    </row>
    <row r="481" spans="5:25" ht="11.25" customHeight="1" x14ac:dyDescent="0.2">
      <c r="E481" s="147"/>
      <c r="F481" s="147"/>
      <c r="G481" s="112"/>
      <c r="K481" s="112"/>
      <c r="L481" s="112"/>
      <c r="R481" s="149"/>
      <c r="S481" s="149"/>
      <c r="V481" s="112"/>
      <c r="X481" s="112"/>
      <c r="Y481" s="112"/>
    </row>
    <row r="482" spans="5:25" ht="11.25" customHeight="1" x14ac:dyDescent="0.2">
      <c r="E482" s="147"/>
      <c r="F482" s="147"/>
      <c r="G482" s="112"/>
      <c r="K482" s="112"/>
      <c r="L482" s="112"/>
      <c r="R482" s="149"/>
      <c r="S482" s="149"/>
      <c r="V482" s="112"/>
      <c r="X482" s="112"/>
      <c r="Y482" s="112"/>
    </row>
    <row r="483" spans="5:25" ht="11.25" customHeight="1" x14ac:dyDescent="0.2">
      <c r="E483" s="147"/>
      <c r="F483" s="147"/>
      <c r="G483" s="112"/>
      <c r="K483" s="112"/>
      <c r="L483" s="112"/>
      <c r="R483" s="149"/>
      <c r="S483" s="149"/>
      <c r="V483" s="112"/>
      <c r="X483" s="112"/>
      <c r="Y483" s="112"/>
    </row>
    <row r="484" spans="5:25" ht="11.25" customHeight="1" x14ac:dyDescent="0.2">
      <c r="E484" s="147"/>
      <c r="F484" s="147"/>
      <c r="G484" s="112"/>
      <c r="K484" s="112"/>
      <c r="L484" s="112"/>
      <c r="R484" s="149"/>
      <c r="S484" s="149"/>
      <c r="V484" s="112"/>
      <c r="X484" s="112"/>
      <c r="Y484" s="112"/>
    </row>
    <row r="485" spans="5:25" ht="11.25" customHeight="1" x14ac:dyDescent="0.2">
      <c r="E485" s="147"/>
      <c r="F485" s="147"/>
      <c r="G485" s="112"/>
      <c r="K485" s="112"/>
      <c r="L485" s="112"/>
      <c r="R485" s="149"/>
      <c r="S485" s="149"/>
      <c r="V485" s="112"/>
      <c r="X485" s="112"/>
      <c r="Y485" s="112"/>
    </row>
    <row r="486" spans="5:25" ht="11.25" customHeight="1" x14ac:dyDescent="0.2">
      <c r="E486" s="147"/>
      <c r="F486" s="147"/>
      <c r="G486" s="112"/>
      <c r="K486" s="112"/>
      <c r="L486" s="112"/>
      <c r="R486" s="149"/>
      <c r="S486" s="149"/>
      <c r="V486" s="112"/>
      <c r="X486" s="112"/>
      <c r="Y486" s="112"/>
    </row>
    <row r="487" spans="5:25" ht="11.25" customHeight="1" x14ac:dyDescent="0.2">
      <c r="E487" s="147"/>
      <c r="F487" s="147"/>
      <c r="G487" s="112"/>
      <c r="K487" s="112"/>
      <c r="L487" s="112"/>
      <c r="R487" s="149"/>
      <c r="S487" s="149"/>
      <c r="V487" s="112"/>
      <c r="X487" s="112"/>
      <c r="Y487" s="112"/>
    </row>
    <row r="488" spans="5:25" ht="11.25" customHeight="1" x14ac:dyDescent="0.2">
      <c r="E488" s="147"/>
      <c r="F488" s="147"/>
      <c r="G488" s="112"/>
      <c r="K488" s="112"/>
      <c r="L488" s="112"/>
      <c r="R488" s="149"/>
      <c r="S488" s="149"/>
      <c r="V488" s="112"/>
      <c r="X488" s="112"/>
      <c r="Y488" s="112"/>
    </row>
    <row r="489" spans="5:25" ht="11.25" customHeight="1" x14ac:dyDescent="0.2">
      <c r="E489" s="147"/>
      <c r="F489" s="147"/>
      <c r="G489" s="112"/>
      <c r="K489" s="112"/>
      <c r="L489" s="112"/>
      <c r="R489" s="149"/>
      <c r="S489" s="149"/>
      <c r="V489" s="112"/>
      <c r="X489" s="112"/>
      <c r="Y489" s="112"/>
    </row>
    <row r="490" spans="5:25" ht="11.25" customHeight="1" x14ac:dyDescent="0.2">
      <c r="E490" s="147"/>
      <c r="F490" s="147"/>
      <c r="G490" s="112"/>
      <c r="K490" s="112"/>
      <c r="L490" s="112"/>
      <c r="R490" s="149"/>
      <c r="S490" s="149"/>
      <c r="V490" s="112"/>
      <c r="X490" s="112"/>
      <c r="Y490" s="112"/>
    </row>
    <row r="491" spans="5:25" ht="11.25" customHeight="1" x14ac:dyDescent="0.2">
      <c r="E491" s="147"/>
      <c r="F491" s="147"/>
      <c r="G491" s="112"/>
      <c r="K491" s="112"/>
      <c r="L491" s="112"/>
      <c r="R491" s="149"/>
      <c r="S491" s="149"/>
      <c r="V491" s="112"/>
      <c r="X491" s="112"/>
      <c r="Y491" s="112"/>
    </row>
    <row r="492" spans="5:25" ht="11.25" customHeight="1" x14ac:dyDescent="0.2">
      <c r="E492" s="147"/>
      <c r="F492" s="147"/>
      <c r="G492" s="112"/>
      <c r="K492" s="112"/>
      <c r="L492" s="112"/>
      <c r="R492" s="149"/>
      <c r="S492" s="149"/>
      <c r="V492" s="112"/>
      <c r="X492" s="112"/>
      <c r="Y492" s="112"/>
    </row>
    <row r="493" spans="5:25" ht="11.25" customHeight="1" x14ac:dyDescent="0.2">
      <c r="E493" s="147"/>
      <c r="F493" s="147"/>
      <c r="G493" s="112"/>
      <c r="K493" s="112"/>
      <c r="L493" s="112"/>
      <c r="R493" s="149"/>
      <c r="S493" s="149"/>
      <c r="V493" s="112"/>
      <c r="X493" s="112"/>
      <c r="Y493" s="112"/>
    </row>
    <row r="494" spans="5:25" ht="11.25" customHeight="1" x14ac:dyDescent="0.2">
      <c r="E494" s="147"/>
      <c r="F494" s="147"/>
      <c r="G494" s="112"/>
      <c r="K494" s="112"/>
      <c r="L494" s="112"/>
      <c r="R494" s="149"/>
      <c r="S494" s="149"/>
      <c r="V494" s="112"/>
      <c r="X494" s="112"/>
      <c r="Y494" s="112"/>
    </row>
    <row r="495" spans="5:25" ht="11.25" customHeight="1" x14ac:dyDescent="0.2">
      <c r="E495" s="147"/>
      <c r="F495" s="147"/>
      <c r="G495" s="112"/>
      <c r="K495" s="112"/>
      <c r="L495" s="112"/>
      <c r="R495" s="149"/>
      <c r="S495" s="149"/>
      <c r="V495" s="112"/>
      <c r="X495" s="112"/>
      <c r="Y495" s="112"/>
    </row>
    <row r="496" spans="5:25" ht="11.25" customHeight="1" x14ac:dyDescent="0.2">
      <c r="E496" s="147"/>
      <c r="F496" s="147"/>
      <c r="G496" s="112"/>
      <c r="K496" s="112"/>
      <c r="L496" s="112"/>
      <c r="R496" s="149"/>
      <c r="S496" s="149"/>
      <c r="V496" s="112"/>
      <c r="X496" s="112"/>
      <c r="Y496" s="112"/>
    </row>
    <row r="497" spans="5:25" ht="11.25" customHeight="1" x14ac:dyDescent="0.2">
      <c r="E497" s="147"/>
      <c r="F497" s="147"/>
      <c r="G497" s="112"/>
      <c r="K497" s="112"/>
      <c r="L497" s="112"/>
      <c r="R497" s="149"/>
      <c r="S497" s="149"/>
      <c r="V497" s="112"/>
      <c r="X497" s="112"/>
      <c r="Y497" s="112"/>
    </row>
    <row r="498" spans="5:25" ht="11.25" customHeight="1" x14ac:dyDescent="0.2">
      <c r="E498" s="147"/>
      <c r="F498" s="147"/>
      <c r="G498" s="112"/>
      <c r="K498" s="112"/>
      <c r="L498" s="112"/>
      <c r="R498" s="149"/>
      <c r="S498" s="149"/>
      <c r="V498" s="112"/>
      <c r="X498" s="112"/>
      <c r="Y498" s="112"/>
    </row>
    <row r="499" spans="5:25" ht="11.25" customHeight="1" x14ac:dyDescent="0.2">
      <c r="E499" s="147"/>
      <c r="F499" s="147"/>
      <c r="G499" s="112"/>
      <c r="K499" s="112"/>
      <c r="L499" s="112"/>
      <c r="R499" s="149"/>
      <c r="S499" s="149"/>
      <c r="V499" s="112"/>
      <c r="X499" s="112"/>
      <c r="Y499" s="112"/>
    </row>
    <row r="500" spans="5:25" ht="11.25" customHeight="1" x14ac:dyDescent="0.2">
      <c r="E500" s="147"/>
      <c r="F500" s="147"/>
      <c r="G500" s="112"/>
      <c r="K500" s="112"/>
      <c r="L500" s="112"/>
      <c r="R500" s="149"/>
      <c r="S500" s="149"/>
      <c r="V500" s="112"/>
      <c r="X500" s="112"/>
      <c r="Y500" s="112"/>
    </row>
    <row r="501" spans="5:25" ht="11.25" customHeight="1" x14ac:dyDescent="0.2">
      <c r="E501" s="147"/>
      <c r="F501" s="147"/>
      <c r="G501" s="112"/>
      <c r="K501" s="112"/>
      <c r="L501" s="112"/>
      <c r="R501" s="149"/>
      <c r="S501" s="149"/>
      <c r="V501" s="112"/>
      <c r="X501" s="112"/>
      <c r="Y501" s="112"/>
    </row>
    <row r="502" spans="5:25" ht="11.25" customHeight="1" x14ac:dyDescent="0.2">
      <c r="E502" s="147"/>
      <c r="F502" s="147"/>
      <c r="G502" s="112"/>
      <c r="K502" s="112"/>
      <c r="L502" s="112"/>
      <c r="R502" s="149"/>
      <c r="S502" s="149"/>
      <c r="V502" s="112"/>
      <c r="X502" s="112"/>
      <c r="Y502" s="112"/>
    </row>
    <row r="503" spans="5:25" ht="11.25" customHeight="1" x14ac:dyDescent="0.2">
      <c r="E503" s="147"/>
      <c r="F503" s="147"/>
      <c r="G503" s="112"/>
      <c r="K503" s="112"/>
      <c r="L503" s="112"/>
      <c r="R503" s="149"/>
      <c r="S503" s="149"/>
      <c r="V503" s="112"/>
      <c r="X503" s="112"/>
      <c r="Y503" s="112"/>
    </row>
    <row r="504" spans="5:25" ht="11.25" customHeight="1" x14ac:dyDescent="0.2">
      <c r="E504" s="147"/>
      <c r="F504" s="147"/>
      <c r="G504" s="112"/>
      <c r="K504" s="112"/>
      <c r="L504" s="112"/>
      <c r="R504" s="149"/>
      <c r="S504" s="149"/>
      <c r="V504" s="112"/>
      <c r="X504" s="112"/>
      <c r="Y504" s="112"/>
    </row>
    <row r="505" spans="5:25" ht="11.25" customHeight="1" x14ac:dyDescent="0.2">
      <c r="E505" s="147"/>
      <c r="F505" s="147"/>
      <c r="G505" s="112"/>
      <c r="K505" s="112"/>
      <c r="L505" s="112"/>
      <c r="R505" s="149"/>
      <c r="S505" s="149"/>
      <c r="V505" s="112"/>
      <c r="X505" s="112"/>
      <c r="Y505" s="112"/>
    </row>
    <row r="506" spans="5:25" ht="11.25" customHeight="1" x14ac:dyDescent="0.2">
      <c r="E506" s="147"/>
      <c r="F506" s="147"/>
      <c r="G506" s="112"/>
      <c r="K506" s="112"/>
      <c r="L506" s="112"/>
      <c r="R506" s="149"/>
      <c r="S506" s="149"/>
      <c r="V506" s="112"/>
      <c r="X506" s="112"/>
      <c r="Y506" s="112"/>
    </row>
    <row r="507" spans="5:25" ht="11.25" customHeight="1" x14ac:dyDescent="0.2">
      <c r="E507" s="147"/>
      <c r="F507" s="147"/>
      <c r="G507" s="112"/>
      <c r="K507" s="112"/>
      <c r="L507" s="112"/>
      <c r="R507" s="149"/>
      <c r="S507" s="149"/>
      <c r="V507" s="112"/>
      <c r="X507" s="112"/>
      <c r="Y507" s="112"/>
    </row>
    <row r="508" spans="5:25" ht="11.25" customHeight="1" x14ac:dyDescent="0.2">
      <c r="E508" s="147"/>
      <c r="F508" s="147"/>
      <c r="G508" s="112"/>
      <c r="K508" s="112"/>
      <c r="L508" s="112"/>
      <c r="R508" s="149"/>
      <c r="S508" s="149"/>
      <c r="V508" s="112"/>
      <c r="X508" s="112"/>
      <c r="Y508" s="112"/>
    </row>
    <row r="509" spans="5:25" ht="11.25" customHeight="1" x14ac:dyDescent="0.2">
      <c r="E509" s="147"/>
      <c r="F509" s="147"/>
      <c r="G509" s="112"/>
      <c r="K509" s="112"/>
      <c r="L509" s="112"/>
      <c r="R509" s="149"/>
      <c r="S509" s="149"/>
      <c r="V509" s="112"/>
      <c r="X509" s="112"/>
      <c r="Y509" s="112"/>
    </row>
    <row r="510" spans="5:25" ht="11.25" customHeight="1" x14ac:dyDescent="0.2">
      <c r="E510" s="147"/>
      <c r="F510" s="147"/>
      <c r="G510" s="112"/>
      <c r="K510" s="112"/>
      <c r="L510" s="112"/>
      <c r="R510" s="149"/>
      <c r="S510" s="149"/>
      <c r="V510" s="112"/>
      <c r="X510" s="112"/>
      <c r="Y510" s="112"/>
    </row>
    <row r="511" spans="5:25" ht="11.25" customHeight="1" x14ac:dyDescent="0.2">
      <c r="E511" s="147"/>
      <c r="F511" s="147"/>
      <c r="G511" s="112"/>
      <c r="K511" s="112"/>
      <c r="L511" s="112"/>
      <c r="R511" s="149"/>
      <c r="S511" s="149"/>
      <c r="V511" s="112"/>
      <c r="X511" s="112"/>
      <c r="Y511" s="112"/>
    </row>
    <row r="512" spans="5:25" ht="11.25" customHeight="1" x14ac:dyDescent="0.2">
      <c r="E512" s="147"/>
      <c r="F512" s="147"/>
      <c r="G512" s="112"/>
      <c r="K512" s="112"/>
      <c r="L512" s="112"/>
      <c r="R512" s="149"/>
      <c r="S512" s="149"/>
      <c r="V512" s="112"/>
      <c r="X512" s="112"/>
      <c r="Y512" s="112"/>
    </row>
    <row r="513" spans="5:25" ht="11.25" customHeight="1" x14ac:dyDescent="0.2">
      <c r="E513" s="147"/>
      <c r="F513" s="147"/>
      <c r="G513" s="112"/>
      <c r="K513" s="112"/>
      <c r="L513" s="112"/>
      <c r="R513" s="149"/>
      <c r="S513" s="149"/>
      <c r="V513" s="112"/>
      <c r="X513" s="112"/>
      <c r="Y513" s="112"/>
    </row>
    <row r="514" spans="5:25" ht="11.25" customHeight="1" x14ac:dyDescent="0.2">
      <c r="E514" s="147"/>
      <c r="F514" s="147"/>
      <c r="G514" s="112"/>
      <c r="K514" s="112"/>
      <c r="L514" s="112"/>
      <c r="R514" s="149"/>
      <c r="S514" s="149"/>
      <c r="V514" s="112"/>
      <c r="X514" s="112"/>
      <c r="Y514" s="112"/>
    </row>
    <row r="515" spans="5:25" ht="11.25" customHeight="1" x14ac:dyDescent="0.2">
      <c r="E515" s="147"/>
      <c r="F515" s="147"/>
      <c r="G515" s="112"/>
      <c r="K515" s="112"/>
      <c r="L515" s="112"/>
      <c r="R515" s="149"/>
      <c r="S515" s="149"/>
      <c r="V515" s="112"/>
      <c r="X515" s="112"/>
      <c r="Y515" s="112"/>
    </row>
    <row r="516" spans="5:25" ht="11.25" customHeight="1" x14ac:dyDescent="0.2">
      <c r="E516" s="147"/>
      <c r="F516" s="147"/>
      <c r="G516" s="112"/>
      <c r="K516" s="112"/>
      <c r="L516" s="112"/>
      <c r="R516" s="149"/>
      <c r="S516" s="149"/>
      <c r="V516" s="112"/>
      <c r="X516" s="112"/>
      <c r="Y516" s="112"/>
    </row>
    <row r="517" spans="5:25" ht="11.25" customHeight="1" x14ac:dyDescent="0.2">
      <c r="E517" s="147"/>
      <c r="F517" s="147"/>
      <c r="G517" s="112"/>
      <c r="K517" s="112"/>
      <c r="L517" s="112"/>
      <c r="R517" s="149"/>
      <c r="S517" s="149"/>
      <c r="V517" s="112"/>
      <c r="X517" s="112"/>
      <c r="Y517" s="112"/>
    </row>
    <row r="518" spans="5:25" ht="11.25" customHeight="1" x14ac:dyDescent="0.2">
      <c r="E518" s="147"/>
      <c r="F518" s="147"/>
      <c r="G518" s="112"/>
      <c r="K518" s="112"/>
      <c r="L518" s="112"/>
      <c r="R518" s="149"/>
      <c r="S518" s="149"/>
      <c r="V518" s="112"/>
      <c r="X518" s="112"/>
      <c r="Y518" s="112"/>
    </row>
    <row r="519" spans="5:25" ht="11.25" customHeight="1" x14ac:dyDescent="0.2">
      <c r="E519" s="147"/>
      <c r="F519" s="147"/>
      <c r="G519" s="112"/>
      <c r="K519" s="112"/>
      <c r="L519" s="112"/>
      <c r="R519" s="149"/>
      <c r="S519" s="149"/>
      <c r="V519" s="112"/>
      <c r="X519" s="112"/>
      <c r="Y519" s="112"/>
    </row>
    <row r="520" spans="5:25" ht="11.25" customHeight="1" x14ac:dyDescent="0.2">
      <c r="E520" s="147"/>
      <c r="F520" s="147"/>
      <c r="G520" s="112"/>
      <c r="K520" s="112"/>
      <c r="L520" s="112"/>
      <c r="R520" s="149"/>
      <c r="S520" s="149"/>
      <c r="V520" s="112"/>
      <c r="X520" s="112"/>
      <c r="Y520" s="112"/>
    </row>
    <row r="521" spans="5:25" ht="11.25" customHeight="1" x14ac:dyDescent="0.2">
      <c r="E521" s="147"/>
      <c r="F521" s="147"/>
      <c r="G521" s="112"/>
      <c r="K521" s="112"/>
      <c r="L521" s="112"/>
      <c r="R521" s="149"/>
      <c r="S521" s="149"/>
      <c r="V521" s="112"/>
      <c r="X521" s="112"/>
      <c r="Y521" s="112"/>
    </row>
    <row r="522" spans="5:25" ht="11.25" customHeight="1" x14ac:dyDescent="0.2">
      <c r="E522" s="147"/>
      <c r="F522" s="147"/>
      <c r="G522" s="112"/>
      <c r="K522" s="112"/>
      <c r="L522" s="112"/>
      <c r="R522" s="149"/>
      <c r="S522" s="149"/>
      <c r="V522" s="112"/>
      <c r="X522" s="112"/>
      <c r="Y522" s="112"/>
    </row>
    <row r="523" spans="5:25" ht="11.25" customHeight="1" x14ac:dyDescent="0.2">
      <c r="E523" s="147"/>
      <c r="F523" s="147"/>
      <c r="G523" s="112"/>
      <c r="K523" s="112"/>
      <c r="L523" s="112"/>
      <c r="R523" s="149"/>
      <c r="S523" s="149"/>
      <c r="V523" s="112"/>
      <c r="X523" s="112"/>
      <c r="Y523" s="112"/>
    </row>
    <row r="524" spans="5:25" ht="11.25" customHeight="1" x14ac:dyDescent="0.2">
      <c r="E524" s="147"/>
      <c r="F524" s="147"/>
      <c r="G524" s="112"/>
      <c r="K524" s="112"/>
      <c r="L524" s="112"/>
      <c r="R524" s="149"/>
      <c r="S524" s="149"/>
      <c r="V524" s="112"/>
      <c r="X524" s="112"/>
      <c r="Y524" s="112"/>
    </row>
    <row r="525" spans="5:25" ht="11.25" customHeight="1" x14ac:dyDescent="0.2">
      <c r="E525" s="147"/>
      <c r="F525" s="147"/>
      <c r="G525" s="112"/>
      <c r="K525" s="112"/>
      <c r="L525" s="112"/>
      <c r="R525" s="149"/>
      <c r="S525" s="149"/>
      <c r="V525" s="112"/>
      <c r="X525" s="112"/>
      <c r="Y525" s="112"/>
    </row>
    <row r="526" spans="5:25" ht="11.25" customHeight="1" x14ac:dyDescent="0.2">
      <c r="E526" s="147"/>
      <c r="F526" s="147"/>
      <c r="G526" s="112"/>
      <c r="K526" s="112"/>
      <c r="L526" s="112"/>
      <c r="R526" s="149"/>
      <c r="S526" s="149"/>
      <c r="V526" s="112"/>
      <c r="X526" s="112"/>
      <c r="Y526" s="112"/>
    </row>
    <row r="527" spans="5:25" ht="11.25" customHeight="1" x14ac:dyDescent="0.2">
      <c r="E527" s="147"/>
      <c r="F527" s="147"/>
      <c r="G527" s="112"/>
      <c r="K527" s="112"/>
      <c r="L527" s="112"/>
      <c r="R527" s="149"/>
      <c r="S527" s="149"/>
      <c r="V527" s="112"/>
      <c r="X527" s="112"/>
      <c r="Y527" s="112"/>
    </row>
    <row r="528" spans="5:25" ht="11.25" customHeight="1" x14ac:dyDescent="0.2">
      <c r="E528" s="147"/>
      <c r="F528" s="147"/>
      <c r="G528" s="112"/>
      <c r="K528" s="112"/>
      <c r="L528" s="112"/>
      <c r="R528" s="149"/>
      <c r="S528" s="149"/>
      <c r="V528" s="112"/>
      <c r="X528" s="112"/>
      <c r="Y528" s="112"/>
    </row>
    <row r="529" spans="5:25" ht="11.25" customHeight="1" x14ac:dyDescent="0.2">
      <c r="E529" s="147"/>
      <c r="F529" s="147"/>
      <c r="G529" s="112"/>
      <c r="K529" s="112"/>
      <c r="L529" s="112"/>
      <c r="R529" s="149"/>
      <c r="S529" s="149"/>
      <c r="V529" s="112"/>
      <c r="X529" s="112"/>
      <c r="Y529" s="112"/>
    </row>
    <row r="530" spans="5:25" ht="11.25" customHeight="1" x14ac:dyDescent="0.2">
      <c r="E530" s="147"/>
      <c r="F530" s="147"/>
      <c r="G530" s="112"/>
      <c r="K530" s="112"/>
      <c r="L530" s="112"/>
      <c r="R530" s="149"/>
      <c r="S530" s="149"/>
      <c r="V530" s="112"/>
      <c r="X530" s="112"/>
      <c r="Y530" s="112"/>
    </row>
    <row r="531" spans="5:25" ht="11.25" customHeight="1" x14ac:dyDescent="0.2">
      <c r="E531" s="147"/>
      <c r="F531" s="147"/>
      <c r="G531" s="112"/>
      <c r="K531" s="112"/>
      <c r="L531" s="112"/>
      <c r="R531" s="149"/>
      <c r="S531" s="149"/>
      <c r="V531" s="112"/>
      <c r="X531" s="112"/>
      <c r="Y531" s="112"/>
    </row>
    <row r="532" spans="5:25" ht="11.25" customHeight="1" x14ac:dyDescent="0.2">
      <c r="E532" s="147"/>
      <c r="F532" s="147"/>
      <c r="G532" s="112"/>
      <c r="K532" s="112"/>
      <c r="L532" s="112"/>
      <c r="R532" s="149"/>
      <c r="S532" s="149"/>
      <c r="V532" s="112"/>
      <c r="X532" s="112"/>
      <c r="Y532" s="112"/>
    </row>
    <row r="533" spans="5:25" ht="11.25" customHeight="1" x14ac:dyDescent="0.2">
      <c r="E533" s="147"/>
      <c r="F533" s="147"/>
      <c r="G533" s="112"/>
      <c r="K533" s="112"/>
      <c r="L533" s="112"/>
      <c r="R533" s="149"/>
      <c r="S533" s="149"/>
      <c r="V533" s="112"/>
      <c r="X533" s="112"/>
      <c r="Y533" s="112"/>
    </row>
    <row r="534" spans="5:25" ht="11.25" customHeight="1" x14ac:dyDescent="0.2">
      <c r="E534" s="147"/>
      <c r="F534" s="147"/>
      <c r="G534" s="112"/>
      <c r="K534" s="112"/>
      <c r="L534" s="112"/>
      <c r="R534" s="149"/>
      <c r="S534" s="149"/>
      <c r="V534" s="112"/>
      <c r="X534" s="112"/>
      <c r="Y534" s="112"/>
    </row>
    <row r="535" spans="5:25" ht="11.25" customHeight="1" x14ac:dyDescent="0.2">
      <c r="E535" s="147"/>
      <c r="F535" s="147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7"/>
      <c r="F536" s="147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7"/>
      <c r="F537" s="147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7"/>
      <c r="F538" s="147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7"/>
      <c r="F539" s="147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7"/>
      <c r="F540" s="147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7"/>
      <c r="F541" s="147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7"/>
      <c r="F542" s="147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7"/>
      <c r="F543" s="147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7"/>
      <c r="F544" s="147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7"/>
      <c r="F545" s="147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7"/>
      <c r="F546" s="147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7"/>
      <c r="F547" s="147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7"/>
      <c r="F548" s="147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7"/>
      <c r="F549" s="147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7"/>
      <c r="F550" s="147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7"/>
      <c r="F551" s="147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7"/>
      <c r="F552" s="147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7"/>
      <c r="F553" s="147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7"/>
      <c r="F554" s="147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7"/>
      <c r="F555" s="147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7"/>
      <c r="F556" s="147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7"/>
      <c r="F557" s="147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7"/>
      <c r="F558" s="147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7"/>
      <c r="F559" s="147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7"/>
      <c r="F560" s="147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7"/>
      <c r="F561" s="147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7"/>
      <c r="F562" s="147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7"/>
      <c r="F563" s="147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7"/>
      <c r="F564" s="147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7"/>
      <c r="F565" s="147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7"/>
      <c r="F566" s="147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7"/>
      <c r="F567" s="147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7"/>
      <c r="F568" s="147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7"/>
      <c r="F569" s="147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7"/>
      <c r="F570" s="147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7"/>
      <c r="F571" s="147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7"/>
      <c r="F572" s="147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7"/>
      <c r="F573" s="147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7"/>
      <c r="F574" s="147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7"/>
      <c r="F575" s="147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7"/>
      <c r="F576" s="147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7"/>
      <c r="F577" s="147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7"/>
      <c r="F578" s="147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7"/>
      <c r="F579" s="147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7"/>
      <c r="F580" s="147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7"/>
      <c r="F581" s="147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obj_00337#0019</v>
      </c>
    </row>
    <row r="2" spans="1:19" ht="26.2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6M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42368</v>
      </c>
      <c r="F3" s="216">
        <f>_xll.qlCalendarAdvance(Calendar,E3,$F$1,"mf",,Trigger)</f>
        <v>42551</v>
      </c>
      <c r="G3" s="217">
        <f>_xll.qlDayCounterYearFraction(DayCounter,E3,F3,,,Trigger)</f>
        <v>0.5083333333333333</v>
      </c>
      <c r="H3" s="218">
        <f>_xll.qlQuoteValue(D3,LastFixingsTrigger)</f>
        <v>8.2729999999999991E-3</v>
      </c>
      <c r="I3" s="219">
        <f>_xll.qlYieldTSDiscount(Discounting,E3,,AllTriggers)</f>
        <v>0.99991680592726173</v>
      </c>
      <c r="J3" s="219">
        <f>_xll.qlYieldTSDiscount(Discounting,F3,,AllTriggers)</f>
        <v>0.99762392738922201</v>
      </c>
      <c r="K3" s="218">
        <f>(I3/J3-1)/G3</f>
        <v>4.5213237240350366E-3</v>
      </c>
      <c r="L3" s="218">
        <f>H3-K3</f>
        <v>3.7516762759649625E-3</v>
      </c>
      <c r="M3" s="220" t="b">
        <v>1</v>
      </c>
      <c r="N3" s="221">
        <f>_xll.qlInterpolationInterpolate($N$1,E3,TRUE)</f>
        <v>3.7516762759649625E-3</v>
      </c>
      <c r="O3" s="222">
        <f>(L3-N3)*10000</f>
        <v>0</v>
      </c>
      <c r="P3" s="232">
        <f t="shared" ref="P3:P5" si="0">LN((1+H3*G3)/(1+K3*G3))</f>
        <v>1.900921093763831E-3</v>
      </c>
      <c r="R3" s="228">
        <f>E3</f>
        <v>42368</v>
      </c>
      <c r="S3" s="230">
        <f>_xll.qlInterpolationInterpolate(B6Minterpolation,R3,TRUE)</f>
        <v>3.7516762759649625E-3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42398</v>
      </c>
      <c r="F4" s="27">
        <f>_xll.qlCalendarAdvance(Calendar,E4,$F$1,"mf",,Trigger)</f>
        <v>42580</v>
      </c>
      <c r="G4" s="49">
        <f>_xll.qlDayCounterYearFraction(DayCounter,E4,F4,,,Trigger)</f>
        <v>0.50555555555555554</v>
      </c>
      <c r="H4" s="3">
        <f>_xll.qlQuoteValue(D4,AllTriggers)</f>
        <v>8.6800000000000002E-3</v>
      </c>
      <c r="I4" s="59">
        <f>_xll.qlYieldTSDiscount(Discounting,E4,,AllTriggers)</f>
        <v>0.99963250771316647</v>
      </c>
      <c r="J4" s="59">
        <f>_xll.qlYieldTSDiscount(Discounting,F4,,AllTriggers)</f>
        <v>0.99711953928547159</v>
      </c>
      <c r="K4" s="3">
        <f t="shared" ref="K4:K21" si="2">(I4/J4-1)/G4</f>
        <v>4.9850660670212191E-3</v>
      </c>
      <c r="L4" s="58">
        <f t="shared" ref="L4:L21" si="3">H4-K4</f>
        <v>3.6949339329787811E-3</v>
      </c>
      <c r="M4" s="48" t="b">
        <f>IF(ISERROR(H4),FALSE,TRUE)</f>
        <v>1</v>
      </c>
      <c r="N4" s="3">
        <f>_xll.qlInterpolationInterpolate($N$1,E4,TRUE)</f>
        <v>3.6949339329787811E-3</v>
      </c>
      <c r="O4" s="74">
        <f t="shared" ref="O4:O21" si="4">(L4-N4)*10000</f>
        <v>0</v>
      </c>
      <c r="P4" s="226">
        <f t="shared" si="0"/>
        <v>1.861564653449744E-3</v>
      </c>
      <c r="R4" s="27">
        <f>_xll.qlCalendarAdvance(Calendar,R3,"1D","f")</f>
        <v>42369</v>
      </c>
      <c r="S4" s="68">
        <f>_xll.qlInterpolationInterpolate(B6Minterpolation,R4,TRUE)</f>
        <v>3.7493397735402197E-3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42429</v>
      </c>
      <c r="F5" s="27">
        <f>_xll.qlCalendarAdvance(Calendar,E5,$F$1,"mf",,Trigger)</f>
        <v>42612</v>
      </c>
      <c r="G5" s="49">
        <f>_xll.qlDayCounterYearFraction(DayCounter,E5,F5,,,Trigger)</f>
        <v>0.5083333333333333</v>
      </c>
      <c r="H5" s="3">
        <f>_xll.qlQuoteValue(D5,AllTriggers)</f>
        <v>9.2299999999999986E-3</v>
      </c>
      <c r="I5" s="50">
        <f>_xll.qlYieldTSDiscount(Discounting,E5,,AllTriggers)</f>
        <v>0.99932538914347246</v>
      </c>
      <c r="J5" s="50">
        <f>_xll.qlYieldTSDiscount(Discounting,F5,,AllTriggers)</f>
        <v>0.99653218971904756</v>
      </c>
      <c r="K5" s="3">
        <f t="shared" si="2"/>
        <v>5.5139398371080069E-3</v>
      </c>
      <c r="L5" s="3">
        <f t="shared" si="3"/>
        <v>3.7160601628919918E-3</v>
      </c>
      <c r="M5" s="48" t="b">
        <f t="shared" ref="M5:M21" si="6">IF(ISERROR(H5),FALSE,TRUE)</f>
        <v>1</v>
      </c>
      <c r="N5" s="3">
        <f>_xll.qlInterpolationInterpolate($N$1,E5,TRUE)</f>
        <v>3.7160601628919918E-3</v>
      </c>
      <c r="O5" s="74">
        <f t="shared" si="4"/>
        <v>0</v>
      </c>
      <c r="P5" s="226">
        <f t="shared" si="0"/>
        <v>1.881945370957661E-3</v>
      </c>
      <c r="R5" s="27">
        <f>_xll.qlCalendarAdvance(Calendar,R4,"1D","f")</f>
        <v>42373</v>
      </c>
      <c r="S5" s="68">
        <f>_xll.qlInterpolationInterpolate(B6Minterpolation,R5,TRUE)</f>
        <v>3.7400531753195849E-3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42459</v>
      </c>
      <c r="F6" s="27">
        <f>_xll.qlCalendarAdvance(Calendar,E6,$F$1,"mf",,Trigger)</f>
        <v>42643</v>
      </c>
      <c r="G6" s="49">
        <f>_xll.qlDayCounterYearFraction(DayCounter,E6,F6,,,Trigger)</f>
        <v>0.51111111111111107</v>
      </c>
      <c r="H6" s="3">
        <f>_xll.qlQuoteValue(D6,AllTriggers)</f>
        <v>9.7600000000000013E-3</v>
      </c>
      <c r="I6" s="50">
        <f>_xll.qlYieldTSDiscount(Discounting,E6,,AllTriggers)</f>
        <v>0.99897554112797882</v>
      </c>
      <c r="J6" s="50">
        <f>_xll.qlYieldTSDiscount(Discounting,F6,,AllTriggers)</f>
        <v>0.99595195002830983</v>
      </c>
      <c r="K6" s="3">
        <f t="shared" si="2"/>
        <v>5.9397661870893041E-3</v>
      </c>
      <c r="L6" s="3">
        <f t="shared" si="3"/>
        <v>3.8202338129106972E-3</v>
      </c>
      <c r="M6" s="48" t="b">
        <f t="shared" si="6"/>
        <v>1</v>
      </c>
      <c r="N6" s="3">
        <f>_xll.qlInterpolationInterpolate($N$1,E6,TRUE)</f>
        <v>3.8202338129106972E-3</v>
      </c>
      <c r="O6" s="74">
        <f t="shared" si="4"/>
        <v>0</v>
      </c>
      <c r="P6" s="226">
        <f t="shared" ref="P6:P21" si="7">LN((1+H6*G6)/(1+K6*G6))</f>
        <v>1.9447618636573925E-3</v>
      </c>
      <c r="R6" s="27">
        <f>_xll.qlCalendarAdvance(Calendar,R5,"1D","f")</f>
        <v>42374</v>
      </c>
      <c r="S6" s="68">
        <f>_xll.qlInterpolationInterpolate(B6Minterpolation,R6,TRUE)</f>
        <v>3.7377612315035945E-3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42489</v>
      </c>
      <c r="F7" s="27">
        <f>_xll.qlCalendarAdvance(Calendar,E7,$F$1,"mf",,Trigger)</f>
        <v>42674</v>
      </c>
      <c r="G7" s="49">
        <f>_xll.qlDayCounterYearFraction(DayCounter,E7,F7,,,Trigger)</f>
        <v>0.51388888888888884</v>
      </c>
      <c r="H7" s="3">
        <f>_xll.qlQuoteValue(D7,AllTriggers)</f>
        <v>1.023E-2</v>
      </c>
      <c r="I7" s="50">
        <f>_xll.qlYieldTSDiscount(Discounting,E7,,AllTriggers)</f>
        <v>0.99856399923674888</v>
      </c>
      <c r="J7" s="50">
        <f>_xll.qlYieldTSDiscount(Discounting,F7,,AllTriggers)</f>
        <v>0.99531040472361176</v>
      </c>
      <c r="K7" s="3">
        <f t="shared" si="2"/>
        <v>6.3611502728630918E-3</v>
      </c>
      <c r="L7" s="3">
        <f t="shared" si="3"/>
        <v>3.8688497271369077E-3</v>
      </c>
      <c r="M7" s="48" t="b">
        <f t="shared" si="6"/>
        <v>1</v>
      </c>
      <c r="N7" s="3">
        <f>_xll.qlInterpolationInterpolate($N$1,E7,TRUE)</f>
        <v>3.8688497271369077E-3</v>
      </c>
      <c r="O7" s="74">
        <f t="shared" si="4"/>
        <v>0</v>
      </c>
      <c r="P7" s="226">
        <f t="shared" si="7"/>
        <v>1.9797199829169948E-3</v>
      </c>
      <c r="R7" s="27">
        <f>_xll.qlCalendarAdvance(Calendar,R6,"1D","f")</f>
        <v>42375</v>
      </c>
      <c r="S7" s="68">
        <f>_xll.qlInterpolationInterpolate(B6Minterpolation,R7,TRUE)</f>
        <v>3.7354871111311048E-3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42520</v>
      </c>
      <c r="F8" s="27">
        <f>_xll.qlCalendarAdvance(Calendar,E8,$F$1,"mf",,Trigger)</f>
        <v>42704</v>
      </c>
      <c r="G8" s="49">
        <f>_xll.qlDayCounterYearFraction(DayCounter,E8,F8,,,Trigger)</f>
        <v>0.51111111111111107</v>
      </c>
      <c r="H8" s="3">
        <f>_xll.qlQuoteValue(D8,AllTriggers)</f>
        <v>1.0709999999999999E-2</v>
      </c>
      <c r="I8" s="50">
        <f>_xll.qlYieldTSDiscount(Discounting,E8,,AllTriggers)</f>
        <v>0.99811540100648255</v>
      </c>
      <c r="J8" s="50">
        <f>_xll.qlYieldTSDiscount(Discounting,F8,,AllTriggers)</f>
        <v>0.99465046880779606</v>
      </c>
      <c r="K8" s="3">
        <f t="shared" si="2"/>
        <v>6.8156758418552498E-3</v>
      </c>
      <c r="L8" s="3">
        <f t="shared" si="3"/>
        <v>3.8943241581447493E-3</v>
      </c>
      <c r="M8" s="48" t="b">
        <f t="shared" si="6"/>
        <v>1</v>
      </c>
      <c r="N8" s="3">
        <f>_xll.qlInterpolationInterpolate($N$1,E8,TRUE)</f>
        <v>3.8943241581447493E-3</v>
      </c>
      <c r="O8" s="74">
        <f t="shared" si="4"/>
        <v>0</v>
      </c>
      <c r="P8" s="226">
        <f t="shared" si="7"/>
        <v>1.9815580287441976E-3</v>
      </c>
      <c r="R8" s="27">
        <f>_xll.qlCalendarAdvance(Calendar,R7,"1D","f")</f>
        <v>42376</v>
      </c>
      <c r="S8" s="68">
        <f>_xll.qlInterpolationInterpolate(B6Minterpolation,R8,TRUE)</f>
        <v>3.7332337847760331E-3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42551</v>
      </c>
      <c r="F9" s="27">
        <f>_xll.qlCalendarAdvance(Calendar,E9,$F$1,"mf",,Trigger)</f>
        <v>42734</v>
      </c>
      <c r="G9" s="49">
        <f>_xll.qlDayCounterYearFraction(DayCounter,E9,F9,,,Trigger)</f>
        <v>0.5083333333333333</v>
      </c>
      <c r="H9" s="3">
        <f>_xll.qlQuoteValue(D9,AllTriggers)</f>
        <v>1.1169999999999999E-2</v>
      </c>
      <c r="I9" s="50">
        <f>_xll.qlYieldTSDiscount(Discounting,E9,,AllTriggers)</f>
        <v>0.99762392738922201</v>
      </c>
      <c r="J9" s="50">
        <f>_xll.qlYieldTSDiscount(Discounting,F9,,AllTriggers)</f>
        <v>0.99394130100901701</v>
      </c>
      <c r="K9" s="3">
        <f t="shared" si="2"/>
        <v>7.2886707741435285E-3</v>
      </c>
      <c r="L9" s="3">
        <f t="shared" si="3"/>
        <v>3.8813292258564709E-3</v>
      </c>
      <c r="M9" s="48" t="b">
        <f t="shared" si="6"/>
        <v>1</v>
      </c>
      <c r="N9" s="3">
        <f>_xll.qlInterpolationInterpolate($N$1,E9,TRUE)</f>
        <v>3.8813292258564709E-3</v>
      </c>
      <c r="O9" s="74">
        <f t="shared" si="4"/>
        <v>0</v>
      </c>
      <c r="P9" s="226">
        <f t="shared" si="7"/>
        <v>1.9637963518442663E-3</v>
      </c>
      <c r="R9" s="27">
        <f>_xll.qlCalendarAdvance(Calendar,R8,"1D","f")</f>
        <v>42377</v>
      </c>
      <c r="S9" s="68">
        <f>_xll.qlInterpolationInterpolate(B6Minterpolation,R9,TRUE)</f>
        <v>3.7310042230122957E-3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42580</v>
      </c>
      <c r="F10" s="27">
        <f>_xll.qlCalendarAdvance(Calendar,E10,$F$1,"mf",,Trigger)</f>
        <v>42765</v>
      </c>
      <c r="G10" s="49">
        <f>_xll.qlDayCounterYearFraction(DayCounter,E10,F10,,,Trigger)</f>
        <v>0.51388888888888884</v>
      </c>
      <c r="H10" s="3">
        <f>_xll.qlQuoteValue(D10,AllTriggers)</f>
        <v>1.1639999999999999E-2</v>
      </c>
      <c r="I10" s="50">
        <f>_xll.qlYieldTSDiscount(Discounting,E10,,AllTriggers)</f>
        <v>0.99711953928547159</v>
      </c>
      <c r="J10" s="50">
        <f>_xll.qlYieldTSDiscount(Discounting,F10,,AllTriggers)</f>
        <v>0.99316838111898165</v>
      </c>
      <c r="K10" s="3">
        <f t="shared" si="2"/>
        <v>7.7416280683537978E-3</v>
      </c>
      <c r="L10" s="3">
        <f t="shared" si="3"/>
        <v>3.8983719316462015E-3</v>
      </c>
      <c r="M10" s="48" t="b">
        <f t="shared" si="6"/>
        <v>1</v>
      </c>
      <c r="N10" s="3">
        <f>_xll.qlInterpolationInterpolate($N$1,E10,TRUE)</f>
        <v>3.8983719316462015E-3</v>
      </c>
      <c r="O10" s="74">
        <f t="shared" si="4"/>
        <v>0</v>
      </c>
      <c r="P10" s="226">
        <f t="shared" si="7"/>
        <v>1.9934035309224626E-3</v>
      </c>
      <c r="R10" s="27">
        <f>_xll.qlCalendarAdvance(Calendar,R9,"1D","f")</f>
        <v>42380</v>
      </c>
      <c r="S10" s="68">
        <f>_xll.qlInterpolationInterpolate(B6Minterpolation,R10,TRUE)</f>
        <v>3.7244878310082595E-3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42612</v>
      </c>
      <c r="F11" s="27">
        <f>_xll.qlCalendarAdvance(Calendar,E11,$F$1,"mf",,Trigger)</f>
        <v>42794</v>
      </c>
      <c r="G11" s="49">
        <f>_xll.qlDayCounterYearFraction(DayCounter,E11,F11,,,Trigger)</f>
        <v>0.50555555555555554</v>
      </c>
      <c r="H11" s="3">
        <f>_xll.qlQuoteValue(D11,AllTriggers)</f>
        <v>1.214E-2</v>
      </c>
      <c r="I11" s="50">
        <f>_xll.qlYieldTSDiscount(Discounting,E11,,AllTriggers)</f>
        <v>0.99653218971904756</v>
      </c>
      <c r="J11" s="50">
        <f>_xll.qlYieldTSDiscount(Discounting,F11,,AllTriggers)</f>
        <v>0.99241251372930084</v>
      </c>
      <c r="K11" s="3">
        <f t="shared" si="2"/>
        <v>8.211111344643196E-3</v>
      </c>
      <c r="L11" s="3">
        <f t="shared" si="3"/>
        <v>3.9288886553568037E-3</v>
      </c>
      <c r="M11" s="48" t="b">
        <f t="shared" si="6"/>
        <v>1</v>
      </c>
      <c r="N11" s="3">
        <f>_xll.qlInterpolationInterpolate($N$1,E11,TRUE)</f>
        <v>3.9288886553568037E-3</v>
      </c>
      <c r="O11" s="74">
        <f t="shared" si="4"/>
        <v>0</v>
      </c>
      <c r="P11" s="226">
        <f t="shared" si="7"/>
        <v>1.9761064317292622E-3</v>
      </c>
      <c r="R11" s="27">
        <f>_xll.qlCalendarAdvance(Calendar,R10,"1D","f")</f>
        <v>42381</v>
      </c>
      <c r="S11" s="68">
        <f>_xll.qlInterpolationInterpolate(B6Minterpolation,R11,TRUE)</f>
        <v>3.7223830333490285E-3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42643</v>
      </c>
      <c r="F12" s="27">
        <f>_xll.qlCalendarAdvance(Calendar,E12,$F$1,"mf",,Trigger)</f>
        <v>42824</v>
      </c>
      <c r="G12" s="49">
        <f>_xll.qlDayCounterYearFraction(DayCounter,E12,F12,,,Trigger)</f>
        <v>0.50277777777777777</v>
      </c>
      <c r="H12" s="3">
        <f>_xll.qlQuoteValue(D12,AllTriggers)</f>
        <v>1.264E-2</v>
      </c>
      <c r="I12" s="50">
        <f>_xll.qlYieldTSDiscount(Discounting,E12,,AllTriggers)</f>
        <v>0.99595195002830983</v>
      </c>
      <c r="J12" s="50">
        <f>_xll.qlYieldTSDiscount(Discounting,F12,,AllTriggers)</f>
        <v>0.991597799498938</v>
      </c>
      <c r="K12" s="3">
        <f t="shared" si="2"/>
        <v>8.7335701053128361E-3</v>
      </c>
      <c r="L12" s="3">
        <f t="shared" si="3"/>
        <v>3.9064298946871641E-3</v>
      </c>
      <c r="M12" s="48" t="b">
        <f t="shared" si="6"/>
        <v>1</v>
      </c>
      <c r="N12" s="3">
        <f>_xll.qlInterpolationInterpolate($N$1,E12,TRUE)</f>
        <v>3.9064298946871641E-3</v>
      </c>
      <c r="O12" s="74">
        <f t="shared" si="4"/>
        <v>0</v>
      </c>
      <c r="P12" s="226">
        <f t="shared" si="7"/>
        <v>1.9535700816339526E-3</v>
      </c>
      <c r="R12" s="27">
        <f>_xll.qlCalendarAdvance(Calendar,R11,"1D","f")</f>
        <v>42382</v>
      </c>
      <c r="S12" s="68">
        <f>_xll.qlInterpolationInterpolate(B6Minterpolation,R12,TRUE)</f>
        <v>3.7203168531507163E-3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42674</v>
      </c>
      <c r="F13" s="27">
        <f>_xll.qlCalendarAdvance(Calendar,E13,$F$1,"mf",,Trigger)</f>
        <v>42853</v>
      </c>
      <c r="G13" s="49">
        <f>_xll.qlDayCounterYearFraction(DayCounter,E13,F13,,,Trigger)</f>
        <v>0.49722222222222223</v>
      </c>
      <c r="H13" s="3">
        <f>_xll.qlQuoteValue(D13,AllTriggers)</f>
        <v>1.3159999999999998E-2</v>
      </c>
      <c r="I13" s="50">
        <f>_xll.qlYieldTSDiscount(Discounting,E13,,AllTriggers)</f>
        <v>0.99531040472361176</v>
      </c>
      <c r="J13" s="50">
        <f>_xll.qlYieldTSDiscount(Discounting,F13,,AllTriggers)</f>
        <v>0.99077886163362749</v>
      </c>
      <c r="K13" s="3">
        <f t="shared" si="2"/>
        <v>9.1985389467332326E-3</v>
      </c>
      <c r="L13" s="3">
        <f t="shared" si="3"/>
        <v>3.9614610532667655E-3</v>
      </c>
      <c r="M13" s="48" t="b">
        <f t="shared" si="6"/>
        <v>1</v>
      </c>
      <c r="N13" s="3">
        <f>_xll.qlInterpolationInterpolate($N$1,E13,TRUE)</f>
        <v>3.9614610532667655E-3</v>
      </c>
      <c r="O13" s="74">
        <f t="shared" si="4"/>
        <v>0</v>
      </c>
      <c r="P13" s="226">
        <f t="shared" si="7"/>
        <v>1.9588387338004354E-3</v>
      </c>
      <c r="R13" s="27">
        <f>_xll.qlCalendarAdvance(Calendar,R12,"1D","f")</f>
        <v>42383</v>
      </c>
      <c r="S13" s="68">
        <f>_xll.qlInterpolationInterpolate(B6Minterpolation,R13,TRUE)</f>
        <v>3.7182922609872394E-3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42704</v>
      </c>
      <c r="F14" s="27">
        <f>_xll.qlCalendarAdvance(Calendar,E14,$F$1,"mf",,Trigger)</f>
        <v>42885</v>
      </c>
      <c r="G14" s="49">
        <f>_xll.qlDayCounterYearFraction(DayCounter,E14,F14,,,Trigger)</f>
        <v>0.50277777777777777</v>
      </c>
      <c r="H14" s="3" t="e">
        <f>_xll.qlQuoteValue(D14,AllTriggers)</f>
        <v>#NUM!</v>
      </c>
      <c r="I14" s="50">
        <f>_xll.qlYieldTSDiscount(Discounting,E14,,AllTriggers)</f>
        <v>0.99465046880779606</v>
      </c>
      <c r="J14" s="50">
        <f>_xll.qlYieldTSDiscount(Discounting,F14,,AllTriggers)</f>
        <v>0.98983864379955833</v>
      </c>
      <c r="K14" s="3">
        <f t="shared" si="2"/>
        <v>9.6687280692849473E-3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4.0198563334078157E-3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42384</v>
      </c>
      <c r="S14" s="68">
        <f>_xll.qlInterpolationInterpolate(B6Minterpolation,R14,TRUE)</f>
        <v>3.7163122274325149E-3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42734</v>
      </c>
      <c r="F15" s="27">
        <f>_xll.qlCalendarAdvance(Calendar,E15,$F$1,"mf",,Trigger)</f>
        <v>42916</v>
      </c>
      <c r="G15" s="49">
        <f>_xll.qlDayCounterYearFraction(DayCounter,E15,F15,,,Trigger)</f>
        <v>0.50555555555555554</v>
      </c>
      <c r="H15" s="3">
        <f>_xll.qlQuoteValue(D15,AllTriggers)</f>
        <v>1.417E-2</v>
      </c>
      <c r="I15" s="50">
        <f>_xll.qlYieldTSDiscount(Discounting,E15,,AllTriggers)</f>
        <v>0.99394130100901701</v>
      </c>
      <c r="J15" s="50">
        <f>_xll.qlYieldTSDiscount(Discounting,F15,,AllTriggers)</f>
        <v>0.98889020558890306</v>
      </c>
      <c r="K15" s="3">
        <f t="shared" si="2"/>
        <v>1.0103424725621181E-2</v>
      </c>
      <c r="L15" s="3">
        <f t="shared" si="3"/>
        <v>4.0665752743788194E-3</v>
      </c>
      <c r="M15" s="48" t="b">
        <f t="shared" si="6"/>
        <v>1</v>
      </c>
      <c r="N15" s="3">
        <f>_xll.qlInterpolationInterpolate($N$1,E15,TRUE)</f>
        <v>4.0665752743788194E-3</v>
      </c>
      <c r="O15" s="74">
        <f t="shared" si="4"/>
        <v>0</v>
      </c>
      <c r="P15" s="226">
        <f t="shared" si="7"/>
        <v>2.0433429298578501E-3</v>
      </c>
      <c r="R15" s="27">
        <f>_xll.qlCalendarAdvance(Calendar,R14,"1D","f")</f>
        <v>42387</v>
      </c>
      <c r="S15" s="68">
        <f>_xll.qlInterpolationInterpolate(B6Minterpolation,R15,TRUE)</f>
        <v>3.7106691841600234E-3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42765</v>
      </c>
      <c r="F16" s="27">
        <f>_xll.qlCalendarAdvance(Calendar,E16,$F$1,"mf",,Trigger)</f>
        <v>42947</v>
      </c>
      <c r="G16" s="49">
        <f>_xll.qlDayCounterYearFraction(DayCounter,E16,F16,,,Trigger)</f>
        <v>0.50555555555555554</v>
      </c>
      <c r="H16" s="3">
        <f>_xll.qlQuoteValue(D16,AllTriggers)</f>
        <v>1.4649999999999998E-2</v>
      </c>
      <c r="I16" s="50">
        <f>_xll.qlYieldTSDiscount(Discounting,E16,,AllTriggers)</f>
        <v>0.99316838111898165</v>
      </c>
      <c r="J16" s="50">
        <f>_xll.qlYieldTSDiscount(Discounting,F16,,AllTriggers)</f>
        <v>0.98790436027323114</v>
      </c>
      <c r="K16" s="3">
        <f t="shared" si="2"/>
        <v>1.0539834972264354E-2</v>
      </c>
      <c r="L16" s="3">
        <f t="shared" si="3"/>
        <v>4.1101650277356443E-3</v>
      </c>
      <c r="M16" s="48" t="b">
        <f t="shared" si="6"/>
        <v>1</v>
      </c>
      <c r="N16" s="3">
        <f>_xll.qlInterpolationInterpolate($N$1,E16,TRUE)</f>
        <v>4.1101650277356443E-3</v>
      </c>
      <c r="O16" s="74">
        <f t="shared" si="4"/>
        <v>0</v>
      </c>
      <c r="P16" s="226">
        <f t="shared" si="7"/>
        <v>2.0647702213524221E-3</v>
      </c>
      <c r="R16" s="27">
        <f>_xll.qlCalendarAdvance(Calendar,R15,"1D","f")</f>
        <v>42388</v>
      </c>
      <c r="S16" s="68">
        <f>_xll.qlInterpolationInterpolate(B6Minterpolation,R16,TRUE)</f>
        <v>3.7088970907794764E-3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42794</v>
      </c>
      <c r="F17" s="27">
        <f>_xll.qlCalendarAdvance(Calendar,E17,$F$1,"mf",,Trigger)</f>
        <v>42976</v>
      </c>
      <c r="G17" s="49">
        <f>_xll.qlDayCounterYearFraction(DayCounter,E17,F17,,,Trigger)</f>
        <v>0.50555555555555554</v>
      </c>
      <c r="H17" s="3" t="e">
        <f>_xll.qlQuoteValue(D17,AllTriggers)</f>
        <v>#NUM!</v>
      </c>
      <c r="I17" s="50">
        <f>_xll.qlYieldTSDiscount(Discounting,E17,,AllTriggers)</f>
        <v>0.99241251372930084</v>
      </c>
      <c r="J17" s="50">
        <f>_xll.qlYieldTSDiscount(Discounting,F17,,AllTriggers)</f>
        <v>0.9869498840861074</v>
      </c>
      <c r="K17" s="3">
        <f t="shared" si="2"/>
        <v>1.0948075141663906E-2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4.1300041320774528E-3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42389</v>
      </c>
      <c r="S17" s="68">
        <f>_xll.qlInterpolationInterpolate(B6Minterpolation,R17,TRUE)</f>
        <v>3.7071844088772655E-3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42824</v>
      </c>
      <c r="F18" s="27">
        <f>_xll.qlCalendarAdvance(Calendar,E18,$F$1,"mf",,Trigger)</f>
        <v>43007</v>
      </c>
      <c r="G18" s="49">
        <f>_xll.qlDayCounterYearFraction(DayCounter,E18,F18,,,Trigger)</f>
        <v>0.5083333333333333</v>
      </c>
      <c r="H18" s="3" t="e">
        <f>_xll.qlQuoteValue(D18,AllTriggers)</f>
        <v>#NUM!</v>
      </c>
      <c r="I18" s="50">
        <f>_xll.qlYieldTSDiscount(Discounting,E18,,AllTriggers)</f>
        <v>0.991597799498938</v>
      </c>
      <c r="J18" s="50">
        <f>_xll.qlYieldTSDiscount(Discounting,F18,,AllTriggers)</f>
        <v>0.98589735659232824</v>
      </c>
      <c r="K18" s="3">
        <f t="shared" si="2"/>
        <v>1.1374395083632282E-2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4.1303512526553576E-3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42390</v>
      </c>
      <c r="S18" s="68">
        <f>_xll.qlInterpolationInterpolate(B6Minterpolation,R18,TRUE)</f>
        <v>3.7055341090273079E-3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42853</v>
      </c>
      <c r="F19" s="27">
        <f>_xll.qlCalendarAdvance(Calendar,E19,$F$1,"mf",,Trigger)</f>
        <v>43038</v>
      </c>
      <c r="G19" s="49">
        <f>_xll.qlDayCounterYearFraction(DayCounter,E19,F19,,,Trigger)</f>
        <v>0.51388888888888884</v>
      </c>
      <c r="H19" s="3" t="e">
        <f>_xll.qlQuoteValue(D19,AllTriggers)</f>
        <v>#NUM!</v>
      </c>
      <c r="I19" s="50">
        <f>_xll.qlYieldTSDiscount(Discounting,E19,,AllTriggers)</f>
        <v>0.99077886163362749</v>
      </c>
      <c r="J19" s="50">
        <f>_xll.qlYieldTSDiscount(Discounting,F19,,AllTriggers)</f>
        <v>0.98481350174416549</v>
      </c>
      <c r="K19" s="3">
        <f t="shared" si="2"/>
        <v>1.1787275329235536E-2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4.1158854749237589E-3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42391</v>
      </c>
      <c r="S19" s="68">
        <f>_xll.qlInterpolationInterpolate(B6Minterpolation,R19,TRUE)</f>
        <v>3.7039491618035205E-3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42885</v>
      </c>
      <c r="F20" s="27">
        <f>_xll.qlCalendarAdvance(Calendar,E20,$F$1,"mf",,Trigger)</f>
        <v>43069</v>
      </c>
      <c r="G20" s="49">
        <f>_xll.qlDayCounterYearFraction(DayCounter,E20,F20,,,Trigger)</f>
        <v>0.51111111111111107</v>
      </c>
      <c r="H20" s="3" t="e">
        <f>_xll.qlQuoteValue(D20,AllTriggers)</f>
        <v>#NUM!</v>
      </c>
      <c r="I20" s="50">
        <f>_xll.qlYieldTSDiscount(Discounting,E20,,AllTriggers)</f>
        <v>0.98983864379955833</v>
      </c>
      <c r="J20" s="50">
        <f>_xll.qlYieldTSDiscount(Discounting,F20,,AllTriggers)</f>
        <v>0.98369902732231884</v>
      </c>
      <c r="K20" s="3">
        <f t="shared" si="2"/>
        <v>1.2211349990190299E-2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4.088584527353869E-3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42394</v>
      </c>
      <c r="S20" s="68">
        <f>_xll.qlInterpolationInterpolate(B6Minterpolation,R20,TRUE)</f>
        <v>3.6996161416283464E-3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42916</v>
      </c>
      <c r="F21" s="71">
        <f>_xll.qlCalendarAdvance(Calendar,E21,$F$1,"mf",,Trigger)</f>
        <v>43098</v>
      </c>
      <c r="G21" s="72">
        <f>_xll.qlDayCounterYearFraction(DayCounter,E21,F21,,,Trigger)</f>
        <v>0.50555555555555554</v>
      </c>
      <c r="H21" s="60">
        <f>_xll.qlQuoteValue(D21,AllTriggers)</f>
        <v>1.6659999999999998E-2</v>
      </c>
      <c r="I21" s="61">
        <f>_xll.qlYieldTSDiscount(Discounting,E21,,AllTriggers)</f>
        <v>0.98889020558890306</v>
      </c>
      <c r="J21" s="61">
        <f>_xll.qlYieldTSDiscount(Discounting,F21,,AllTriggers)</f>
        <v>0.98262907174719516</v>
      </c>
      <c r="K21" s="60">
        <f t="shared" si="2"/>
        <v>1.2603596517060405E-2</v>
      </c>
      <c r="L21" s="60">
        <f t="shared" si="3"/>
        <v>4.0564034829395929E-3</v>
      </c>
      <c r="M21" s="73" t="b">
        <f t="shared" si="6"/>
        <v>1</v>
      </c>
      <c r="N21" s="60">
        <f>_xll.qlInterpolationInterpolate($N$1,E21,TRUE)</f>
        <v>4.0564034829395929E-3</v>
      </c>
      <c r="O21" s="80">
        <f t="shared" si="4"/>
        <v>0</v>
      </c>
      <c r="P21" s="231">
        <f t="shared" si="7"/>
        <v>2.0356797212004864E-3</v>
      </c>
      <c r="R21" s="27">
        <f>_xll.qlCalendarAdvance(Calendar,R20,"1D","f")</f>
        <v>42395</v>
      </c>
      <c r="S21" s="68">
        <f>_xll.qlInterpolationInterpolate(B6Minterpolation,R21,TRUE)</f>
        <v>3.6983223106484072E-3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42396</v>
      </c>
      <c r="S22" s="68">
        <f>_xll.qlInterpolationInterpolate(B6Minterpolation,R22,TRUE)</f>
        <v>3.697108685164222E-3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42397</v>
      </c>
      <c r="S23" s="68">
        <f>_xll.qlInterpolationInterpolate(B6Minterpolation,R23,TRUE)</f>
        <v>3.6959782357497075E-3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42398</v>
      </c>
      <c r="S24" s="68">
        <f>_xll.qlInterpolationInterpolate(B6Minterpolation,R24,TRUE)</f>
        <v>3.6949339329787811E-3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42401</v>
      </c>
      <c r="S25" s="68">
        <f>_xll.qlInterpolationInterpolate(B6Minterpolation,R25,TRUE)</f>
        <v>3.6923426830266291E-3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42402</v>
      </c>
      <c r="S26" s="68">
        <f>_xll.qlInterpolationInterpolate(B6Minterpolation,R26,TRUE)</f>
        <v>3.6916659204254262E-3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42403</v>
      </c>
      <c r="S27" s="68">
        <f>_xll.qlInterpolationInterpolate(B6Minterpolation,R27,TRUE)</f>
        <v>3.6910857775684469E-3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42404</v>
      </c>
      <c r="S28" s="68">
        <f>_xll.qlInterpolationInterpolate(B6Minterpolation,R28,TRUE)</f>
        <v>3.6906041300873702E-3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42405</v>
      </c>
      <c r="S29" s="68">
        <f>_xll.qlInterpolationInterpolate(B6Minterpolation,R29,TRUE)</f>
        <v>3.6902228536138761E-3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42408</v>
      </c>
      <c r="S30" s="68">
        <f>_xll.qlInterpolationInterpolate(B6Minterpolation,R30,TRUE)</f>
        <v>3.6897000065556867E-3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42409</v>
      </c>
      <c r="S31" s="68">
        <f>_xll.qlInterpolationInterpolate(B6Minterpolation,R31,TRUE)</f>
        <v>3.6897389704293204E-3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42410</v>
      </c>
      <c r="S32" s="68">
        <f>_xll.qlInterpolationInterpolate(B6Minterpolation,R32,TRUE)</f>
        <v>3.6898876834689349E-3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42411</v>
      </c>
      <c r="S33" s="68">
        <f>_xll.qlInterpolationInterpolate(B6Minterpolation,R33,TRUE)</f>
        <v>3.6901480213062101E-3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42412</v>
      </c>
      <c r="S34" s="68">
        <f>_xll.qlInterpolationInterpolate(B6Minterpolation,R34,TRUE)</f>
        <v>3.6905218595728257E-3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42415</v>
      </c>
      <c r="S35" s="68">
        <f>_xll.qlInterpolationInterpolate(B6Minterpolation,R35,TRUE)</f>
        <v>3.6923431332655126E-3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42416</v>
      </c>
      <c r="S36" s="68">
        <f>_xll.qlInterpolationInterpolate(B6Minterpolation,R36,TRUE)</f>
        <v>3.6931897295662867E-3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42417</v>
      </c>
      <c r="S37" s="68">
        <f>_xll.qlInterpolationInterpolate(B6Minterpolation,R37,TRUE)</f>
        <v>3.6941592044548001E-3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42418</v>
      </c>
      <c r="S38" s="68">
        <f>_xll.qlInterpolationInterpolate(B6Minterpolation,R38,TRUE)</f>
        <v>3.6952534335627316E-3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42419</v>
      </c>
      <c r="S39" s="68">
        <f>_xll.qlInterpolationInterpolate(B6Minterpolation,R39,TRUE)</f>
        <v>3.6964742925217615E-3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42422</v>
      </c>
      <c r="S40" s="68">
        <f>_xll.qlInterpolationInterpolate(B6Minterpolation,R40,TRUE)</f>
        <v>3.7009154048222373E-3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42423</v>
      </c>
      <c r="S41" s="68">
        <f>_xll.qlInterpolationInterpolate(B6Minterpolation,R41,TRUE)</f>
        <v>3.7026615395024569E-3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42424</v>
      </c>
      <c r="S42" s="68">
        <f>_xll.qlInterpolationInterpolate(B6Minterpolation,R42,TRUE)</f>
        <v>3.7045436821921728E-3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42425</v>
      </c>
      <c r="S43" s="68">
        <f>_xll.qlInterpolationInterpolate(B6Minterpolation,R43,TRUE)</f>
        <v>3.7065637085230653E-3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42426</v>
      </c>
      <c r="S44" s="68">
        <f>_xll.qlInterpolationInterpolate(B6Minterpolation,R44,TRUE)</f>
        <v>3.7087234941268138E-3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42429</v>
      </c>
      <c r="S45" s="68">
        <f>_xll.qlInterpolationInterpolate(B6Minterpolation,R45,TRUE)</f>
        <v>3.7160601628919918E-3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42430</v>
      </c>
      <c r="S46" s="68">
        <f>_xll.qlInterpolationInterpolate(B6Minterpolation,R46,TRUE)</f>
        <v>3.7187958736236812E-3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42431</v>
      </c>
      <c r="S47" s="68">
        <f>_xll.qlInterpolationInterpolate(B6Minterpolation,R47,TRUE)</f>
        <v>3.7216695121049456E-3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42432</v>
      </c>
      <c r="S48" s="68">
        <f>_xll.qlInterpolationInterpolate(B6Minterpolation,R48,TRUE)</f>
        <v>3.7246717442857868E-3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42433</v>
      </c>
      <c r="S49" s="68">
        <f>_xll.qlInterpolationInterpolate(B6Minterpolation,R49,TRUE)</f>
        <v>3.7277932361162039E-3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42436</v>
      </c>
      <c r="S50" s="68">
        <f>_xll.qlInterpolationInterpolate(B6Minterpolation,R50,TRUE)</f>
        <v>3.7377799290049239E-3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42437</v>
      </c>
      <c r="S51" s="68">
        <f>_xll.qlInterpolationInterpolate(B6Minterpolation,R51,TRUE)</f>
        <v>3.741285118933655E-3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42438</v>
      </c>
      <c r="S52" s="68">
        <f>_xll.qlInterpolationInterpolate(B6Minterpolation,R52,TRUE)</f>
        <v>3.7448628982619664E-3</v>
      </c>
    </row>
    <row r="53" spans="5:19" x14ac:dyDescent="0.2">
      <c r="R53" s="27">
        <f>_xll.qlCalendarAdvance(Calendar,R52,"1D","f")</f>
        <v>42439</v>
      </c>
      <c r="S53" s="68">
        <f>_xll.qlInterpolationInterpolate(B6Minterpolation,R53,TRUE)</f>
        <v>3.748503932939858E-3</v>
      </c>
    </row>
    <row r="54" spans="5:19" x14ac:dyDescent="0.2">
      <c r="R54" s="27">
        <f>_xll.qlCalendarAdvance(Calendar,R53,"1D","f")</f>
        <v>42440</v>
      </c>
      <c r="S54" s="68">
        <f>_xll.qlInterpolationInterpolate(B6Minterpolation,R54,TRUE)</f>
        <v>3.7521988889173317E-3</v>
      </c>
    </row>
    <row r="55" spans="5:19" x14ac:dyDescent="0.2">
      <c r="R55" s="27">
        <f>_xll.qlCalendarAdvance(Calendar,R54,"1D","f")</f>
        <v>42443</v>
      </c>
      <c r="S55" s="68">
        <f>_xll.qlInterpolationInterpolate(B6Minterpolation,R55,TRUE)</f>
        <v>3.7635139441472474E-3</v>
      </c>
    </row>
    <row r="56" spans="5:19" x14ac:dyDescent="0.2">
      <c r="R56" s="27">
        <f>_xll.qlCalendarAdvance(Calendar,R55,"1D","f")</f>
        <v>42444</v>
      </c>
      <c r="S56" s="68">
        <f>_xll.qlInterpolationInterpolate(B6Minterpolation,R56,TRUE)</f>
        <v>3.7673312448230534E-3</v>
      </c>
    </row>
    <row r="57" spans="5:19" x14ac:dyDescent="0.2">
      <c r="R57" s="27">
        <f>_xll.qlCalendarAdvance(Calendar,R56,"1D","f")</f>
        <v>42445</v>
      </c>
      <c r="S57" s="68">
        <f>_xll.qlInterpolationInterpolate(B6Minterpolation,R57,TRUE)</f>
        <v>3.7711557965484444E-3</v>
      </c>
    </row>
    <row r="58" spans="5:19" x14ac:dyDescent="0.2">
      <c r="R58" s="27">
        <f>_xll.qlCalendarAdvance(Calendar,R57,"1D","f")</f>
        <v>42446</v>
      </c>
      <c r="S58" s="68">
        <f>_xll.qlInterpolationInterpolate(B6Minterpolation,R58,TRUE)</f>
        <v>3.7749782652734204E-3</v>
      </c>
    </row>
    <row r="59" spans="5:19" x14ac:dyDescent="0.2">
      <c r="R59" s="27">
        <f>_xll.qlCalendarAdvance(Calendar,R58,"1D","f")</f>
        <v>42447</v>
      </c>
      <c r="S59" s="68">
        <f>_xll.qlInterpolationInterpolate(B6Minterpolation,R59,TRUE)</f>
        <v>3.7787893169479829E-3</v>
      </c>
    </row>
    <row r="60" spans="5:19" x14ac:dyDescent="0.2">
      <c r="R60" s="27">
        <f>_xll.qlCalendarAdvance(Calendar,R59,"1D","f")</f>
        <v>42450</v>
      </c>
      <c r="S60" s="68">
        <f>_xll.qlInterpolationInterpolate(B6Minterpolation,R60,TRUE)</f>
        <v>3.7900606291691938E-3</v>
      </c>
    </row>
    <row r="61" spans="5:19" x14ac:dyDescent="0.2">
      <c r="R61" s="27">
        <f>_xll.qlCalendarAdvance(Calendar,R60,"1D","f")</f>
        <v>42451</v>
      </c>
      <c r="S61" s="68">
        <f>_xll.qlInterpolationInterpolate(B6Minterpolation,R61,TRUE)</f>
        <v>3.7937326721421078E-3</v>
      </c>
    </row>
    <row r="62" spans="5:19" x14ac:dyDescent="0.2">
      <c r="R62" s="27">
        <f>_xll.qlCalendarAdvance(Calendar,R61,"1D","f")</f>
        <v>42452</v>
      </c>
      <c r="S62" s="68">
        <f>_xll.qlInterpolationInterpolate(B6Minterpolation,R62,TRUE)</f>
        <v>3.7973466278146111E-3</v>
      </c>
    </row>
    <row r="63" spans="5:19" x14ac:dyDescent="0.2">
      <c r="R63" s="27">
        <f>_xll.qlCalendarAdvance(Calendar,R62,"1D","f")</f>
        <v>42453</v>
      </c>
      <c r="S63" s="68">
        <f>_xll.qlInterpolationInterpolate(B6Minterpolation,R63,TRUE)</f>
        <v>3.8008931621367043E-3</v>
      </c>
    </row>
    <row r="64" spans="5:19" x14ac:dyDescent="0.2">
      <c r="R64" s="27">
        <f>_xll.qlCalendarAdvance(Calendar,R63,"1D","f")</f>
        <v>42458</v>
      </c>
      <c r="S64" s="68">
        <f>_xll.qlInterpolationInterpolate(B6Minterpolation,R64,TRUE)</f>
        <v>3.8172878217410484E-3</v>
      </c>
    </row>
    <row r="65" spans="18:19" x14ac:dyDescent="0.2">
      <c r="R65" s="27">
        <f>_xll.qlCalendarAdvance(Calendar,R64,"1D","f")</f>
        <v>42459</v>
      </c>
      <c r="S65" s="68">
        <f>_xll.qlInterpolationInterpolate(B6Minterpolation,R65,TRUE)</f>
        <v>3.8202338129106972E-3</v>
      </c>
    </row>
    <row r="66" spans="18:19" x14ac:dyDescent="0.2">
      <c r="R66" s="27">
        <f>_xll.qlCalendarAdvance(Calendar,R65,"1D","f")</f>
        <v>42460</v>
      </c>
      <c r="S66" s="68">
        <f>_xll.qlInterpolationInterpolate(B6Minterpolation,R66,TRUE)</f>
        <v>3.8230494120093696E-3</v>
      </c>
    </row>
    <row r="67" spans="18:19" x14ac:dyDescent="0.2">
      <c r="R67" s="27">
        <f>_xll.qlCalendarAdvance(Calendar,R66,"1D","f")</f>
        <v>42461</v>
      </c>
      <c r="S67" s="68">
        <f>_xll.qlInterpolationInterpolate(B6Minterpolation,R67,TRUE)</f>
        <v>3.8257371231342091E-3</v>
      </c>
    </row>
    <row r="68" spans="18:19" x14ac:dyDescent="0.2">
      <c r="R68" s="27">
        <f>_xll.qlCalendarAdvance(Calendar,R67,"1D","f")</f>
        <v>42464</v>
      </c>
      <c r="S68" s="68">
        <f>_xll.qlInterpolationInterpolate(B6Minterpolation,R68,TRUE)</f>
        <v>3.8330816459314528E-3</v>
      </c>
    </row>
    <row r="69" spans="18:19" x14ac:dyDescent="0.2">
      <c r="R69" s="27">
        <f>_xll.qlCalendarAdvance(Calendar,R68,"1D","f")</f>
        <v>42465</v>
      </c>
      <c r="S69" s="68">
        <f>_xll.qlInterpolationInterpolate(B6Minterpolation,R69,TRUE)</f>
        <v>3.8353065224266836E-3</v>
      </c>
    </row>
    <row r="70" spans="18:19" x14ac:dyDescent="0.2">
      <c r="R70" s="27">
        <f>_xll.qlCalendarAdvance(Calendar,R69,"1D","f")</f>
        <v>42466</v>
      </c>
      <c r="S70" s="68">
        <f>_xll.qlInterpolationInterpolate(B6Minterpolation,R70,TRUE)</f>
        <v>3.8374278695809424E-3</v>
      </c>
    </row>
    <row r="71" spans="18:19" x14ac:dyDescent="0.2">
      <c r="R71" s="27">
        <f>_xll.qlCalendarAdvance(Calendar,R70,"1D","f")</f>
        <v>42467</v>
      </c>
      <c r="S71" s="68">
        <f>_xll.qlInterpolationInterpolate(B6Minterpolation,R71,TRUE)</f>
        <v>3.8394505591208021E-3</v>
      </c>
    </row>
    <row r="72" spans="18:19" x14ac:dyDescent="0.2">
      <c r="R72" s="27">
        <f>_xll.qlCalendarAdvance(Calendar,R71,"1D","f")</f>
        <v>42468</v>
      </c>
      <c r="S72" s="68">
        <f>_xll.qlInterpolationInterpolate(B6Minterpolation,R72,TRUE)</f>
        <v>3.8413794627728346E-3</v>
      </c>
    </row>
    <row r="73" spans="18:19" x14ac:dyDescent="0.2">
      <c r="R73" s="27">
        <f>_xll.qlCalendarAdvance(Calendar,R72,"1D","f")</f>
        <v>42471</v>
      </c>
      <c r="S73" s="68">
        <f>_xll.qlInterpolationInterpolate(B6Minterpolation,R73,TRUE)</f>
        <v>3.8466521756676921E-3</v>
      </c>
    </row>
    <row r="74" spans="18:19" x14ac:dyDescent="0.2">
      <c r="R74" s="27">
        <f>_xll.qlCalendarAdvance(Calendar,R73,"1D","f")</f>
        <v>42472</v>
      </c>
      <c r="S74" s="68">
        <f>_xll.qlInterpolationInterpolate(B6Minterpolation,R74,TRUE)</f>
        <v>3.8482546530341387E-3</v>
      </c>
    </row>
    <row r="75" spans="18:19" x14ac:dyDescent="0.2">
      <c r="R75" s="27">
        <f>_xll.qlCalendarAdvance(Calendar,R74,"1D","f")</f>
        <v>42473</v>
      </c>
      <c r="S75" s="68">
        <f>_xll.qlInterpolationInterpolate(B6Minterpolation,R75,TRUE)</f>
        <v>3.8497877031456193E-3</v>
      </c>
    </row>
    <row r="76" spans="18:19" x14ac:dyDescent="0.2">
      <c r="R76" s="27">
        <f>_xll.qlCalendarAdvance(Calendar,R75,"1D","f")</f>
        <v>42474</v>
      </c>
      <c r="S76" s="68">
        <f>_xll.qlInterpolationInterpolate(B6Minterpolation,R76,TRUE)</f>
        <v>3.8512561977287066E-3</v>
      </c>
    </row>
    <row r="77" spans="18:19" x14ac:dyDescent="0.2">
      <c r="R77" s="27">
        <f>_xll.qlCalendarAdvance(Calendar,R76,"1D","f")</f>
        <v>42475</v>
      </c>
      <c r="S77" s="68">
        <f>_xll.qlInterpolationInterpolate(B6Minterpolation,R77,TRUE)</f>
        <v>3.8526650085099721E-3</v>
      </c>
    </row>
    <row r="78" spans="18:19" x14ac:dyDescent="0.2">
      <c r="R78" s="27">
        <f>_xll.qlCalendarAdvance(Calendar,R77,"1D","f")</f>
        <v>42478</v>
      </c>
      <c r="S78" s="68">
        <f>_xll.qlInterpolationInterpolate(B6Minterpolation,R78,TRUE)</f>
        <v>3.8565820553085636E-3</v>
      </c>
    </row>
    <row r="79" spans="18:19" x14ac:dyDescent="0.2">
      <c r="R79" s="27">
        <f>_xll.qlCalendarAdvance(Calendar,R78,"1D","f")</f>
        <v>42479</v>
      </c>
      <c r="S79" s="68">
        <f>_xll.qlInterpolationInterpolate(B6Minterpolation,R79,TRUE)</f>
        <v>3.8578008481482662E-3</v>
      </c>
    </row>
    <row r="80" spans="18:19" x14ac:dyDescent="0.2">
      <c r="R80" s="27">
        <f>_xll.qlCalendarAdvance(Calendar,R79,"1D","f")</f>
        <v>42480</v>
      </c>
      <c r="S80" s="68">
        <f>_xll.qlInterpolationInterpolate(B6Minterpolation,R80,TRUE)</f>
        <v>3.8589843158190092E-3</v>
      </c>
    </row>
    <row r="81" spans="18:19" x14ac:dyDescent="0.2">
      <c r="R81" s="27">
        <f>_xll.qlCalendarAdvance(Calendar,R80,"1D","f")</f>
        <v>42481</v>
      </c>
      <c r="S81" s="68">
        <f>_xll.qlInterpolationInterpolate(B6Minterpolation,R81,TRUE)</f>
        <v>3.8601373300473636E-3</v>
      </c>
    </row>
    <row r="82" spans="18:19" x14ac:dyDescent="0.2">
      <c r="R82" s="27">
        <f>_xll.qlCalendarAdvance(Calendar,R81,"1D","f")</f>
        <v>42482</v>
      </c>
      <c r="S82" s="68">
        <f>_xll.qlInterpolationInterpolate(B6Minterpolation,R82,TRUE)</f>
        <v>3.8612647625599029E-3</v>
      </c>
    </row>
    <row r="83" spans="18:19" x14ac:dyDescent="0.2">
      <c r="R83" s="27">
        <f>_xll.qlCalendarAdvance(Calendar,R82,"1D","f")</f>
        <v>42485</v>
      </c>
      <c r="S83" s="68">
        <f>_xll.qlInterpolationInterpolate(B6Minterpolation,R83,TRUE)</f>
        <v>3.864542287068349E-3</v>
      </c>
    </row>
    <row r="84" spans="18:19" x14ac:dyDescent="0.2">
      <c r="R84" s="27">
        <f>_xll.qlCalendarAdvance(Calendar,R83,"1D","f")</f>
        <v>42486</v>
      </c>
      <c r="S84" s="68">
        <f>_xll.qlInterpolationInterpolate(B6Minterpolation,R84,TRUE)</f>
        <v>3.8656161099833481E-3</v>
      </c>
    </row>
    <row r="85" spans="18:19" x14ac:dyDescent="0.2">
      <c r="R85" s="27">
        <f>_xll.qlCalendarAdvance(Calendar,R84,"1D","f")</f>
        <v>42487</v>
      </c>
      <c r="S85" s="68">
        <f>_xll.qlInterpolationInterpolate(B6Minterpolation,R85,TRUE)</f>
        <v>3.8666887098153927E-3</v>
      </c>
    </row>
    <row r="86" spans="18:19" x14ac:dyDescent="0.2">
      <c r="R86" s="27">
        <f>_xll.qlCalendarAdvance(Calendar,R85,"1D","f")</f>
        <v>42488</v>
      </c>
      <c r="S86" s="68">
        <f>_xll.qlInterpolationInterpolate(B6Minterpolation,R86,TRUE)</f>
        <v>3.8677649582910551E-3</v>
      </c>
    </row>
    <row r="87" spans="18:19" x14ac:dyDescent="0.2">
      <c r="R87" s="27">
        <f>_xll.qlCalendarAdvance(Calendar,R86,"1D","f")</f>
        <v>42489</v>
      </c>
      <c r="S87" s="68">
        <f>_xll.qlInterpolationInterpolate(B6Minterpolation,R87,TRUE)</f>
        <v>3.8688497271369077E-3</v>
      </c>
    </row>
    <row r="88" spans="18:19" x14ac:dyDescent="0.2">
      <c r="R88" s="27">
        <f>_xll.qlCalendarAdvance(Calendar,R87,"1D","f")</f>
        <v>42493</v>
      </c>
      <c r="S88" s="68">
        <f>_xll.qlInterpolationInterpolate(B6Minterpolation,R88,TRUE)</f>
        <v>3.8732877437509324E-3</v>
      </c>
    </row>
    <row r="89" spans="18:19" x14ac:dyDescent="0.2">
      <c r="R89" s="27">
        <f>_xll.qlCalendarAdvance(Calendar,R88,"1D","f")</f>
        <v>42494</v>
      </c>
      <c r="S89" s="68">
        <f>_xll.qlInterpolationInterpolate(B6Minterpolation,R89,TRUE)</f>
        <v>3.8744084166405903E-3</v>
      </c>
    </row>
    <row r="90" spans="18:19" x14ac:dyDescent="0.2">
      <c r="R90" s="27">
        <f>_xll.qlCalendarAdvance(Calendar,R89,"1D","f")</f>
        <v>42495</v>
      </c>
      <c r="S90" s="68">
        <f>_xll.qlInterpolationInterpolate(B6Minterpolation,R90,TRUE)</f>
        <v>3.8755276072898409E-3</v>
      </c>
    </row>
    <row r="91" spans="18:19" x14ac:dyDescent="0.2">
      <c r="R91" s="27">
        <f>_xll.qlCalendarAdvance(Calendar,R90,"1D","f")</f>
        <v>42496</v>
      </c>
      <c r="S91" s="68">
        <f>_xll.qlInterpolationInterpolate(B6Minterpolation,R91,TRUE)</f>
        <v>3.8766423408312513E-3</v>
      </c>
    </row>
    <row r="92" spans="18:19" x14ac:dyDescent="0.2">
      <c r="R92" s="27">
        <f>_xll.qlCalendarAdvance(Calendar,R91,"1D","f")</f>
        <v>42499</v>
      </c>
      <c r="S92" s="68">
        <f>_xll.qlInterpolationInterpolate(B6Minterpolation,R92,TRUE)</f>
        <v>3.8799300501340971E-3</v>
      </c>
    </row>
    <row r="93" spans="18:19" x14ac:dyDescent="0.2">
      <c r="R93" s="27">
        <f>_xll.qlCalendarAdvance(Calendar,R92,"1D","f")</f>
        <v>42500</v>
      </c>
      <c r="S93" s="68">
        <f>_xll.qlInterpolationInterpolate(B6Minterpolation,R93,TRUE)</f>
        <v>3.8809972065698048E-3</v>
      </c>
    </row>
    <row r="94" spans="18:19" x14ac:dyDescent="0.2">
      <c r="R94" s="27">
        <f>_xll.qlCalendarAdvance(Calendar,R93,"1D","f")</f>
        <v>42501</v>
      </c>
      <c r="S94" s="68">
        <f>_xll.qlInterpolationInterpolate(B6Minterpolation,R94,TRUE)</f>
        <v>3.8820450315605022E-3</v>
      </c>
    </row>
    <row r="95" spans="18:19" x14ac:dyDescent="0.2">
      <c r="R95" s="27">
        <f>_xll.qlCalendarAdvance(Calendar,R94,"1D","f")</f>
        <v>42502</v>
      </c>
      <c r="S95" s="68">
        <f>_xll.qlInterpolationInterpolate(B6Minterpolation,R95,TRUE)</f>
        <v>3.8830705502387558E-3</v>
      </c>
    </row>
    <row r="96" spans="18:19" x14ac:dyDescent="0.2">
      <c r="R96" s="27">
        <f>_xll.qlCalendarAdvance(Calendar,R95,"1D","f")</f>
        <v>42503</v>
      </c>
      <c r="S96" s="68">
        <f>_xll.qlInterpolationInterpolate(B6Minterpolation,R96,TRUE)</f>
        <v>3.8840707877371311E-3</v>
      </c>
    </row>
    <row r="97" spans="18:19" x14ac:dyDescent="0.2">
      <c r="R97" s="27">
        <f>_xll.qlCalendarAdvance(Calendar,R96,"1D","f")</f>
        <v>42506</v>
      </c>
      <c r="S97" s="68">
        <f>_xll.qlInterpolationInterpolate(B6Minterpolation,R97,TRUE)</f>
        <v>3.8868900644786499E-3</v>
      </c>
    </row>
    <row r="98" spans="18:19" x14ac:dyDescent="0.2">
      <c r="R98" s="27">
        <f>_xll.qlCalendarAdvance(Calendar,R97,"1D","f")</f>
        <v>42507</v>
      </c>
      <c r="S98" s="68">
        <f>_xll.qlInterpolationInterpolate(B6Minterpolation,R98,TRUE)</f>
        <v>3.8877594285831743E-3</v>
      </c>
    </row>
    <row r="99" spans="18:19" x14ac:dyDescent="0.2">
      <c r="R99" s="27">
        <f>_xll.qlCalendarAdvance(Calendar,R98,"1D","f")</f>
        <v>42508</v>
      </c>
      <c r="S99" s="68">
        <f>_xll.qlInterpolationInterpolate(B6Minterpolation,R99,TRUE)</f>
        <v>3.8885886371706514E-3</v>
      </c>
    </row>
    <row r="100" spans="18:19" x14ac:dyDescent="0.2">
      <c r="R100" s="27">
        <f>_xll.qlCalendarAdvance(Calendar,R99,"1D","f")</f>
        <v>42509</v>
      </c>
      <c r="S100" s="68">
        <f>_xll.qlInterpolationInterpolate(B6Minterpolation,R100,TRUE)</f>
        <v>3.8893747153736472E-3</v>
      </c>
    </row>
    <row r="101" spans="18:19" x14ac:dyDescent="0.2">
      <c r="R101" s="27">
        <f>_xll.qlCalendarAdvance(Calendar,R100,"1D","f")</f>
        <v>42510</v>
      </c>
      <c r="S101" s="68">
        <f>_xll.qlInterpolationInterpolate(B6Minterpolation,R101,TRUE)</f>
        <v>3.890114688324728E-3</v>
      </c>
    </row>
    <row r="102" spans="18:19" x14ac:dyDescent="0.2">
      <c r="R102" s="27">
        <f>_xll.qlCalendarAdvance(Calendar,R101,"1D","f")</f>
        <v>42513</v>
      </c>
      <c r="S102" s="68">
        <f>_xll.qlInterpolationInterpolate(B6Minterpolation,R102,TRUE)</f>
        <v>3.8920282269921404E-3</v>
      </c>
    </row>
    <row r="103" spans="18:19" x14ac:dyDescent="0.2">
      <c r="R103" s="27">
        <f>_xll.qlCalendarAdvance(Calendar,R102,"1D","f")</f>
        <v>42514</v>
      </c>
      <c r="S103" s="68">
        <f>_xll.qlInterpolationInterpolate(B6Minterpolation,R103,TRUE)</f>
        <v>3.8925540302612218E-3</v>
      </c>
    </row>
    <row r="104" spans="18:19" x14ac:dyDescent="0.2">
      <c r="R104" s="27">
        <f>_xll.qlCalendarAdvance(Calendar,R103,"1D","f")</f>
        <v>42515</v>
      </c>
      <c r="S104" s="68">
        <f>_xll.qlInterpolationInterpolate(B6Minterpolation,R104,TRUE)</f>
        <v>3.8930188539412183E-3</v>
      </c>
    </row>
    <row r="105" spans="18:19" x14ac:dyDescent="0.2">
      <c r="R105" s="27">
        <f>_xll.qlCalendarAdvance(Calendar,R104,"1D","f")</f>
        <v>42516</v>
      </c>
      <c r="S105" s="68">
        <f>_xll.qlInterpolationInterpolate(B6Minterpolation,R105,TRUE)</f>
        <v>3.8934197231646969E-3</v>
      </c>
    </row>
    <row r="106" spans="18:19" x14ac:dyDescent="0.2">
      <c r="R106" s="27">
        <f>_xll.qlCalendarAdvance(Calendar,R105,"1D","f")</f>
        <v>42517</v>
      </c>
      <c r="S106" s="68">
        <f>_xll.qlInterpolationInterpolate(B6Minterpolation,R106,TRUE)</f>
        <v>3.8937536630642231E-3</v>
      </c>
    </row>
    <row r="107" spans="18:19" x14ac:dyDescent="0.2">
      <c r="R107" s="27">
        <f>_xll.qlCalendarAdvance(Calendar,R106,"1D","f")</f>
        <v>42521</v>
      </c>
      <c r="S107" s="68">
        <f>_xll.qlInterpolationInterpolate(B6Minterpolation,R107,TRUE)</f>
        <v>3.8943559992577342E-3</v>
      </c>
    </row>
    <row r="108" spans="18:19" x14ac:dyDescent="0.2">
      <c r="R108" s="27">
        <f>_xll.qlCalendarAdvance(Calendar,R107,"1D","f")</f>
        <v>42522</v>
      </c>
      <c r="S108" s="68">
        <f>_xll.qlInterpolationInterpolate(B6Minterpolation,R108,TRUE)</f>
        <v>3.894302561884163E-3</v>
      </c>
    </row>
    <row r="109" spans="18:19" x14ac:dyDescent="0.2">
      <c r="R109" s="27">
        <f>_xll.qlCalendarAdvance(Calendar,R108,"1D","f")</f>
        <v>42523</v>
      </c>
      <c r="S109" s="68">
        <f>_xll.qlInterpolationInterpolate(B6Minterpolation,R109,TRUE)</f>
        <v>3.8941695573676302E-3</v>
      </c>
    </row>
    <row r="110" spans="18:19" x14ac:dyDescent="0.2">
      <c r="R110" s="27">
        <f>_xll.qlCalendarAdvance(Calendar,R109,"1D","f")</f>
        <v>42524</v>
      </c>
      <c r="S110" s="68">
        <f>_xll.qlInterpolationInterpolate(B6Minterpolation,R110,TRUE)</f>
        <v>3.8939626970517309E-3</v>
      </c>
    </row>
    <row r="111" spans="18:19" x14ac:dyDescent="0.2">
      <c r="R111" s="27">
        <f>_xll.qlCalendarAdvance(Calendar,R110,"1D","f")</f>
        <v>42527</v>
      </c>
      <c r="S111" s="68">
        <f>_xll.qlInterpolationInterpolate(B6Minterpolation,R111,TRUE)</f>
        <v>3.8929560947437766E-3</v>
      </c>
    </row>
    <row r="112" spans="18:19" x14ac:dyDescent="0.2">
      <c r="R112" s="27">
        <f>_xll.qlCalendarAdvance(Calendar,R111,"1D","f")</f>
        <v>42528</v>
      </c>
      <c r="S112" s="68">
        <f>_xll.qlInterpolationInterpolate(B6Minterpolation,R112,TRUE)</f>
        <v>3.8925109246663557E-3</v>
      </c>
    </row>
    <row r="113" spans="18:19" x14ac:dyDescent="0.2">
      <c r="R113" s="27">
        <f>_xll.qlCalendarAdvance(Calendar,R112,"1D","f")</f>
        <v>42529</v>
      </c>
      <c r="S113" s="68">
        <f>_xll.qlInterpolationInterpolate(B6Minterpolation,R113,TRUE)</f>
        <v>3.8920204555075409E-3</v>
      </c>
    </row>
    <row r="114" spans="18:19" x14ac:dyDescent="0.2">
      <c r="R114" s="27">
        <f>_xll.qlCalendarAdvance(Calendar,R113,"1D","f")</f>
        <v>42530</v>
      </c>
      <c r="S114" s="68">
        <f>_xll.qlInterpolationInterpolate(B6Minterpolation,R114,TRUE)</f>
        <v>3.8914903986109269E-3</v>
      </c>
    </row>
    <row r="115" spans="18:19" x14ac:dyDescent="0.2">
      <c r="R115" s="27">
        <f>_xll.qlCalendarAdvance(Calendar,R114,"1D","f")</f>
        <v>42531</v>
      </c>
      <c r="S115" s="68">
        <f>_xll.qlInterpolationInterpolate(B6Minterpolation,R115,TRUE)</f>
        <v>3.8909264653201078E-3</v>
      </c>
    </row>
    <row r="116" spans="18:19" x14ac:dyDescent="0.2">
      <c r="R116" s="27">
        <f>_xll.qlCalendarAdvance(Calendar,R115,"1D","f")</f>
        <v>42534</v>
      </c>
      <c r="S116" s="68">
        <f>_xll.qlInterpolationInterpolate(B6Minterpolation,R116,TRUE)</f>
        <v>3.8890885205183703E-3</v>
      </c>
    </row>
    <row r="117" spans="18:19" x14ac:dyDescent="0.2">
      <c r="R117" s="27">
        <f>_xll.qlCalendarAdvance(Calendar,R116,"1D","f")</f>
        <v>42535</v>
      </c>
      <c r="S117" s="68">
        <f>_xll.qlInterpolationInterpolate(B6Minterpolation,R117,TRUE)</f>
        <v>3.8884461950866793E-3</v>
      </c>
    </row>
    <row r="118" spans="18:19" x14ac:dyDescent="0.2">
      <c r="R118" s="27">
        <f>_xll.qlCalendarAdvance(Calendar,R117,"1D","f")</f>
        <v>42536</v>
      </c>
      <c r="S118" s="68">
        <f>_xll.qlInterpolationInterpolate(B6Minterpolation,R118,TRUE)</f>
        <v>3.8877985499787566E-3</v>
      </c>
    </row>
    <row r="119" spans="18:19" x14ac:dyDescent="0.2">
      <c r="R119" s="27">
        <f>_xll.qlCalendarAdvance(Calendar,R118,"1D","f")</f>
        <v>42537</v>
      </c>
      <c r="S119" s="68">
        <f>_xll.qlInterpolationInterpolate(B6Minterpolation,R119,TRUE)</f>
        <v>3.8871512965381974E-3</v>
      </c>
    </row>
    <row r="120" spans="18:19" x14ac:dyDescent="0.2">
      <c r="R120" s="27">
        <f>_xll.qlCalendarAdvance(Calendar,R119,"1D","f")</f>
        <v>42538</v>
      </c>
      <c r="S120" s="68">
        <f>_xll.qlInterpolationInterpolate(B6Minterpolation,R120,TRUE)</f>
        <v>3.8865101461085954E-3</v>
      </c>
    </row>
    <row r="121" spans="18:19" x14ac:dyDescent="0.2">
      <c r="R121" s="27">
        <f>_xll.qlCalendarAdvance(Calendar,R120,"1D","f")</f>
        <v>42541</v>
      </c>
      <c r="S121" s="68">
        <f>_xll.qlInterpolationInterpolate(B6Minterpolation,R121,TRUE)</f>
        <v>3.8846804263214822E-3</v>
      </c>
    </row>
    <row r="122" spans="18:19" x14ac:dyDescent="0.2">
      <c r="R122" s="27">
        <f>_xll.qlCalendarAdvance(Calendar,R121,"1D","f")</f>
        <v>42542</v>
      </c>
      <c r="S122" s="68">
        <f>_xll.qlInterpolationInterpolate(B6Minterpolation,R122,TRUE)</f>
        <v>3.8841208013716574E-3</v>
      </c>
    </row>
    <row r="123" spans="18:19" x14ac:dyDescent="0.2">
      <c r="R123" s="27">
        <f>_xll.qlCalendarAdvance(Calendar,R122,"1D","f")</f>
        <v>42543</v>
      </c>
      <c r="S123" s="68">
        <f>_xll.qlInterpolationInterpolate(B6Minterpolation,R123,TRUE)</f>
        <v>3.8835958361507633E-3</v>
      </c>
    </row>
    <row r="124" spans="18:19" x14ac:dyDescent="0.2">
      <c r="R124" s="27">
        <f>_xll.qlCalendarAdvance(Calendar,R123,"1D","f")</f>
        <v>42544</v>
      </c>
      <c r="S124" s="68">
        <f>_xll.qlInterpolationInterpolate(B6Minterpolation,R124,TRUE)</f>
        <v>3.8831112420023945E-3</v>
      </c>
    </row>
    <row r="125" spans="18:19" x14ac:dyDescent="0.2">
      <c r="R125" s="27">
        <f>_xll.qlCalendarAdvance(Calendar,R124,"1D","f")</f>
        <v>42545</v>
      </c>
      <c r="S125" s="68">
        <f>_xll.qlInterpolationInterpolate(B6Minterpolation,R125,TRUE)</f>
        <v>3.8826727302701458E-3</v>
      </c>
    </row>
    <row r="126" spans="18:19" x14ac:dyDescent="0.2">
      <c r="R126" s="27">
        <f>_xll.qlCalendarAdvance(Calendar,R125,"1D","f")</f>
        <v>42548</v>
      </c>
      <c r="S126" s="68">
        <f>_xll.qlInterpolationInterpolate(B6Minterpolation,R126,TRUE)</f>
        <v>3.8816908030060654E-3</v>
      </c>
    </row>
    <row r="127" spans="18:19" x14ac:dyDescent="0.2">
      <c r="R127" s="27">
        <f>_xll.qlCalendarAdvance(Calendar,R126,"1D","f")</f>
        <v>42549</v>
      </c>
      <c r="S127" s="68">
        <f>_xll.qlInterpolationInterpolate(B6Minterpolation,R127,TRUE)</f>
        <v>3.8814937343742426E-3</v>
      </c>
    </row>
    <row r="128" spans="18:19" x14ac:dyDescent="0.2">
      <c r="R128" s="27">
        <f>_xll.qlCalendarAdvance(Calendar,R127,"1D","f")</f>
        <v>42550</v>
      </c>
      <c r="S128" s="68">
        <f>_xll.qlInterpolationInterpolate(B6Minterpolation,R128,TRUE)</f>
        <v>3.8813713048765131E-3</v>
      </c>
    </row>
    <row r="129" spans="18:19" x14ac:dyDescent="0.2">
      <c r="R129" s="27">
        <f>_xll.qlCalendarAdvance(Calendar,R128,"1D","f")</f>
        <v>42551</v>
      </c>
      <c r="S129" s="68">
        <f>_xll.qlInterpolationInterpolate(B6Minterpolation,R129,TRUE)</f>
        <v>3.8813292258564709E-3</v>
      </c>
    </row>
    <row r="130" spans="18:19" x14ac:dyDescent="0.2">
      <c r="R130" s="27">
        <f>_xll.qlCalendarAdvance(Calendar,R129,"1D","f")</f>
        <v>42552</v>
      </c>
      <c r="S130" s="68">
        <f>_xll.qlInterpolationInterpolate(B6Minterpolation,R130,TRUE)</f>
        <v>3.8813471785766763E-3</v>
      </c>
    </row>
    <row r="131" spans="18:19" x14ac:dyDescent="0.2">
      <c r="R131" s="27">
        <f>_xll.qlCalendarAdvance(Calendar,R130,"1D","f")</f>
        <v>42555</v>
      </c>
      <c r="S131" s="68">
        <f>_xll.qlInterpolationInterpolate(B6Minterpolation,R131,TRUE)</f>
        <v>3.8816204329634447E-3</v>
      </c>
    </row>
    <row r="132" spans="18:19" x14ac:dyDescent="0.2">
      <c r="R132" s="27">
        <f>_xll.qlCalendarAdvance(Calendar,R131,"1D","f")</f>
        <v>42556</v>
      </c>
      <c r="S132" s="68">
        <f>_xll.qlInterpolationInterpolate(B6Minterpolation,R132,TRUE)</f>
        <v>3.8817863013276212E-3</v>
      </c>
    </row>
    <row r="133" spans="18:19" x14ac:dyDescent="0.2">
      <c r="R133" s="27">
        <f>_xll.qlCalendarAdvance(Calendar,R132,"1D","f")</f>
        <v>42557</v>
      </c>
      <c r="S133" s="68">
        <f>_xll.qlInterpolationInterpolate(B6Minterpolation,R133,TRUE)</f>
        <v>3.8819903872226924E-3</v>
      </c>
    </row>
    <row r="134" spans="18:19" x14ac:dyDescent="0.2">
      <c r="R134" s="27">
        <f>_xll.qlCalendarAdvance(Calendar,R133,"1D","f")</f>
        <v>42558</v>
      </c>
      <c r="S134" s="68">
        <f>_xll.qlInterpolationInterpolate(B6Minterpolation,R134,TRUE)</f>
        <v>3.8822331860966191E-3</v>
      </c>
    </row>
    <row r="135" spans="18:19" x14ac:dyDescent="0.2">
      <c r="R135" s="27">
        <f>_xll.qlCalendarAdvance(Calendar,R134,"1D","f")</f>
        <v>42559</v>
      </c>
      <c r="S135" s="68">
        <f>_xll.qlInterpolationInterpolate(B6Minterpolation,R135,TRUE)</f>
        <v>3.8825151933973624E-3</v>
      </c>
    </row>
    <row r="136" spans="18:19" x14ac:dyDescent="0.2">
      <c r="R136" s="27">
        <f>_xll.qlCalendarAdvance(Calendar,R135,"1D","f")</f>
        <v>42562</v>
      </c>
      <c r="S136" s="68">
        <f>_xll.qlInterpolationInterpolate(B6Minterpolation,R136,TRUE)</f>
        <v>3.8836014203400991E-3</v>
      </c>
    </row>
    <row r="137" spans="18:19" x14ac:dyDescent="0.2">
      <c r="R137" s="27">
        <f>_xll.qlCalendarAdvance(Calendar,R136,"1D","f")</f>
        <v>42563</v>
      </c>
      <c r="S137" s="68">
        <f>_xll.qlInterpolationInterpolate(B6Minterpolation,R137,TRUE)</f>
        <v>3.8840452158277164E-3</v>
      </c>
    </row>
    <row r="138" spans="18:19" x14ac:dyDescent="0.2">
      <c r="R138" s="27">
        <f>_xll.qlCalendarAdvance(Calendar,R137,"1D","f")</f>
        <v>42564</v>
      </c>
      <c r="S138" s="68">
        <f>_xll.qlInterpolationInterpolate(B6Minterpolation,R138,TRUE)</f>
        <v>3.8845306969819545E-3</v>
      </c>
    </row>
    <row r="139" spans="18:19" x14ac:dyDescent="0.2">
      <c r="R139" s="27">
        <f>_xll.qlCalendarAdvance(Calendar,R138,"1D","f")</f>
        <v>42565</v>
      </c>
      <c r="S139" s="68">
        <f>_xll.qlInterpolationInterpolate(B6Minterpolation,R139,TRUE)</f>
        <v>3.8850583592507739E-3</v>
      </c>
    </row>
    <row r="140" spans="18:19" x14ac:dyDescent="0.2">
      <c r="R140" s="27">
        <f>_xll.qlCalendarAdvance(Calendar,R139,"1D","f")</f>
        <v>42566</v>
      </c>
      <c r="S140" s="68">
        <f>_xll.qlInterpolationInterpolate(B6Minterpolation,R140,TRUE)</f>
        <v>3.8856286980821354E-3</v>
      </c>
    </row>
    <row r="141" spans="18:19" x14ac:dyDescent="0.2">
      <c r="R141" s="27">
        <f>_xll.qlCalendarAdvance(Calendar,R140,"1D","f")</f>
        <v>42569</v>
      </c>
      <c r="S141" s="68">
        <f>_xll.qlInterpolationInterpolate(B6Minterpolation,R141,TRUE)</f>
        <v>3.8876007284310821E-3</v>
      </c>
    </row>
    <row r="142" spans="18:19" x14ac:dyDescent="0.2">
      <c r="R142" s="27">
        <f>_xll.qlCalendarAdvance(Calendar,R141,"1D","f")</f>
        <v>42570</v>
      </c>
      <c r="S142" s="68">
        <f>_xll.qlInterpolationInterpolate(B6Minterpolation,R142,TRUE)</f>
        <v>3.8883467279922212E-3</v>
      </c>
    </row>
    <row r="143" spans="18:19" x14ac:dyDescent="0.2">
      <c r="R143" s="27">
        <f>_xll.qlCalendarAdvance(Calendar,R142,"1D","f")</f>
        <v>42571</v>
      </c>
      <c r="S143" s="68">
        <f>_xll.qlInterpolationInterpolate(B6Minterpolation,R143,TRUE)</f>
        <v>3.8891378813557067E-3</v>
      </c>
    </row>
    <row r="144" spans="18:19" x14ac:dyDescent="0.2">
      <c r="R144" s="27">
        <f>_xll.qlCalendarAdvance(Calendar,R143,"1D","f")</f>
        <v>42572</v>
      </c>
      <c r="S144" s="68">
        <f>_xll.qlInterpolationInterpolate(B6Minterpolation,R144,TRUE)</f>
        <v>3.8899746839694996E-3</v>
      </c>
    </row>
    <row r="145" spans="18:19" x14ac:dyDescent="0.2">
      <c r="R145" s="27">
        <f>_xll.qlCalendarAdvance(Calendar,R144,"1D","f")</f>
        <v>42573</v>
      </c>
      <c r="S145" s="68">
        <f>_xll.qlInterpolationInterpolate(B6Minterpolation,R145,TRUE)</f>
        <v>3.8908576312815602E-3</v>
      </c>
    </row>
    <row r="146" spans="18:19" x14ac:dyDescent="0.2">
      <c r="R146" s="27">
        <f>_xll.qlCalendarAdvance(Calendar,R145,"1D","f")</f>
        <v>42576</v>
      </c>
      <c r="S146" s="68">
        <f>_xll.qlInterpolationInterpolate(B6Minterpolation,R146,TRUE)</f>
        <v>3.8937882958869595E-3</v>
      </c>
    </row>
    <row r="147" spans="18:19" x14ac:dyDescent="0.2">
      <c r="R147" s="27">
        <f>_xll.qlCalendarAdvance(Calendar,R146,"1D","f")</f>
        <v>42577</v>
      </c>
      <c r="S147" s="68">
        <f>_xll.qlInterpolationInterpolate(B6Minterpolation,R147,TRUE)</f>
        <v>3.8948607764717007E-3</v>
      </c>
    </row>
    <row r="148" spans="18:19" x14ac:dyDescent="0.2">
      <c r="R148" s="27">
        <f>_xll.qlCalendarAdvance(Calendar,R147,"1D","f")</f>
        <v>42578</v>
      </c>
      <c r="S148" s="68">
        <f>_xll.qlInterpolationInterpolate(B6Minterpolation,R148,TRUE)</f>
        <v>3.8959818789945141E-3</v>
      </c>
    </row>
    <row r="149" spans="18:19" x14ac:dyDescent="0.2">
      <c r="R149" s="27">
        <f>_xll.qlCalendarAdvance(Calendar,R148,"1D","f")</f>
        <v>42579</v>
      </c>
      <c r="S149" s="68">
        <f>_xll.qlInterpolationInterpolate(B6Minterpolation,R149,TRUE)</f>
        <v>3.8971520989033608E-3</v>
      </c>
    </row>
    <row r="150" spans="18:19" x14ac:dyDescent="0.2">
      <c r="R150" s="27">
        <f>_xll.qlCalendarAdvance(Calendar,R149,"1D","f")</f>
        <v>42580</v>
      </c>
      <c r="S150" s="68">
        <f>_xll.qlInterpolationInterpolate(B6Minterpolation,R150,TRUE)</f>
        <v>3.8983719316462015E-3</v>
      </c>
    </row>
    <row r="151" spans="18:19" x14ac:dyDescent="0.2">
      <c r="R151" s="27">
        <f>_xll.qlCalendarAdvance(Calendar,R150,"1D","f")</f>
        <v>42583</v>
      </c>
      <c r="S151" s="68">
        <f>_xll.qlInterpolationInterpolate(B6Minterpolation,R151,TRUE)</f>
        <v>3.9021933143033594E-3</v>
      </c>
    </row>
    <row r="152" spans="18:19" x14ac:dyDescent="0.2">
      <c r="R152" s="27">
        <f>_xll.qlCalendarAdvance(Calendar,R151,"1D","f")</f>
        <v>42584</v>
      </c>
      <c r="S152" s="68">
        <f>_xll.qlInterpolationInterpolate(B6Minterpolation,R152,TRUE)</f>
        <v>3.9034954103149369E-3</v>
      </c>
    </row>
    <row r="153" spans="18:19" x14ac:dyDescent="0.2">
      <c r="R153" s="27">
        <f>_xll.qlCalendarAdvance(Calendar,R152,"1D","f")</f>
        <v>42585</v>
      </c>
      <c r="S153" s="68">
        <f>_xll.qlInterpolationInterpolate(B6Minterpolation,R153,TRUE)</f>
        <v>3.9048051875848599E-3</v>
      </c>
    </row>
    <row r="154" spans="18:19" x14ac:dyDescent="0.2">
      <c r="R154" s="27">
        <f>_xll.qlCalendarAdvance(Calendar,R153,"1D","f")</f>
        <v>42586</v>
      </c>
      <c r="S154" s="68">
        <f>_xll.qlInterpolationInterpolate(B6Minterpolation,R154,TRUE)</f>
        <v>3.9061187643303769E-3</v>
      </c>
    </row>
    <row r="155" spans="18:19" x14ac:dyDescent="0.2">
      <c r="R155" s="27">
        <f>_xll.qlCalendarAdvance(Calendar,R154,"1D","f")</f>
        <v>42587</v>
      </c>
      <c r="S155" s="68">
        <f>_xll.qlInterpolationInterpolate(B6Minterpolation,R155,TRUE)</f>
        <v>3.907432258768738E-3</v>
      </c>
    </row>
    <row r="156" spans="18:19" x14ac:dyDescent="0.2">
      <c r="R156" s="27">
        <f>_xll.qlCalendarAdvance(Calendar,R155,"1D","f")</f>
        <v>42590</v>
      </c>
      <c r="S156" s="68">
        <f>_xll.qlInterpolationInterpolate(B6Minterpolation,R156,TRUE)</f>
        <v>3.9113334304133806E-3</v>
      </c>
    </row>
    <row r="157" spans="18:19" x14ac:dyDescent="0.2">
      <c r="R157" s="27">
        <f>_xll.qlCalendarAdvance(Calendar,R156,"1D","f")</f>
        <v>42591</v>
      </c>
      <c r="S157" s="68">
        <f>_xll.qlInterpolationInterpolate(B6Minterpolation,R157,TRUE)</f>
        <v>3.9126077777956129E-3</v>
      </c>
    </row>
    <row r="158" spans="18:19" x14ac:dyDescent="0.2">
      <c r="R158" s="27">
        <f>_xll.qlCalendarAdvance(Calendar,R157,"1D","f")</f>
        <v>42592</v>
      </c>
      <c r="S158" s="68">
        <f>_xll.qlInterpolationInterpolate(B6Minterpolation,R158,TRUE)</f>
        <v>3.9138626339569361E-3</v>
      </c>
    </row>
    <row r="159" spans="18:19" x14ac:dyDescent="0.2">
      <c r="R159" s="27">
        <f>_xll.qlCalendarAdvance(Calendar,R158,"1D","f")</f>
        <v>42593</v>
      </c>
      <c r="S159" s="68">
        <f>_xll.qlInterpolationInterpolate(B6Minterpolation,R159,TRUE)</f>
        <v>3.9150941171146002E-3</v>
      </c>
    </row>
    <row r="160" spans="18:19" x14ac:dyDescent="0.2">
      <c r="R160" s="27">
        <f>_xll.qlCalendarAdvance(Calendar,R159,"1D","f")</f>
        <v>42594</v>
      </c>
      <c r="S160" s="68">
        <f>_xll.qlInterpolationInterpolate(B6Minterpolation,R160,TRUE)</f>
        <v>3.9162983454858556E-3</v>
      </c>
    </row>
    <row r="161" spans="18:19" x14ac:dyDescent="0.2">
      <c r="R161" s="27">
        <f>_xll.qlCalendarAdvance(Calendar,R160,"1D","f")</f>
        <v>42597</v>
      </c>
      <c r="S161" s="68">
        <f>_xll.qlInterpolationInterpolate(B6Minterpolation,R161,TRUE)</f>
        <v>3.9197086840536566E-3</v>
      </c>
    </row>
    <row r="162" spans="18:19" x14ac:dyDescent="0.2">
      <c r="R162" s="27">
        <f>_xll.qlCalendarAdvance(Calendar,R161,"1D","f")</f>
        <v>42598</v>
      </c>
      <c r="S162" s="68">
        <f>_xll.qlInterpolationInterpolate(B6Minterpolation,R162,TRUE)</f>
        <v>3.9207650754517678E-3</v>
      </c>
    </row>
    <row r="163" spans="18:19" x14ac:dyDescent="0.2">
      <c r="R163" s="27">
        <f>_xll.qlCalendarAdvance(Calendar,R162,"1D","f")</f>
        <v>42599</v>
      </c>
      <c r="S163" s="68">
        <f>_xll.qlInterpolationInterpolate(B6Minterpolation,R163,TRUE)</f>
        <v>3.9217748031497163E-3</v>
      </c>
    </row>
    <row r="164" spans="18:19" x14ac:dyDescent="0.2">
      <c r="R164" s="27">
        <f>_xll.qlCalendarAdvance(Calendar,R163,"1D","f")</f>
        <v>42600</v>
      </c>
      <c r="S164" s="68">
        <f>_xll.qlInterpolationInterpolate(B6Minterpolation,R164,TRUE)</f>
        <v>3.9227339853647519E-3</v>
      </c>
    </row>
    <row r="165" spans="18:19" x14ac:dyDescent="0.2">
      <c r="R165" s="27">
        <f>_xll.qlCalendarAdvance(Calendar,R164,"1D","f")</f>
        <v>42601</v>
      </c>
      <c r="S165" s="68">
        <f>_xll.qlInterpolationInterpolate(B6Minterpolation,R165,TRUE)</f>
        <v>3.9236387403141252E-3</v>
      </c>
    </row>
    <row r="166" spans="18:19" x14ac:dyDescent="0.2">
      <c r="R166" s="27">
        <f>_xll.qlCalendarAdvance(Calendar,R165,"1D","f")</f>
        <v>42604</v>
      </c>
      <c r="S166" s="68">
        <f>_xll.qlInterpolationInterpolate(B6Minterpolation,R166,TRUE)</f>
        <v>3.9259876237407584E-3</v>
      </c>
    </row>
    <row r="167" spans="18:19" x14ac:dyDescent="0.2">
      <c r="R167" s="27">
        <f>_xll.qlCalendarAdvance(Calendar,R166,"1D","f")</f>
        <v>42605</v>
      </c>
      <c r="S167" s="68">
        <f>_xll.qlInterpolationInterpolate(B6Minterpolation,R167,TRUE)</f>
        <v>3.9266358517999738E-3</v>
      </c>
    </row>
    <row r="168" spans="18:19" x14ac:dyDescent="0.2">
      <c r="R168" s="27">
        <f>_xll.qlCalendarAdvance(Calendar,R167,"1D","f")</f>
        <v>42606</v>
      </c>
      <c r="S168" s="68">
        <f>_xll.qlInterpolationInterpolate(B6Minterpolation,R168,TRUE)</f>
        <v>3.9272102436797721E-3</v>
      </c>
    </row>
    <row r="169" spans="18:19" x14ac:dyDescent="0.2">
      <c r="R169" s="27">
        <f>_xll.qlCalendarAdvance(Calendar,R168,"1D","f")</f>
        <v>42607</v>
      </c>
      <c r="S169" s="68">
        <f>_xll.qlInterpolationInterpolate(B6Minterpolation,R169,TRUE)</f>
        <v>3.9277069175974047E-3</v>
      </c>
    </row>
    <row r="170" spans="18:19" x14ac:dyDescent="0.2">
      <c r="R170" s="27">
        <f>_xll.qlCalendarAdvance(Calendar,R169,"1D","f")</f>
        <v>42608</v>
      </c>
      <c r="S170" s="68">
        <f>_xll.qlInterpolationInterpolate(B6Minterpolation,R170,TRUE)</f>
        <v>3.9281219917701206E-3</v>
      </c>
    </row>
    <row r="171" spans="18:19" x14ac:dyDescent="0.2">
      <c r="R171" s="27">
        <f>_xll.qlCalendarAdvance(Calendar,R170,"1D","f")</f>
        <v>42612</v>
      </c>
      <c r="S171" s="68">
        <f>_xll.qlInterpolationInterpolate(B6Minterpolation,R171,TRUE)</f>
        <v>3.9288886553568037E-3</v>
      </c>
    </row>
    <row r="172" spans="18:19" x14ac:dyDescent="0.2">
      <c r="R172" s="27">
        <f>_xll.qlCalendarAdvance(Calendar,R171,"1D","f")</f>
        <v>42613</v>
      </c>
      <c r="S172" s="68">
        <f>_xll.qlInterpolationInterpolate(B6Minterpolation,R172,TRUE)</f>
        <v>3.9288116888507221E-3</v>
      </c>
    </row>
    <row r="173" spans="18:19" x14ac:dyDescent="0.2">
      <c r="R173" s="27">
        <f>_xll.qlCalendarAdvance(Calendar,R172,"1D","f")</f>
        <v>42614</v>
      </c>
      <c r="S173" s="68">
        <f>_xll.qlInterpolationInterpolate(B6Minterpolation,R173,TRUE)</f>
        <v>3.9285879355068342E-3</v>
      </c>
    </row>
    <row r="174" spans="18:19" x14ac:dyDescent="0.2">
      <c r="R174" s="27">
        <f>_xll.qlCalendarAdvance(Calendar,R173,"1D","f")</f>
        <v>42615</v>
      </c>
      <c r="S174" s="68">
        <f>_xll.qlInterpolationInterpolate(B6Minterpolation,R174,TRUE)</f>
        <v>3.928228114586675E-3</v>
      </c>
    </row>
    <row r="175" spans="18:19" x14ac:dyDescent="0.2">
      <c r="R175" s="27">
        <f>_xll.qlCalendarAdvance(Calendar,R174,"1D","f")</f>
        <v>42618</v>
      </c>
      <c r="S175" s="68">
        <f>_xll.qlInterpolationInterpolate(B6Minterpolation,R175,TRUE)</f>
        <v>3.9264394389839146E-3</v>
      </c>
    </row>
    <row r="176" spans="18:19" x14ac:dyDescent="0.2">
      <c r="R176" s="27">
        <f>_xll.qlCalendarAdvance(Calendar,R175,"1D","f")</f>
        <v>42619</v>
      </c>
      <c r="S176" s="68">
        <f>_xll.qlInterpolationInterpolate(B6Minterpolation,R176,TRUE)</f>
        <v>3.9256425403740164E-3</v>
      </c>
    </row>
    <row r="177" spans="18:19" x14ac:dyDescent="0.2">
      <c r="R177" s="27">
        <f>_xll.qlCalendarAdvance(Calendar,R176,"1D","f")</f>
        <v>42620</v>
      </c>
      <c r="S177" s="68">
        <f>_xll.qlInterpolationInterpolate(B6Minterpolation,R177,TRUE)</f>
        <v>3.9247631704955209E-3</v>
      </c>
    </row>
    <row r="178" spans="18:19" x14ac:dyDescent="0.2">
      <c r="R178" s="27">
        <f>_xll.qlCalendarAdvance(Calendar,R177,"1D","f")</f>
        <v>42621</v>
      </c>
      <c r="S178" s="68">
        <f>_xll.qlInterpolationInterpolate(B6Minterpolation,R178,TRUE)</f>
        <v>3.923812048609962E-3</v>
      </c>
    </row>
    <row r="179" spans="18:19" x14ac:dyDescent="0.2">
      <c r="R179" s="27">
        <f>_xll.qlCalendarAdvance(Calendar,R178,"1D","f")</f>
        <v>42622</v>
      </c>
      <c r="S179" s="68">
        <f>_xll.qlInterpolationInterpolate(B6Minterpolation,R179,TRUE)</f>
        <v>3.9227998939788756E-3</v>
      </c>
    </row>
    <row r="180" spans="18:19" x14ac:dyDescent="0.2">
      <c r="R180" s="27">
        <f>_xll.qlCalendarAdvance(Calendar,R179,"1D","f")</f>
        <v>42625</v>
      </c>
      <c r="S180" s="68">
        <f>_xll.qlInterpolationInterpolate(B6Minterpolation,R180,TRUE)</f>
        <v>3.9195044262277942E-3</v>
      </c>
    </row>
    <row r="181" spans="18:19" x14ac:dyDescent="0.2">
      <c r="R181" s="27">
        <f>_xll.qlCalendarAdvance(Calendar,R180,"1D","f")</f>
        <v>42626</v>
      </c>
      <c r="S181" s="68">
        <f>_xll.qlInterpolationInterpolate(B6Minterpolation,R181,TRUE)</f>
        <v>3.9183553332299429E-3</v>
      </c>
    </row>
    <row r="182" spans="18:19" x14ac:dyDescent="0.2">
      <c r="R182" s="27">
        <f>_xll.qlCalendarAdvance(Calendar,R181,"1D","f")</f>
        <v>42627</v>
      </c>
      <c r="S182" s="68">
        <f>_xll.qlInterpolationInterpolate(B6Minterpolation,R182,TRUE)</f>
        <v>3.917198803794238E-3</v>
      </c>
    </row>
    <row r="183" spans="18:19" x14ac:dyDescent="0.2">
      <c r="R183" s="27">
        <f>_xll.qlCalendarAdvance(Calendar,R182,"1D","f")</f>
        <v>42628</v>
      </c>
      <c r="S183" s="68">
        <f>_xll.qlInterpolationInterpolate(B6Minterpolation,R183,TRUE)</f>
        <v>3.9160455571822126E-3</v>
      </c>
    </row>
    <row r="184" spans="18:19" x14ac:dyDescent="0.2">
      <c r="R184" s="27">
        <f>_xll.qlCalendarAdvance(Calendar,R183,"1D","f")</f>
        <v>42629</v>
      </c>
      <c r="S184" s="68">
        <f>_xll.qlInterpolationInterpolate(B6Minterpolation,R184,TRUE)</f>
        <v>3.9149063126554034E-3</v>
      </c>
    </row>
    <row r="185" spans="18:19" x14ac:dyDescent="0.2">
      <c r="R185" s="27">
        <f>_xll.qlCalendarAdvance(Calendar,R184,"1D","f")</f>
        <v>42632</v>
      </c>
      <c r="S185" s="68">
        <f>_xll.qlInterpolationInterpolate(B6Minterpolation,R185,TRUE)</f>
        <v>3.9116797842016146E-3</v>
      </c>
    </row>
    <row r="186" spans="18:19" x14ac:dyDescent="0.2">
      <c r="R186" s="27">
        <f>_xll.qlCalendarAdvance(Calendar,R185,"1D","f")</f>
        <v>42633</v>
      </c>
      <c r="S186" s="68">
        <f>_xll.qlInterpolationInterpolate(B6Minterpolation,R186,TRUE)</f>
        <v>3.9107037406310146E-3</v>
      </c>
    </row>
    <row r="187" spans="18:19" x14ac:dyDescent="0.2">
      <c r="R187" s="27">
        <f>_xll.qlCalendarAdvance(Calendar,R186,"1D","f")</f>
        <v>42634</v>
      </c>
      <c r="S187" s="68">
        <f>_xll.qlInterpolationInterpolate(B6Minterpolation,R187,TRUE)</f>
        <v>3.9097952954533039E-3</v>
      </c>
    </row>
    <row r="188" spans="18:19" x14ac:dyDescent="0.2">
      <c r="R188" s="27">
        <f>_xll.qlCalendarAdvance(Calendar,R187,"1D","f")</f>
        <v>42635</v>
      </c>
      <c r="S188" s="68">
        <f>_xll.qlInterpolationInterpolate(B6Minterpolation,R188,TRUE)</f>
        <v>3.9089651679300166E-3</v>
      </c>
    </row>
    <row r="189" spans="18:19" x14ac:dyDescent="0.2">
      <c r="R189" s="27">
        <f>_xll.qlCalendarAdvance(Calendar,R188,"1D","f")</f>
        <v>42636</v>
      </c>
      <c r="S189" s="68">
        <f>_xll.qlInterpolationInterpolate(B6Minterpolation,R189,TRUE)</f>
        <v>3.9082240773226891E-3</v>
      </c>
    </row>
    <row r="190" spans="18:19" x14ac:dyDescent="0.2">
      <c r="R190" s="27">
        <f>_xll.qlCalendarAdvance(Calendar,R189,"1D","f")</f>
        <v>42639</v>
      </c>
      <c r="S190" s="68">
        <f>_xll.qlInterpolationInterpolate(B6Minterpolation,R190,TRUE)</f>
        <v>3.9066422196118063E-3</v>
      </c>
    </row>
    <row r="191" spans="18:19" x14ac:dyDescent="0.2">
      <c r="R191" s="27">
        <f>_xll.qlCalendarAdvance(Calendar,R190,"1D","f")</f>
        <v>42640</v>
      </c>
      <c r="S191" s="68">
        <f>_xll.qlInterpolationInterpolate(B6Minterpolation,R191,TRUE)</f>
        <v>3.9063644692836621E-3</v>
      </c>
    </row>
    <row r="192" spans="18:19" x14ac:dyDescent="0.2">
      <c r="R192" s="27">
        <f>_xll.qlCalendarAdvance(Calendar,R191,"1D","f")</f>
        <v>42641</v>
      </c>
      <c r="S192" s="68">
        <f>_xll.qlInterpolationInterpolate(B6Minterpolation,R192,TRUE)</f>
        <v>3.9062293521791502E-3</v>
      </c>
    </row>
    <row r="193" spans="18:19" x14ac:dyDescent="0.2">
      <c r="R193" s="27">
        <f>_xll.qlCalendarAdvance(Calendar,R192,"1D","f")</f>
        <v>42642</v>
      </c>
      <c r="S193" s="68">
        <f>_xll.qlInterpolationInterpolate(B6Minterpolation,R193,TRUE)</f>
        <v>3.9062475875598058E-3</v>
      </c>
    </row>
    <row r="194" spans="18:19" x14ac:dyDescent="0.2">
      <c r="R194" s="27">
        <f>_xll.qlCalendarAdvance(Calendar,R193,"1D","f")</f>
        <v>42643</v>
      </c>
      <c r="S194" s="68">
        <f>_xll.qlInterpolationInterpolate(B6Minterpolation,R194,TRUE)</f>
        <v>3.9064298946871641E-3</v>
      </c>
    </row>
    <row r="195" spans="18:19" x14ac:dyDescent="0.2">
      <c r="R195" s="27">
        <f>_xll.qlCalendarAdvance(Calendar,R194,"1D","f")</f>
        <v>42646</v>
      </c>
      <c r="S195" s="68">
        <f>_xll.qlInterpolationInterpolate(B6Minterpolation,R195,TRUE)</f>
        <v>3.9079281120939892E-3</v>
      </c>
    </row>
    <row r="196" spans="18:19" x14ac:dyDescent="0.2">
      <c r="R196" s="27">
        <f>_xll.qlCalendarAdvance(Calendar,R195,"1D","f")</f>
        <v>42647</v>
      </c>
      <c r="S196" s="68">
        <f>_xll.qlInterpolationInterpolate(B6Minterpolation,R196,TRUE)</f>
        <v>3.9087198615804673E-3</v>
      </c>
    </row>
    <row r="197" spans="18:19" x14ac:dyDescent="0.2">
      <c r="R197" s="27">
        <f>_xll.qlCalendarAdvance(Calendar,R196,"1D","f")</f>
        <v>42648</v>
      </c>
      <c r="S197" s="68">
        <f>_xll.qlInterpolationInterpolate(B6Minterpolation,R197,TRUE)</f>
        <v>3.9096475896163501E-3</v>
      </c>
    </row>
    <row r="198" spans="18:19" x14ac:dyDescent="0.2">
      <c r="R198" s="27">
        <f>_xll.qlCalendarAdvance(Calendar,R197,"1D","f")</f>
        <v>42649</v>
      </c>
      <c r="S198" s="68">
        <f>_xll.qlInterpolationInterpolate(B6Minterpolation,R198,TRUE)</f>
        <v>3.9107051802260203E-3</v>
      </c>
    </row>
    <row r="199" spans="18:19" x14ac:dyDescent="0.2">
      <c r="R199" s="27">
        <f>_xll.qlCalendarAdvance(Calendar,R198,"1D","f")</f>
        <v>42650</v>
      </c>
      <c r="S199" s="68">
        <f>_xll.qlInterpolationInterpolate(B6Minterpolation,R199,TRUE)</f>
        <v>3.9118865174338604E-3</v>
      </c>
    </row>
    <row r="200" spans="18:19" x14ac:dyDescent="0.2">
      <c r="R200" s="27">
        <f>_xll.qlCalendarAdvance(Calendar,R199,"1D","f")</f>
        <v>42653</v>
      </c>
      <c r="S200" s="68">
        <f>_xll.qlInterpolationInterpolate(B6Minterpolation,R200,TRUE)</f>
        <v>3.9161118488902202E-3</v>
      </c>
    </row>
    <row r="201" spans="18:19" x14ac:dyDescent="0.2">
      <c r="R201" s="27">
        <f>_xll.qlCalendarAdvance(Calendar,R200,"1D","f")</f>
        <v>42654</v>
      </c>
      <c r="S201" s="68">
        <f>_xll.qlInterpolationInterpolate(B6Minterpolation,R201,TRUE)</f>
        <v>3.917727012734561E-3</v>
      </c>
    </row>
    <row r="202" spans="18:19" x14ac:dyDescent="0.2">
      <c r="R202" s="27">
        <f>_xll.qlCalendarAdvance(Calendar,R201,"1D","f")</f>
        <v>42655</v>
      </c>
      <c r="S202" s="68">
        <f>_xll.qlInterpolationInterpolate(B6Minterpolation,R202,TRUE)</f>
        <v>3.9194353432989828E-3</v>
      </c>
    </row>
    <row r="203" spans="18:19" x14ac:dyDescent="0.2">
      <c r="R203" s="27">
        <f>_xll.qlCalendarAdvance(Calendar,R202,"1D","f")</f>
        <v>42656</v>
      </c>
      <c r="S203" s="68">
        <f>_xll.qlInterpolationInterpolate(B6Minterpolation,R203,TRUE)</f>
        <v>3.921230724607868E-3</v>
      </c>
    </row>
    <row r="204" spans="18:19" x14ac:dyDescent="0.2">
      <c r="R204" s="27">
        <f>_xll.qlCalendarAdvance(Calendar,R203,"1D","f")</f>
        <v>42657</v>
      </c>
      <c r="S204" s="68">
        <f>_xll.qlInterpolationInterpolate(B6Minterpolation,R204,TRUE)</f>
        <v>3.9231070406855984E-3</v>
      </c>
    </row>
    <row r="205" spans="18:19" x14ac:dyDescent="0.2">
      <c r="R205" s="27">
        <f>_xll.qlCalendarAdvance(Calendar,R204,"1D","f")</f>
        <v>42660</v>
      </c>
      <c r="S205" s="68">
        <f>_xll.qlInterpolationInterpolate(B6Minterpolation,R205,TRUE)</f>
        <v>3.9291604377756847E-3</v>
      </c>
    </row>
    <row r="206" spans="18:19" x14ac:dyDescent="0.2">
      <c r="R206" s="27">
        <f>_xll.qlCalendarAdvance(Calendar,R205,"1D","f")</f>
        <v>42661</v>
      </c>
      <c r="S206" s="68">
        <f>_xll.qlInterpolationInterpolate(B6Minterpolation,R206,TRUE)</f>
        <v>3.9312993331726189E-3</v>
      </c>
    </row>
    <row r="207" spans="18:19" x14ac:dyDescent="0.2">
      <c r="R207" s="27">
        <f>_xll.qlCalendarAdvance(Calendar,R206,"1D","f")</f>
        <v>42662</v>
      </c>
      <c r="S207" s="68">
        <f>_xll.qlInterpolationInterpolate(B6Minterpolation,R207,TRUE)</f>
        <v>3.9334885834603102E-3</v>
      </c>
    </row>
    <row r="208" spans="18:19" x14ac:dyDescent="0.2">
      <c r="R208" s="27">
        <f>_xll.qlCalendarAdvance(Calendar,R207,"1D","f")</f>
        <v>42663</v>
      </c>
      <c r="S208" s="68">
        <f>_xll.qlInterpolationInterpolate(B6Minterpolation,R208,TRUE)</f>
        <v>3.9357220726631403E-3</v>
      </c>
    </row>
    <row r="209" spans="18:19" x14ac:dyDescent="0.2">
      <c r="R209" s="27">
        <f>_xll.qlCalendarAdvance(Calendar,R208,"1D","f")</f>
        <v>42664</v>
      </c>
      <c r="S209" s="68">
        <f>_xll.qlInterpolationInterpolate(B6Minterpolation,R209,TRUE)</f>
        <v>3.9379936848054917E-3</v>
      </c>
    </row>
    <row r="210" spans="18:19" x14ac:dyDescent="0.2">
      <c r="R210" s="27">
        <f>_xll.qlCalendarAdvance(Calendar,R209,"1D","f")</f>
        <v>42667</v>
      </c>
      <c r="S210" s="68">
        <f>_xll.qlInterpolationInterpolate(B6Minterpolation,R210,TRUE)</f>
        <v>3.9449760991134945E-3</v>
      </c>
    </row>
    <row r="211" spans="18:19" x14ac:dyDescent="0.2">
      <c r="R211" s="27">
        <f>_xll.qlCalendarAdvance(Calendar,R210,"1D","f")</f>
        <v>42668</v>
      </c>
      <c r="S211" s="68">
        <f>_xll.qlInterpolationInterpolate(B6Minterpolation,R211,TRUE)</f>
        <v>3.9473390432577535E-3</v>
      </c>
    </row>
    <row r="212" spans="18:19" x14ac:dyDescent="0.2">
      <c r="R212" s="27">
        <f>_xll.qlCalendarAdvance(Calendar,R211,"1D","f")</f>
        <v>42669</v>
      </c>
      <c r="S212" s="68">
        <f>_xll.qlInterpolationInterpolate(B6Minterpolation,R212,TRUE)</f>
        <v>3.949709530463444E-3</v>
      </c>
    </row>
    <row r="213" spans="18:19" x14ac:dyDescent="0.2">
      <c r="R213" s="27">
        <f>_xll.qlCalendarAdvance(Calendar,R212,"1D","f")</f>
        <v>42670</v>
      </c>
      <c r="S213" s="68">
        <f>_xll.qlInterpolationInterpolate(B6Minterpolation,R213,TRUE)</f>
        <v>3.9520814447549504E-3</v>
      </c>
    </row>
    <row r="214" spans="18:19" x14ac:dyDescent="0.2">
      <c r="R214" s="27">
        <f>_xll.qlCalendarAdvance(Calendar,R213,"1D","f")</f>
        <v>42671</v>
      </c>
      <c r="S214" s="68">
        <f>_xll.qlInterpolationInterpolate(B6Minterpolation,R214,TRUE)</f>
        <v>3.9544486701566526E-3</v>
      </c>
    </row>
    <row r="215" spans="18:19" x14ac:dyDescent="0.2">
      <c r="R215" s="27">
        <f>_xll.qlCalendarAdvance(Calendar,R214,"1D","f")</f>
        <v>42674</v>
      </c>
      <c r="S215" s="68">
        <f>_xll.qlInterpolationInterpolate(B6Minterpolation,R215,TRUE)</f>
        <v>3.9614610532667655E-3</v>
      </c>
    </row>
    <row r="216" spans="18:19" x14ac:dyDescent="0.2">
      <c r="R216" s="27">
        <f>_xll.qlCalendarAdvance(Calendar,R215,"1D","f")</f>
        <v>42675</v>
      </c>
      <c r="S216" s="68">
        <f>_xll.qlInterpolationInterpolate(B6Minterpolation,R216,TRUE)</f>
        <v>3.9637494725661372E-3</v>
      </c>
    </row>
    <row r="217" spans="18:19" x14ac:dyDescent="0.2">
      <c r="R217" s="27">
        <f>_xll.qlCalendarAdvance(Calendar,R216,"1D","f")</f>
        <v>42676</v>
      </c>
      <c r="S217" s="68">
        <f>_xll.qlInterpolationInterpolate(B6Minterpolation,R217,TRUE)</f>
        <v>3.966009278375972E-3</v>
      </c>
    </row>
    <row r="218" spans="18:19" x14ac:dyDescent="0.2">
      <c r="R218" s="27">
        <f>_xll.qlCalendarAdvance(Calendar,R217,"1D","f")</f>
        <v>42677</v>
      </c>
      <c r="S218" s="68">
        <f>_xll.qlInterpolationInterpolate(B6Minterpolation,R218,TRUE)</f>
        <v>3.9682410099990042E-3</v>
      </c>
    </row>
    <row r="219" spans="18:19" x14ac:dyDescent="0.2">
      <c r="R219" s="27">
        <f>_xll.qlCalendarAdvance(Calendar,R218,"1D","f")</f>
        <v>42678</v>
      </c>
      <c r="S219" s="68">
        <f>_xll.qlInterpolationInterpolate(B6Minterpolation,R219,TRUE)</f>
        <v>3.9704452067379718E-3</v>
      </c>
    </row>
    <row r="220" spans="18:19" x14ac:dyDescent="0.2">
      <c r="R220" s="27">
        <f>_xll.qlCalendarAdvance(Calendar,R219,"1D","f")</f>
        <v>42681</v>
      </c>
      <c r="S220" s="68">
        <f>_xll.qlInterpolationInterpolate(B6Minterpolation,R220,TRUE)</f>
        <v>3.976897980677842E-3</v>
      </c>
    </row>
    <row r="221" spans="18:19" x14ac:dyDescent="0.2">
      <c r="R221" s="27">
        <f>_xll.qlCalendarAdvance(Calendar,R220,"1D","f")</f>
        <v>42682</v>
      </c>
      <c r="S221" s="68">
        <f>_xll.qlInterpolationInterpolate(B6Minterpolation,R221,TRUE)</f>
        <v>3.9789974309079089E-3</v>
      </c>
    </row>
    <row r="222" spans="18:19" x14ac:dyDescent="0.2">
      <c r="R222" s="27">
        <f>_xll.qlCalendarAdvance(Calendar,R221,"1D","f")</f>
        <v>42683</v>
      </c>
      <c r="S222" s="68">
        <f>_xll.qlInterpolationInterpolate(B6Minterpolation,R222,TRUE)</f>
        <v>3.9810720427675911E-3</v>
      </c>
    </row>
    <row r="223" spans="18:19" x14ac:dyDescent="0.2">
      <c r="R223" s="27">
        <f>_xll.qlCalendarAdvance(Calendar,R222,"1D","f")</f>
        <v>42684</v>
      </c>
      <c r="S223" s="68">
        <f>_xll.qlInterpolationInterpolate(B6Minterpolation,R223,TRUE)</f>
        <v>3.9831223555596247E-3</v>
      </c>
    </row>
    <row r="224" spans="18:19" x14ac:dyDescent="0.2">
      <c r="R224" s="27">
        <f>_xll.qlCalendarAdvance(Calendar,R223,"1D","f")</f>
        <v>42685</v>
      </c>
      <c r="S224" s="68">
        <f>_xll.qlInterpolationInterpolate(B6Minterpolation,R224,TRUE)</f>
        <v>3.9851489085867458E-3</v>
      </c>
    </row>
    <row r="225" spans="18:19" x14ac:dyDescent="0.2">
      <c r="R225" s="27">
        <f>_xll.qlCalendarAdvance(Calendar,R224,"1D","f")</f>
        <v>42688</v>
      </c>
      <c r="S225" s="68">
        <f>_xll.qlInterpolationInterpolate(B6Minterpolation,R225,TRUE)</f>
        <v>3.9910914021059974E-3</v>
      </c>
    </row>
    <row r="226" spans="18:19" x14ac:dyDescent="0.2">
      <c r="R226" s="27">
        <f>_xll.qlCalendarAdvance(Calendar,R225,"1D","f")</f>
        <v>42689</v>
      </c>
      <c r="S226" s="68">
        <f>_xll.qlInterpolationInterpolate(B6Minterpolation,R226,TRUE)</f>
        <v>3.9930283091008318E-3</v>
      </c>
    </row>
    <row r="227" spans="18:19" x14ac:dyDescent="0.2">
      <c r="R227" s="27">
        <f>_xll.qlCalendarAdvance(Calendar,R226,"1D","f")</f>
        <v>42690</v>
      </c>
      <c r="S227" s="68">
        <f>_xll.qlInterpolationInterpolate(B6Minterpolation,R227,TRUE)</f>
        <v>3.9949441528444336E-3</v>
      </c>
    </row>
    <row r="228" spans="18:19" x14ac:dyDescent="0.2">
      <c r="R228" s="27">
        <f>_xll.qlCalendarAdvance(Calendar,R227,"1D","f")</f>
        <v>42691</v>
      </c>
      <c r="S228" s="68">
        <f>_xll.qlInterpolationInterpolate(B6Minterpolation,R228,TRUE)</f>
        <v>3.9968394726395406E-3</v>
      </c>
    </row>
    <row r="229" spans="18:19" x14ac:dyDescent="0.2">
      <c r="R229" s="27">
        <f>_xll.qlCalendarAdvance(Calendar,R228,"1D","f")</f>
        <v>42692</v>
      </c>
      <c r="S229" s="68">
        <f>_xll.qlInterpolationInterpolate(B6Minterpolation,R229,TRUE)</f>
        <v>3.9987148077888883E-3</v>
      </c>
    </row>
    <row r="230" spans="18:19" x14ac:dyDescent="0.2">
      <c r="R230" s="27">
        <f>_xll.qlCalendarAdvance(Calendar,R229,"1D","f")</f>
        <v>42695</v>
      </c>
      <c r="S230" s="68">
        <f>_xll.qlInterpolationInterpolate(B6Minterpolation,R230,TRUE)</f>
        <v>4.0042262983897388E-3</v>
      </c>
    </row>
    <row r="231" spans="18:19" x14ac:dyDescent="0.2">
      <c r="R231" s="27">
        <f>_xll.qlCalendarAdvance(Calendar,R230,"1D","f")</f>
        <v>42696</v>
      </c>
      <c r="S231" s="68">
        <f>_xll.qlInterpolationInterpolate(B6Minterpolation,R231,TRUE)</f>
        <v>4.0060270879834119E-3</v>
      </c>
    </row>
    <row r="232" spans="18:19" x14ac:dyDescent="0.2">
      <c r="R232" s="27">
        <f>_xll.qlCalendarAdvance(Calendar,R231,"1D","f")</f>
        <v>42697</v>
      </c>
      <c r="S232" s="68">
        <f>_xll.qlInterpolationInterpolate(B6Minterpolation,R232,TRUE)</f>
        <v>4.0078105894450072E-3</v>
      </c>
    </row>
    <row r="233" spans="18:19" x14ac:dyDescent="0.2">
      <c r="R233" s="27">
        <f>_xll.qlCalendarAdvance(Calendar,R232,"1D","f")</f>
        <v>42698</v>
      </c>
      <c r="S233" s="68">
        <f>_xll.qlInterpolationInterpolate(B6Minterpolation,R233,TRUE)</f>
        <v>4.0095773420772592E-3</v>
      </c>
    </row>
    <row r="234" spans="18:19" x14ac:dyDescent="0.2">
      <c r="R234" s="27">
        <f>_xll.qlCalendarAdvance(Calendar,R233,"1D","f")</f>
        <v>42699</v>
      </c>
      <c r="S234" s="68">
        <f>_xll.qlInterpolationInterpolate(B6Minterpolation,R234,TRUE)</f>
        <v>4.0113278851829064E-3</v>
      </c>
    </row>
    <row r="235" spans="18:19" x14ac:dyDescent="0.2">
      <c r="R235" s="27">
        <f>_xll.qlCalendarAdvance(Calendar,R234,"1D","f")</f>
        <v>42702</v>
      </c>
      <c r="S235" s="68">
        <f>_xll.qlInterpolationInterpolate(B6Minterpolation,R235,TRUE)</f>
        <v>4.0164876503675723E-3</v>
      </c>
    </row>
    <row r="236" spans="18:19" x14ac:dyDescent="0.2">
      <c r="R236" s="27">
        <f>_xll.qlCalendarAdvance(Calendar,R235,"1D","f")</f>
        <v>42703</v>
      </c>
      <c r="S236" s="68">
        <f>_xll.qlInterpolationInterpolate(B6Minterpolation,R236,TRUE)</f>
        <v>4.0181787483941564E-3</v>
      </c>
    </row>
    <row r="237" spans="18:19" x14ac:dyDescent="0.2">
      <c r="R237" s="27">
        <f>_xll.qlCalendarAdvance(Calendar,R236,"1D","f")</f>
        <v>42704</v>
      </c>
      <c r="S237" s="68">
        <f>_xll.qlInterpolationInterpolate(B6Minterpolation,R237,TRUE)</f>
        <v>4.0198563334078157E-3</v>
      </c>
    </row>
    <row r="238" spans="18:19" x14ac:dyDescent="0.2">
      <c r="R238" s="27">
        <f>_xll.qlCalendarAdvance(Calendar,R237,"1D","f")</f>
        <v>42705</v>
      </c>
      <c r="S238" s="68">
        <f>_xll.qlInterpolationInterpolate(B6Minterpolation,R238,TRUE)</f>
        <v>4.0215209447112864E-3</v>
      </c>
    </row>
    <row r="239" spans="18:19" x14ac:dyDescent="0.2">
      <c r="R239" s="27">
        <f>_xll.qlCalendarAdvance(Calendar,R238,"1D","f")</f>
        <v>42706</v>
      </c>
      <c r="S239" s="68">
        <f>_xll.qlInterpolationInterpolate(B6Minterpolation,R239,TRUE)</f>
        <v>4.0231731216073038E-3</v>
      </c>
    </row>
    <row r="240" spans="18:19" x14ac:dyDescent="0.2">
      <c r="R240" s="27">
        <f>_xll.qlCalendarAdvance(Calendar,R239,"1D","f")</f>
        <v>42709</v>
      </c>
      <c r="S240" s="68">
        <f>_xll.qlInterpolationInterpolate(B6Minterpolation,R240,TRUE)</f>
        <v>4.0280604388780025E-3</v>
      </c>
    </row>
    <row r="241" spans="18:19" x14ac:dyDescent="0.2">
      <c r="R241" s="27">
        <f>_xll.qlCalendarAdvance(Calendar,R240,"1D","f")</f>
        <v>42710</v>
      </c>
      <c r="S241" s="68">
        <f>_xll.qlInterpolationInterpolate(B6Minterpolation,R241,TRUE)</f>
        <v>4.0296682711715706E-3</v>
      </c>
    </row>
    <row r="242" spans="18:19" x14ac:dyDescent="0.2">
      <c r="R242" s="27">
        <f>_xll.qlCalendarAdvance(Calendar,R241,"1D","f")</f>
        <v>42711</v>
      </c>
      <c r="S242" s="68">
        <f>_xll.qlInterpolationInterpolate(B6Minterpolation,R242,TRUE)</f>
        <v>4.0312663655713669E-3</v>
      </c>
    </row>
    <row r="243" spans="18:19" x14ac:dyDescent="0.2">
      <c r="R243" s="27">
        <f>_xll.qlCalendarAdvance(Calendar,R242,"1D","f")</f>
        <v>42712</v>
      </c>
      <c r="S243" s="68">
        <f>_xll.qlInterpolationInterpolate(B6Minterpolation,R243,TRUE)</f>
        <v>4.0328552613801277E-3</v>
      </c>
    </row>
    <row r="244" spans="18:19" x14ac:dyDescent="0.2">
      <c r="R244" s="27">
        <f>_xll.qlCalendarAdvance(Calendar,R243,"1D","f")</f>
        <v>42713</v>
      </c>
      <c r="S244" s="68">
        <f>_xll.qlInterpolationInterpolate(B6Minterpolation,R244,TRUE)</f>
        <v>4.0344354979005882E-3</v>
      </c>
    </row>
    <row r="245" spans="18:19" x14ac:dyDescent="0.2">
      <c r="R245" s="27">
        <f>_xll.qlCalendarAdvance(Calendar,R244,"1D","f")</f>
        <v>42716</v>
      </c>
      <c r="S245" s="68">
        <f>_xll.qlInterpolationInterpolate(B6Minterpolation,R245,TRUE)</f>
        <v>4.0391296447595355E-3</v>
      </c>
    </row>
    <row r="246" spans="18:19" x14ac:dyDescent="0.2">
      <c r="R246" s="27">
        <f>_xll.qlCalendarAdvance(Calendar,R245,"1D","f")</f>
        <v>42717</v>
      </c>
      <c r="S246" s="68">
        <f>_xll.qlInterpolationInterpolate(B6Minterpolation,R246,TRUE)</f>
        <v>4.0406806371541598E-3</v>
      </c>
    </row>
    <row r="247" spans="18:19" x14ac:dyDescent="0.2">
      <c r="R247" s="27">
        <f>_xll.qlCalendarAdvance(Calendar,R246,"1D","f")</f>
        <v>42718</v>
      </c>
      <c r="S247" s="68">
        <f>_xll.qlInterpolationInterpolate(B6Minterpolation,R247,TRUE)</f>
        <v>4.0422256667741654E-3</v>
      </c>
    </row>
    <row r="248" spans="18:19" x14ac:dyDescent="0.2">
      <c r="R248" s="27">
        <f>_xll.qlCalendarAdvance(Calendar,R247,"1D","f")</f>
        <v>42719</v>
      </c>
      <c r="S248" s="68">
        <f>_xll.qlInterpolationInterpolate(B6Minterpolation,R248,TRUE)</f>
        <v>4.0437652729222884E-3</v>
      </c>
    </row>
    <row r="249" spans="18:19" x14ac:dyDescent="0.2">
      <c r="R249" s="27">
        <f>_xll.qlCalendarAdvance(Calendar,R248,"1D","f")</f>
        <v>42720</v>
      </c>
      <c r="S249" s="68">
        <f>_xll.qlInterpolationInterpolate(B6Minterpolation,R249,TRUE)</f>
        <v>4.0452999949012651E-3</v>
      </c>
    </row>
    <row r="250" spans="18:19" x14ac:dyDescent="0.2">
      <c r="R250" s="27">
        <f>_xll.qlCalendarAdvance(Calendar,R249,"1D","f")</f>
        <v>42723</v>
      </c>
      <c r="S250" s="68">
        <f>_xll.qlInterpolationInterpolate(B6Minterpolation,R250,TRUE)</f>
        <v>4.0498802488506784E-3</v>
      </c>
    </row>
    <row r="251" spans="18:19" x14ac:dyDescent="0.2">
      <c r="R251" s="27">
        <f>_xll.qlCalendarAdvance(Calendar,R250,"1D","f")</f>
        <v>42724</v>
      </c>
      <c r="S251" s="68">
        <f>_xll.qlInterpolationInterpolate(B6Minterpolation,R251,TRUE)</f>
        <v>4.0514008271804311E-3</v>
      </c>
    </row>
    <row r="252" spans="18:19" x14ac:dyDescent="0.2">
      <c r="R252" s="27">
        <f>_xll.qlCalendarAdvance(Calendar,R251,"1D","f")</f>
        <v>42725</v>
      </c>
      <c r="S252" s="68">
        <f>_xll.qlInterpolationInterpolate(B6Minterpolation,R252,TRUE)</f>
        <v>4.0529192178547181E-3</v>
      </c>
    </row>
    <row r="253" spans="18:19" x14ac:dyDescent="0.2">
      <c r="R253" s="27">
        <f>_xll.qlCalendarAdvance(Calendar,R252,"1D","f")</f>
        <v>42726</v>
      </c>
      <c r="S253" s="68">
        <f>_xll.qlInterpolationInterpolate(B6Minterpolation,R253,TRUE)</f>
        <v>4.0544359601762756E-3</v>
      </c>
    </row>
    <row r="254" spans="18:19" x14ac:dyDescent="0.2">
      <c r="R254" s="27">
        <f>_xll.qlCalendarAdvance(Calendar,R253,"1D","f")</f>
        <v>42727</v>
      </c>
      <c r="S254" s="68">
        <f>_xll.qlInterpolationInterpolate(B6Minterpolation,R254,TRUE)</f>
        <v>4.0559515934478398E-3</v>
      </c>
    </row>
    <row r="255" spans="18:19" x14ac:dyDescent="0.2">
      <c r="R255" s="27">
        <f>_xll.qlCalendarAdvance(Calendar,R254,"1D","f")</f>
        <v>42732</v>
      </c>
      <c r="S255" s="68">
        <f>_xll.qlInterpolationInterpolate(B6Minterpolation,R255,TRUE)</f>
        <v>4.0635319996515304E-3</v>
      </c>
    </row>
    <row r="256" spans="18:19" x14ac:dyDescent="0.2">
      <c r="R256" s="27">
        <f>_xll.qlCalendarAdvance(Calendar,R255,"1D","f")</f>
        <v>42733</v>
      </c>
      <c r="S256" s="68">
        <f>_xll.qlInterpolationInterpolate(B6Minterpolation,R256,TRUE)</f>
        <v>4.0650523039805946E-3</v>
      </c>
    </row>
    <row r="257" spans="18:19" x14ac:dyDescent="0.2">
      <c r="R257" s="27">
        <f>_xll.qlCalendarAdvance(Calendar,R256,"1D","f")</f>
        <v>42734</v>
      </c>
      <c r="S257" s="68">
        <f>_xll.qlInterpolationInterpolate(B6Minterpolation,R257,TRUE)</f>
        <v>4.0665752743788194E-3</v>
      </c>
    </row>
    <row r="258" spans="18:19" x14ac:dyDescent="0.2">
      <c r="R258" s="27">
        <f>_xll.qlCalendarAdvance(Calendar,R257,"1D","f")</f>
        <v>42738</v>
      </c>
      <c r="S258" s="68">
        <f>_xll.qlInterpolationInterpolate(B6Minterpolation,R258,TRUE)</f>
        <v>4.0727108561539925E-3</v>
      </c>
    </row>
    <row r="259" spans="18:19" x14ac:dyDescent="0.2">
      <c r="R259" s="27">
        <f>_xll.qlCalendarAdvance(Calendar,R258,"1D","f")</f>
        <v>42739</v>
      </c>
      <c r="S259" s="68">
        <f>_xll.qlInterpolationInterpolate(B6Minterpolation,R259,TRUE)</f>
        <v>4.0742508028336257E-3</v>
      </c>
    </row>
    <row r="260" spans="18:19" x14ac:dyDescent="0.2">
      <c r="R260" s="27">
        <f>_xll.qlCalendarAdvance(Calendar,R259,"1D","f")</f>
        <v>42740</v>
      </c>
      <c r="S260" s="68">
        <f>_xll.qlInterpolationInterpolate(B6Minterpolation,R260,TRUE)</f>
        <v>4.0757904272547517E-3</v>
      </c>
    </row>
    <row r="261" spans="18:19" x14ac:dyDescent="0.2">
      <c r="R261" s="27">
        <f>_xll.qlCalendarAdvance(Calendar,R260,"1D","f")</f>
        <v>42741</v>
      </c>
      <c r="S261" s="68">
        <f>_xll.qlInterpolationInterpolate(B6Minterpolation,R261,TRUE)</f>
        <v>4.07732835804095E-3</v>
      </c>
    </row>
    <row r="262" spans="18:19" x14ac:dyDescent="0.2">
      <c r="R262" s="71">
        <f>_xll.qlCalendarAdvance(Calendar,R261,"1D","f")</f>
        <v>42744</v>
      </c>
      <c r="S262" s="214">
        <f>_xll.qlInterpolationInterpolate(B6Minterpolation,R262,TRUE)</f>
        <v>4.0819182748257615E-3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obj_00338#0019</v>
      </c>
    </row>
    <row r="2" spans="1:19" ht="26.2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1Y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42368</v>
      </c>
      <c r="F3" s="216">
        <f>_xll.qlCalendarAdvance(Calendar,E3,$F$1,"mf",,Trigger)</f>
        <v>42734</v>
      </c>
      <c r="G3" s="217">
        <f>_xll.qlDayCounterYearFraction(DayCounter,E3,F3,,,Trigger)</f>
        <v>1.0166666666666666</v>
      </c>
      <c r="H3" s="218">
        <f>_xll.qlQuoteValue(D3,LastFixingsTrigger)</f>
        <v>1.1474999999999999E-2</v>
      </c>
      <c r="I3" s="219">
        <f>_xll.qlYieldTSDiscount(Discounting,E3,,AllTriggers)</f>
        <v>0.99991680592726173</v>
      </c>
      <c r="J3" s="219">
        <f>_xll.qlYieldTSDiscount(Discounting,F3,,AllTriggers)</f>
        <v>0.99394130100901701</v>
      </c>
      <c r="K3" s="218">
        <f>(I3/J3-1)/G3</f>
        <v>5.9133731692784059E-3</v>
      </c>
      <c r="L3" s="218">
        <f>H3-K3</f>
        <v>5.5616268307215931E-3</v>
      </c>
      <c r="M3" s="220" t="b">
        <v>1</v>
      </c>
      <c r="N3" s="221">
        <f>_xll.qlInterpolationInterpolate($N$1,E3,TRUE)</f>
        <v>5.5616268307215931E-3</v>
      </c>
      <c r="O3" s="222">
        <f>(L3-N3)*10000</f>
        <v>0</v>
      </c>
      <c r="P3" s="232">
        <f t="shared" ref="P3:P20" si="0">LN((1+H3*G3)/(1+K3*G3))</f>
        <v>5.6047941350829732E-3</v>
      </c>
      <c r="R3" s="228">
        <f>E3</f>
        <v>42368</v>
      </c>
      <c r="S3" s="230">
        <f>_xll.qlInterpolationInterpolate(B12MInterpolation,R3,TRUE)</f>
        <v>5.5616268307215931E-3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42398</v>
      </c>
      <c r="F4" s="228">
        <f>_xll.qlCalendarAdvance(Calendar,E4,$F$1,"mf",,Trigger)</f>
        <v>42765</v>
      </c>
      <c r="G4" s="229">
        <f>_xll.qlDayCounterYearFraction(DayCounter,E4,F4,,,Trigger)</f>
        <v>1.0194444444444444</v>
      </c>
      <c r="H4" s="58">
        <f>_xll.qlQuoteValue(D4,AllTriggers)</f>
        <v>1.1819999999999999E-2</v>
      </c>
      <c r="I4" s="59">
        <f>_xll.qlYieldTSDiscount(Discounting,E4,,AllTriggers)</f>
        <v>0.99963250771316647</v>
      </c>
      <c r="J4" s="59">
        <f>_xll.qlYieldTSDiscount(Discounting,F4,,AllTriggers)</f>
        <v>0.99316838111898165</v>
      </c>
      <c r="K4" s="58">
        <f t="shared" ref="K4:K20" si="2">(I4/J4-1)/G4</f>
        <v>6.3844487470535762E-3</v>
      </c>
      <c r="L4" s="58">
        <f t="shared" ref="L4:L20" si="3">H4-K4</f>
        <v>5.4355512529464228E-3</v>
      </c>
      <c r="M4" s="234" t="b">
        <f>IF(ISERROR(H4),FALSE,TRUE)</f>
        <v>1</v>
      </c>
      <c r="N4" s="58">
        <f>_xll.qlInterpolationInterpolate($N$1,E4,TRUE)</f>
        <v>5.4355512529464228E-3</v>
      </c>
      <c r="O4" s="235">
        <f t="shared" ref="O4:O20" si="4">(L4-N4)*10000</f>
        <v>0</v>
      </c>
      <c r="P4" s="236">
        <f t="shared" si="0"/>
        <v>5.4903106894620777E-3</v>
      </c>
      <c r="R4" s="27">
        <f>_xll.qlCalendarAdvance(Calendar,R3,"1D","f")</f>
        <v>42369</v>
      </c>
      <c r="S4" s="68">
        <f>_xll.qlInterpolationInterpolate(B12MInterpolation,R4,TRUE)</f>
        <v>5.5573695163935975E-3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42429</v>
      </c>
      <c r="F5" s="27">
        <f>_xll.qlCalendarAdvance(Calendar,E5,$F$1,"mf",,Trigger)</f>
        <v>42794</v>
      </c>
      <c r="G5" s="49">
        <f>_xll.qlDayCounterYearFraction(DayCounter,E5,F5,,,Trigger)</f>
        <v>1.0138888888888888</v>
      </c>
      <c r="H5" s="3">
        <f>_xll.qlQuoteValue(D5,AllTriggers)</f>
        <v>1.218E-2</v>
      </c>
      <c r="I5" s="50">
        <f>_xll.qlYieldTSDiscount(Discounting,E5,,AllTriggers)</f>
        <v>0.99932538914347246</v>
      </c>
      <c r="J5" s="50">
        <f>_xll.qlYieldTSDiscount(Discounting,F5,,AllTriggers)</f>
        <v>0.99241251372930084</v>
      </c>
      <c r="K5" s="3">
        <f t="shared" si="2"/>
        <v>6.8703068495865639E-3</v>
      </c>
      <c r="L5" s="3">
        <f t="shared" si="3"/>
        <v>5.3096931504134359E-3</v>
      </c>
      <c r="M5" s="48" t="b">
        <f t="shared" ref="M5:M20" si="6">IF(ISERROR(H5),FALSE,TRUE)</f>
        <v>1</v>
      </c>
      <c r="N5" s="3">
        <f>_xll.qlInterpolationInterpolate($N$1,E5,TRUE)</f>
        <v>5.3096931504134359E-3</v>
      </c>
      <c r="O5" s="74">
        <f t="shared" si="4"/>
        <v>0</v>
      </c>
      <c r="P5" s="226">
        <f t="shared" si="0"/>
        <v>5.3319585346335357E-3</v>
      </c>
      <c r="R5" s="27">
        <f>_xll.qlCalendarAdvance(Calendar,R4,"1D","f")</f>
        <v>42373</v>
      </c>
      <c r="S5" s="68">
        <f>_xll.qlInterpolationInterpolate(B12MInterpolation,R5,TRUE)</f>
        <v>5.5403475732176081E-3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42459</v>
      </c>
      <c r="F6" s="27">
        <f>_xll.qlCalendarAdvance(Calendar,E6,$F$1,"mf",,Trigger)</f>
        <v>42824</v>
      </c>
      <c r="G6" s="49">
        <f>_xll.qlDayCounterYearFraction(DayCounter,E6,F6,,,Trigger)</f>
        <v>1.0138888888888888</v>
      </c>
      <c r="H6" s="3">
        <f>_xll.qlQuoteValue(D6,AllTriggers)</f>
        <v>1.2549999999999999E-2</v>
      </c>
      <c r="I6" s="50">
        <f>_xll.qlYieldTSDiscount(Discounting,E6,,AllTriggers)</f>
        <v>0.99897554112797882</v>
      </c>
      <c r="J6" s="50">
        <f>_xll.qlYieldTSDiscount(Discounting,F6,,AllTriggers)</f>
        <v>0.991597799498938</v>
      </c>
      <c r="K6" s="3">
        <f t="shared" si="2"/>
        <v>7.3383348358531724E-3</v>
      </c>
      <c r="L6" s="3">
        <f t="shared" si="3"/>
        <v>5.2116651641468262E-3</v>
      </c>
      <c r="M6" s="48" t="b">
        <f t="shared" si="6"/>
        <v>1</v>
      </c>
      <c r="N6" s="3">
        <f>_xll.qlInterpolationInterpolate($N$1,E6,TRUE)</f>
        <v>5.2116651641468262E-3</v>
      </c>
      <c r="O6" s="74">
        <f t="shared" si="4"/>
        <v>0</v>
      </c>
      <c r="P6" s="226">
        <f t="shared" si="0"/>
        <v>5.2313178374341013E-3</v>
      </c>
      <c r="R6" s="27">
        <f>_xll.qlCalendarAdvance(Calendar,R5,"1D","f")</f>
        <v>42374</v>
      </c>
      <c r="S6" s="68">
        <f>_xll.qlInterpolationInterpolate(B12MInterpolation,R6,TRUE)</f>
        <v>5.5360957444916077E-3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42489</v>
      </c>
      <c r="F7" s="27">
        <f>_xll.qlCalendarAdvance(Calendar,E7,$F$1,"mf",,Trigger)</f>
        <v>42853</v>
      </c>
      <c r="G7" s="49">
        <f>_xll.qlDayCounterYearFraction(DayCounter,E7,F7,,,Trigger)</f>
        <v>1.0111111111111111</v>
      </c>
      <c r="H7" s="3">
        <f>_xll.qlQuoteValue(D7,AllTriggers)</f>
        <v>1.299E-2</v>
      </c>
      <c r="I7" s="50">
        <f>_xll.qlYieldTSDiscount(Discounting,E7,,AllTriggers)</f>
        <v>0.99856399923674888</v>
      </c>
      <c r="J7" s="50">
        <f>_xll.qlYieldTSDiscount(Discounting,F7,,AllTriggers)</f>
        <v>0.99077886163362749</v>
      </c>
      <c r="K7" s="3">
        <f t="shared" si="2"/>
        <v>7.7712463785857451E-3</v>
      </c>
      <c r="L7" s="3">
        <f t="shared" si="3"/>
        <v>5.2187536214142547E-3</v>
      </c>
      <c r="M7" s="48" t="b">
        <f t="shared" si="6"/>
        <v>1</v>
      </c>
      <c r="N7" s="3">
        <f>_xll.qlInterpolationInterpolate($N$1,E7,TRUE)</f>
        <v>5.2187536214142547E-3</v>
      </c>
      <c r="O7" s="74">
        <f t="shared" si="4"/>
        <v>0</v>
      </c>
      <c r="P7" s="226">
        <f t="shared" si="0"/>
        <v>5.2219424465289625E-3</v>
      </c>
      <c r="R7" s="27">
        <f>_xll.qlCalendarAdvance(Calendar,R6,"1D","f")</f>
        <v>42375</v>
      </c>
      <c r="S7" s="68">
        <f>_xll.qlInterpolationInterpolate(B12MInterpolation,R7,TRUE)</f>
        <v>5.5318461100064059E-3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42521</v>
      </c>
      <c r="F8" s="27">
        <f>_xll.qlCalendarAdvance(Calendar,E8,$F$1,"mf",,Trigger)</f>
        <v>42886</v>
      </c>
      <c r="G8" s="49">
        <f>_xll.qlDayCounterYearFraction(DayCounter,E8,F8,,,Trigger)</f>
        <v>1.0138888888888888</v>
      </c>
      <c r="H8" s="3">
        <f>_xll.qlQuoteValue(D8,AllTriggers)</f>
        <v>1.345E-2</v>
      </c>
      <c r="I8" s="50">
        <f>_xll.qlYieldTSDiscount(Discounting,E8,,AllTriggers)</f>
        <v>0.99810034944102999</v>
      </c>
      <c r="J8" s="50">
        <f>_xll.qlYieldTSDiscount(Discounting,F8,,AllTriggers)</f>
        <v>0.9898086322288675</v>
      </c>
      <c r="K8" s="3">
        <f t="shared" si="2"/>
        <v>8.2623365553569968E-3</v>
      </c>
      <c r="L8" s="3">
        <f t="shared" si="3"/>
        <v>5.1876634446430033E-3</v>
      </c>
      <c r="M8" s="48" t="b">
        <f t="shared" si="6"/>
        <v>1</v>
      </c>
      <c r="N8" s="3">
        <f>_xll.qlInterpolationInterpolate($N$1,E8,TRUE)</f>
        <v>5.1876634446430033E-3</v>
      </c>
      <c r="O8" s="74">
        <f t="shared" si="4"/>
        <v>0</v>
      </c>
      <c r="P8" s="226">
        <f t="shared" si="0"/>
        <v>5.2024629477520224E-3</v>
      </c>
      <c r="R8" s="27">
        <f>_xll.qlCalendarAdvance(Calendar,R7,"1D","f")</f>
        <v>42376</v>
      </c>
      <c r="S8" s="68">
        <f>_xll.qlInterpolationInterpolate(B12MInterpolation,R8,TRUE)</f>
        <v>5.5275990354688017E-3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42551</v>
      </c>
      <c r="F9" s="27">
        <f>_xll.qlCalendarAdvance(Calendar,E9,$F$1,"mf",,Trigger)</f>
        <v>42916</v>
      </c>
      <c r="G9" s="49">
        <f>_xll.qlDayCounterYearFraction(DayCounter,E9,F9,,,Trigger)</f>
        <v>1.0138888888888888</v>
      </c>
      <c r="H9" s="3">
        <f>_xll.qlQuoteValue(D9,AllTriggers)</f>
        <v>1.389E-2</v>
      </c>
      <c r="I9" s="50">
        <f>_xll.qlYieldTSDiscount(Discounting,E9,,AllTriggers)</f>
        <v>0.99762392738922201</v>
      </c>
      <c r="J9" s="50">
        <f>_xll.qlYieldTSDiscount(Discounting,F9,,AllTriggers)</f>
        <v>0.98889020558890306</v>
      </c>
      <c r="K9" s="3">
        <f t="shared" si="2"/>
        <v>8.7108576128803947E-3</v>
      </c>
      <c r="L9" s="3">
        <f t="shared" si="3"/>
        <v>5.1791423871196049E-3</v>
      </c>
      <c r="M9" s="48" t="b">
        <f t="shared" si="6"/>
        <v>1</v>
      </c>
      <c r="N9" s="3">
        <f>_xll.qlInterpolationInterpolate($N$1,E9,TRUE)</f>
        <v>5.1791423871196049E-3</v>
      </c>
      <c r="O9" s="74">
        <f t="shared" si="4"/>
        <v>0</v>
      </c>
      <c r="P9" s="226">
        <f t="shared" si="0"/>
        <v>5.191604532693162E-3</v>
      </c>
      <c r="R9" s="27">
        <f>_xll.qlCalendarAdvance(Calendar,R8,"1D","f")</f>
        <v>42377</v>
      </c>
      <c r="S9" s="68">
        <f>_xll.qlInterpolationInterpolate(B12MInterpolation,R9,TRUE)</f>
        <v>5.523354886585596E-3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42580</v>
      </c>
      <c r="F10" s="27">
        <f>_xll.qlCalendarAdvance(Calendar,E10,$F$1,"mf",,Trigger)</f>
        <v>42947</v>
      </c>
      <c r="G10" s="49">
        <f>_xll.qlDayCounterYearFraction(DayCounter,E10,F10,,,Trigger)</f>
        <v>1.0194444444444444</v>
      </c>
      <c r="H10" s="3" t="e">
        <f>_xll.qlQuoteValue(D10,AllTriggers)</f>
        <v>#NUM!</v>
      </c>
      <c r="I10" s="50">
        <f>_xll.qlYieldTSDiscount(Discounting,E10,,AllTriggers)</f>
        <v>0.99711953928547159</v>
      </c>
      <c r="J10" s="50">
        <f>_xll.qlYieldTSDiscount(Discounting,F10,,AllTriggers)</f>
        <v>0.98790436027323114</v>
      </c>
      <c r="K10" s="3">
        <f t="shared" si="2"/>
        <v>9.1500888330512068E-3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5.1855977689050682E-3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42380</v>
      </c>
      <c r="S10" s="68">
        <f>_xll.qlInterpolationInterpolate(B12MInterpolation,R10,TRUE)</f>
        <v>5.5106436509303599E-3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42612</v>
      </c>
      <c r="F11" s="27">
        <f>_xll.qlCalendarAdvance(Calendar,E11,$F$1,"mf",,Trigger)</f>
        <v>42977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0.99653218971904756</v>
      </c>
      <c r="J11" s="50">
        <f>_xll.qlYieldTSDiscount(Discounting,F11,,AllTriggers)</f>
        <v>0.9869164394992741</v>
      </c>
      <c r="K11" s="3">
        <f t="shared" si="2"/>
        <v>9.6097574571106046E-3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5.203135809828831E-3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42381</v>
      </c>
      <c r="S11" s="68">
        <f>_xll.qlInterpolationInterpolate(B12MInterpolation,R11,TRUE)</f>
        <v>5.5064148617327419E-3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42643</v>
      </c>
      <c r="F12" s="27">
        <f>_xll.qlCalendarAdvance(Calendar,E12,$F$1,"mf",,Trigger)</f>
        <v>43007</v>
      </c>
      <c r="G12" s="49">
        <f>_xll.qlDayCounterYearFraction(DayCounter,E12,F12,,,Trigger)</f>
        <v>1.0111111111111111</v>
      </c>
      <c r="H12" s="3">
        <f>_xll.qlQuoteValue(D12,AllTriggers)</f>
        <v>1.5310000000000001E-2</v>
      </c>
      <c r="I12" s="50">
        <f>_xll.qlYieldTSDiscount(Discounting,E12,,AllTriggers)</f>
        <v>0.99595195002830983</v>
      </c>
      <c r="J12" s="50">
        <f>_xll.qlYieldTSDiscount(Discounting,F12,,AllTriggers)</f>
        <v>0.98589735659232824</v>
      </c>
      <c r="K12" s="3">
        <f t="shared" si="2"/>
        <v>1.0086347561164579E-2</v>
      </c>
      <c r="L12" s="3">
        <f t="shared" si="3"/>
        <v>5.2236524388354216E-3</v>
      </c>
      <c r="M12" s="48" t="b">
        <f t="shared" si="6"/>
        <v>1</v>
      </c>
      <c r="N12" s="3">
        <f>_xll.qlInterpolationInterpolate($N$1,E12,TRUE)</f>
        <v>5.2236524388354216E-3</v>
      </c>
      <c r="O12" s="74">
        <f t="shared" si="4"/>
        <v>0</v>
      </c>
      <c r="P12" s="226">
        <f t="shared" si="0"/>
        <v>5.2147514172475049E-3</v>
      </c>
      <c r="R12" s="27">
        <f>_xll.qlCalendarAdvance(Calendar,R11,"1D","f")</f>
        <v>42382</v>
      </c>
      <c r="S12" s="68">
        <f>_xll.qlInterpolationInterpolate(B12MInterpolation,R12,TRUE)</f>
        <v>5.5021908267235201E-3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42674</v>
      </c>
      <c r="F13" s="27">
        <f>_xll.qlCalendarAdvance(Calendar,E13,$F$1,"mf",,Trigger)</f>
        <v>43039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0.99531040472361176</v>
      </c>
      <c r="J13" s="50">
        <f>_xll.qlYieldTSDiscount(Discounting,F13,,AllTriggers)</f>
        <v>0.98477802684787819</v>
      </c>
      <c r="K13" s="3">
        <f t="shared" si="2"/>
        <v>1.0548670302892037E-2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5.2435165325819891E-3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42383</v>
      </c>
      <c r="S13" s="68">
        <f>_xll.qlInterpolationInterpolate(B12MInterpolation,R13,TRUE)</f>
        <v>5.4979719116094936E-3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42704</v>
      </c>
      <c r="F14" s="27">
        <f>_xll.qlCalendarAdvance(Calendar,E14,$F$1,"mf",,Trigger)</f>
        <v>43069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0.99465046880779606</v>
      </c>
      <c r="J14" s="50">
        <f>_xll.qlYieldTSDiscount(Discounting,F14,,AllTriggers)</f>
        <v>0.98369902732231884</v>
      </c>
      <c r="K14" s="3">
        <f t="shared" si="2"/>
        <v>1.0980413153912388E-2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5.2632242091340733E-3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42384</v>
      </c>
      <c r="S14" s="68">
        <f>_xll.qlInterpolationInterpolate(B12MInterpolation,R14,TRUE)</f>
        <v>5.4937584820974631E-3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42734</v>
      </c>
      <c r="F15" s="27">
        <f>_xll.qlCalendarAdvance(Calendar,E15,$F$1,"mf",,Trigger)</f>
        <v>43098</v>
      </c>
      <c r="G15" s="49">
        <f>_xll.qlDayCounterYearFraction(DayCounter,E15,F15,,,Trigger)</f>
        <v>1.0111111111111111</v>
      </c>
      <c r="H15" s="3">
        <f>_xll.qlQuoteValue(D15,AllTriggers)</f>
        <v>1.6670000000000001E-2</v>
      </c>
      <c r="I15" s="50">
        <f>_xll.qlYieldTSDiscount(Discounting,E15,,AllTriggers)</f>
        <v>0.99394130100901701</v>
      </c>
      <c r="J15" s="50">
        <f>_xll.qlYieldTSDiscount(Discounting,F15,,AllTriggers)</f>
        <v>0.98262907174719516</v>
      </c>
      <c r="K15" s="3">
        <f t="shared" si="2"/>
        <v>1.138569921431338E-2</v>
      </c>
      <c r="L15" s="3">
        <f t="shared" si="3"/>
        <v>5.2843007856866204E-3</v>
      </c>
      <c r="M15" s="48" t="b">
        <f t="shared" si="6"/>
        <v>1</v>
      </c>
      <c r="N15" s="3">
        <f>_xll.qlInterpolationInterpolate($N$1,E15,TRUE)</f>
        <v>5.2843007856866204E-3</v>
      </c>
      <c r="O15" s="74">
        <f t="shared" si="4"/>
        <v>0</v>
      </c>
      <c r="P15" s="226">
        <f t="shared" si="0"/>
        <v>5.2683034837593574E-3</v>
      </c>
      <c r="R15" s="27">
        <f>_xll.qlCalendarAdvance(Calendar,R14,"1D","f")</f>
        <v>42387</v>
      </c>
      <c r="S15" s="68">
        <f>_xll.qlInterpolationInterpolate(B12MInterpolation,R15,TRUE)</f>
        <v>5.4811547642413432E-3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42765</v>
      </c>
      <c r="F16" s="27">
        <f>_xll.qlCalendarAdvance(Calendar,E16,$F$1,"mf",,Trigger)</f>
        <v>43130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0.99316838111898165</v>
      </c>
      <c r="J16" s="50">
        <f>_xll.qlYieldTSDiscount(Discounting,F16,,AllTriggers)</f>
        <v>0.98141834484670265</v>
      </c>
      <c r="K16" s="3">
        <f t="shared" si="2"/>
        <v>1.1808498314853803E-2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5.3054599855259553E-3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42388</v>
      </c>
      <c r="S16" s="68">
        <f>_xll.qlInterpolationInterpolate(B12MInterpolation,R16,TRUE)</f>
        <v>5.4769669342052928E-3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42794</v>
      </c>
      <c r="F17" s="27">
        <f>_xll.qlCalendarAdvance(Calendar,E17,$F$1,"mf",,Trigger)</f>
        <v>43159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0.99241251372930084</v>
      </c>
      <c r="J17" s="50">
        <f>_xll.qlYieldTSDiscount(Discounting,F17,,AllTriggers)</f>
        <v>0.98029522052192219</v>
      </c>
      <c r="K17" s="3">
        <f t="shared" si="2"/>
        <v>1.2191534386045706E-2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5.3199044947246929E-3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42389</v>
      </c>
      <c r="S17" s="68">
        <f>_xll.qlInterpolationInterpolate(B12MInterpolation,R17,TRUE)</f>
        <v>5.4727864183052363E-3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42824</v>
      </c>
      <c r="F18" s="27">
        <f>_xll.qlCalendarAdvance(Calendar,E18,$F$1,"mf",,Trigger)</f>
        <v>43188</v>
      </c>
      <c r="G18" s="49">
        <f>_xll.qlDayCounterYearFraction(DayCounter,E18,F18,,,Trigger)</f>
        <v>1.0111111111111111</v>
      </c>
      <c r="H18" s="3">
        <f>_xll.qlQuoteValue(D18,AllTriggers)</f>
        <v>1.7899999999999999E-2</v>
      </c>
      <c r="I18" s="50">
        <f>_xll.qlYieldTSDiscount(Discounting,E18,,AllTriggers)</f>
        <v>0.991597799498938</v>
      </c>
      <c r="J18" s="50">
        <f>_xll.qlYieldTSDiscount(Discounting,F18,,AllTriggers)</f>
        <v>0.9791489345289337</v>
      </c>
      <c r="K18" s="3">
        <f t="shared" si="2"/>
        <v>1.2574250782360782E-2</v>
      </c>
      <c r="L18" s="3">
        <f t="shared" si="3"/>
        <v>5.3257492176392168E-3</v>
      </c>
      <c r="M18" s="48" t="b">
        <f t="shared" si="6"/>
        <v>1</v>
      </c>
      <c r="N18" s="3">
        <f>_xll.qlInterpolationInterpolate($N$1,E18,TRUE)</f>
        <v>5.3257492176392168E-3</v>
      </c>
      <c r="O18" s="74">
        <f t="shared" si="4"/>
        <v>0</v>
      </c>
      <c r="P18" s="226">
        <f t="shared" si="0"/>
        <v>5.3032329592262737E-3</v>
      </c>
      <c r="R18" s="27">
        <f>_xll.qlCalendarAdvance(Calendar,R17,"1D","f")</f>
        <v>42390</v>
      </c>
      <c r="S18" s="68">
        <f>_xll.qlInterpolationInterpolate(B12MInterpolation,R18,TRUE)</f>
        <v>5.4686135822479736E-3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42853</v>
      </c>
      <c r="F19" s="27">
        <f>_xll.qlCalendarAdvance(Calendar,E19,$F$1,"mf",,Trigger)</f>
        <v>43220</v>
      </c>
      <c r="G19" s="49">
        <f>_xll.qlDayCounterYearFraction(DayCounter,E19,F19,,,Trigger)</f>
        <v>1.0194444444444444</v>
      </c>
      <c r="H19" s="3" t="e">
        <f>_xll.qlQuoteValue(D19,AllTriggers)</f>
        <v>#NUM!</v>
      </c>
      <c r="I19" s="50">
        <f>_xll.qlYieldTSDiscount(Discounting,E19,,AllTriggers)</f>
        <v>0.99077886163362749</v>
      </c>
      <c r="J19" s="50">
        <f>_xll.qlYieldTSDiscount(Discounting,F19,,AllTriggers)</f>
        <v>0.97785888489942874</v>
      </c>
      <c r="K19" s="3">
        <f t="shared" si="2"/>
        <v>1.2960506731554595E-2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5.3155875986278401E-3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42391</v>
      </c>
      <c r="S19" s="68">
        <f>_xll.qlInterpolationInterpolate(B12MInterpolation,R19,TRUE)</f>
        <v>5.4644487917403055E-3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42885</v>
      </c>
      <c r="F20" s="27">
        <f>_xll.qlCalendarAdvance(Calendar,E20,$F$1,"mf",,Trigger)</f>
        <v>43250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0.98983864379955833</v>
      </c>
      <c r="J20" s="50">
        <f>_xll.qlYieldTSDiscount(Discounting,F20,,AllTriggers)</f>
        <v>0.976627097400949</v>
      </c>
      <c r="K20" s="3">
        <f t="shared" si="2"/>
        <v>1.3342417331686614E-2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5.2970073178414219E-3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42394</v>
      </c>
      <c r="S20" s="68">
        <f>_xll.qlInterpolationInterpolate(B12MInterpolation,R20,TRUE)</f>
        <v>5.4520063505828584E-3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42916</v>
      </c>
      <c r="F21" s="27">
        <f>_xll.qlCalendarAdvance(Calendar,E21,$F$1,"mf",,Trigger)</f>
        <v>43280</v>
      </c>
      <c r="G21" s="49">
        <f>_xll.qlDayCounterYearFraction(DayCounter,E21,F21,,,Trigger)</f>
        <v>1.0111111111111111</v>
      </c>
      <c r="H21" s="3">
        <f>_xll.qlQuoteValue(D21,AllTriggers)</f>
        <v>1.9E-2</v>
      </c>
      <c r="I21" s="50">
        <f>_xll.qlYieldTSDiscount(Discounting,E21,,AllTriggers)</f>
        <v>0.98889020558890306</v>
      </c>
      <c r="J21" s="50">
        <f>_xll.qlYieldTSDiscount(Discounting,F21,,AllTriggers)</f>
        <v>0.97537525356796939</v>
      </c>
      <c r="K21" s="3">
        <f t="shared" ref="K21:K27" si="9">(I21/J21-1)/G21</f>
        <v>1.3703890903285212E-2</v>
      </c>
      <c r="L21" s="3">
        <f t="shared" ref="L21:L27" si="10">H21-K21</f>
        <v>5.2961090967147875E-3</v>
      </c>
      <c r="M21" s="48" t="b">
        <f t="shared" ref="M21:M27" si="11">IF(ISERROR(H21),FALSE,TRUE)</f>
        <v>1</v>
      </c>
      <c r="N21" s="3">
        <f>_xll.qlInterpolationInterpolate($N$1,E21,TRUE)</f>
        <v>5.2961090967147875E-3</v>
      </c>
      <c r="O21" s="74">
        <f t="shared" ref="O21:O27" si="12">(L21-N21)*10000</f>
        <v>0</v>
      </c>
      <c r="P21" s="226">
        <f t="shared" ref="P21:P27" si="13">LN((1+H21*G21)/(1+K21*G21))</f>
        <v>5.2678701020474226E-3</v>
      </c>
      <c r="R21" s="27">
        <f>_xll.qlCalendarAdvance(Calendar,R20,"1D","f")</f>
        <v>42395</v>
      </c>
      <c r="S21" s="68">
        <f>_xll.qlInterpolationInterpolate(B12MInterpolation,R21,TRUE)</f>
        <v>5.447877399341561E-3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42947</v>
      </c>
      <c r="F22" s="27">
        <f>_xll.qlCalendarAdvance(Calendar,E22,$F$1,"mf",,Trigger)</f>
        <v>43312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0.98790436027323114</v>
      </c>
      <c r="J22" s="50">
        <f>_xll.qlYieldTSDiscount(Discounting,F22,,AllTriggers)</f>
        <v>0.9740195901711145</v>
      </c>
      <c r="K22" s="3">
        <f t="shared" si="9"/>
        <v>1.4059848395394986E-2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5.3281372097415724E-3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42396</v>
      </c>
      <c r="S22" s="68">
        <f>_xll.qlInterpolationInterpolate(B12MInterpolation,R22,TRUE)</f>
        <v>5.4437583221838568E-3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42977</v>
      </c>
      <c r="F23" s="27">
        <f>_xll.qlCalendarAdvance(Calendar,E23,$F$1,"mf",,Trigger)</f>
        <v>43342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0.9869164394992741</v>
      </c>
      <c r="J23" s="50">
        <f>_xll.qlYieldTSDiscount(Discounting,F23,,AllTriggers)</f>
        <v>0.97273119237918781</v>
      </c>
      <c r="K23" s="3">
        <f t="shared" si="9"/>
        <v>1.4383139736853996E-2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5.3812962519455779E-3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42397</v>
      </c>
      <c r="S23" s="68">
        <f>_xll.qlInterpolationInterpolate(B12MInterpolation,R23,TRUE)</f>
        <v>5.4396494848165441E-3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43007</v>
      </c>
      <c r="F24" s="27">
        <f>_xll.qlCalendarAdvance(Calendar,E24,$F$1,"mf",,Trigger)</f>
        <v>43371</v>
      </c>
      <c r="G24" s="49">
        <f>_xll.qlDayCounterYearFraction(DayCounter,E24,F24,,,Trigger)</f>
        <v>1.0111111111111111</v>
      </c>
      <c r="H24" s="3">
        <f>_xll.qlQuoteValue(D24,AllTriggers)</f>
        <v>2.0129999999999999E-2</v>
      </c>
      <c r="I24" s="50">
        <f>_xll.qlYieldTSDiscount(Discounting,E24,,AllTriggers)</f>
        <v>0.98589735659232824</v>
      </c>
      <c r="J24" s="50">
        <f>_xll.qlYieldTSDiscount(Discounting,F24,,AllTriggers)</f>
        <v>0.97147115077467661</v>
      </c>
      <c r="K24" s="3">
        <f t="shared" si="9"/>
        <v>1.4686669873844692E-2</v>
      </c>
      <c r="L24" s="3">
        <f t="shared" si="10"/>
        <v>5.4433301261553064E-3</v>
      </c>
      <c r="M24" s="48" t="b">
        <f t="shared" si="11"/>
        <v>1</v>
      </c>
      <c r="N24" s="3">
        <f>_xll.qlInterpolationInterpolate($N$1,E24,TRUE)</f>
        <v>5.4433301261553064E-3</v>
      </c>
      <c r="O24" s="74">
        <f t="shared" si="12"/>
        <v>0</v>
      </c>
      <c r="P24" s="226">
        <f t="shared" si="13"/>
        <v>5.4086236881554697E-3</v>
      </c>
      <c r="R24" s="27">
        <f>_xll.qlCalendarAdvance(Calendar,R23,"1D","f")</f>
        <v>42398</v>
      </c>
      <c r="S24" s="68">
        <f>_xll.qlInterpolationInterpolate(B12MInterpolation,R24,TRUE)</f>
        <v>5.4355512529464228E-3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43038</v>
      </c>
      <c r="F25" s="27">
        <f>_xll.qlCalendarAdvance(Calendar,E25,$F$1,"mf",,Trigger)</f>
        <v>43403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0.98481350174416549</v>
      </c>
      <c r="J25" s="50">
        <f>_xll.qlYieldTSDiscount(Discounting,F25,,AllTriggers)</f>
        <v>0.97006578819464151</v>
      </c>
      <c r="K25" s="3">
        <f t="shared" si="9"/>
        <v>1.4994539806741746E-2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5.5057637828533276E-3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42401</v>
      </c>
      <c r="S25" s="68">
        <f>_xll.qlInterpolationInterpolate(B12MInterpolation,R25,TRUE)</f>
        <v>5.423318347386818E-3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43069</v>
      </c>
      <c r="F26" s="27">
        <f>_xll.qlCalendarAdvance(Calendar,E26,$F$1,"mf",,Trigger)</f>
        <v>43434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0.98369902732231884</v>
      </c>
      <c r="J26" s="50">
        <f>_xll.qlYieldTSDiscount(Discounting,F26,,AllTriggers)</f>
        <v>0.96869104836708553</v>
      </c>
      <c r="K26" s="3">
        <f t="shared" si="9"/>
        <v>1.528081654865512E-2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5.5654453599531632E-3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42402</v>
      </c>
      <c r="S26" s="68">
        <f>_xll.qlInterpolationInterpolate(B12MInterpolation,R26,TRUE)</f>
        <v>5.4192586575358918E-3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43098</v>
      </c>
      <c r="F27" s="71">
        <f>_xll.qlCalendarAdvance(Calendar,E27,$F$1,"mf",,Trigger)</f>
        <v>43465</v>
      </c>
      <c r="G27" s="72">
        <f>_xll.qlDayCounterYearFraction(DayCounter,E27,F27,,,Trigger)</f>
        <v>1.0194444444444444</v>
      </c>
      <c r="H27" s="60">
        <f>_xll.qlQuoteValue(D27,AllTriggers)</f>
        <v>2.1160000000000002E-2</v>
      </c>
      <c r="I27" s="61">
        <f>_xll.qlYieldTSDiscount(Discounting,E27,,AllTriggers)</f>
        <v>0.98262907174719516</v>
      </c>
      <c r="J27" s="61">
        <f>_xll.qlYieldTSDiscount(Discounting,F27,,AllTriggers)</f>
        <v>0.96730491013956477</v>
      </c>
      <c r="K27" s="60">
        <f t="shared" si="9"/>
        <v>1.5539955384161719E-2</v>
      </c>
      <c r="L27" s="60">
        <f t="shared" si="10"/>
        <v>5.6200446158382825E-3</v>
      </c>
      <c r="M27" s="73" t="b">
        <f t="shared" si="11"/>
        <v>1</v>
      </c>
      <c r="N27" s="60">
        <f>_xll.qlInterpolationInterpolate($N$1,E27,TRUE)</f>
        <v>5.6200446158382825E-3</v>
      </c>
      <c r="O27" s="80">
        <f t="shared" si="12"/>
        <v>0</v>
      </c>
      <c r="P27" s="231">
        <f t="shared" si="13"/>
        <v>5.6241290032924812E-3</v>
      </c>
      <c r="R27" s="27">
        <f>_xll.qlCalendarAdvance(Calendar,R26,"1D","f")</f>
        <v>42403</v>
      </c>
      <c r="S27" s="68">
        <f>_xll.qlInterpolationInterpolate(B12MInterpolation,R27,TRUE)</f>
        <v>5.4152065128269212E-3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42404</v>
      </c>
      <c r="S28" s="68">
        <f>_xll.qlInterpolationInterpolate(B12MInterpolation,R28,TRUE)</f>
        <v>5.4111610567443976E-3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42405</v>
      </c>
      <c r="S29" s="68">
        <f>_xll.qlInterpolationInterpolate(B12MInterpolation,R29,TRUE)</f>
        <v>5.4071214327728132E-3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42408</v>
      </c>
      <c r="S30" s="68">
        <f>_xll.qlInterpolationInterpolate(B12MInterpolation,R30,TRUE)</f>
        <v>5.3950289883686027E-3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42409</v>
      </c>
      <c r="S31" s="68">
        <f>_xll.qlInterpolationInterpolate(B12MInterpolation,R31,TRUE)</f>
        <v>5.3910041276856837E-3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42410</v>
      </c>
      <c r="S32" s="68">
        <f>_xll.qlInterpolationInterpolate(B12MInterpolation,R32,TRUE)</f>
        <v>5.3869808165361594E-3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42411</v>
      </c>
      <c r="S33" s="68">
        <f>_xll.qlInterpolationInterpolate(B12MInterpolation,R33,TRUE)</f>
        <v>5.3829581984045213E-3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42412</v>
      </c>
      <c r="S34" s="68">
        <f>_xll.qlInterpolationInterpolate(B12MInterpolation,R34,TRUE)</f>
        <v>5.3789354167752598E-3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42415</v>
      </c>
      <c r="S35" s="68">
        <f>_xll.qlInterpolationInterpolate(B12MInterpolation,R35,TRUE)</f>
        <v>5.3668575257466477E-3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42416</v>
      </c>
      <c r="S36" s="68">
        <f>_xll.qlInterpolationInterpolate(B12MInterpolation,R36,TRUE)</f>
        <v>5.3628255249718055E-3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42417</v>
      </c>
      <c r="S37" s="68">
        <f>_xll.qlInterpolationInterpolate(B12MInterpolation,R37,TRUE)</f>
        <v>5.3587890781217964E-3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42418</v>
      </c>
      <c r="S38" s="68">
        <f>_xll.qlInterpolationInterpolate(B12MInterpolation,R38,TRUE)</f>
        <v>5.354747328681111E-3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42419</v>
      </c>
      <c r="S39" s="68">
        <f>_xll.qlInterpolationInterpolate(B12MInterpolation,R39,TRUE)</f>
        <v>5.3506994201342403E-3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42422</v>
      </c>
      <c r="S40" s="68">
        <f>_xll.qlInterpolationInterpolate(B12MInterpolation,R40,TRUE)</f>
        <v>5.3385101747014324E-3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42423</v>
      </c>
      <c r="S41" s="68">
        <f>_xll.qlInterpolationInterpolate(B12MInterpolation,R41,TRUE)</f>
        <v>5.3344290645747352E-3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42424</v>
      </c>
      <c r="S42" s="68">
        <f>_xll.qlInterpolationInterpolate(B12MInterpolation,R42,TRUE)</f>
        <v>5.3303375127643085E-3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42425</v>
      </c>
      <c r="S43" s="68">
        <f>_xll.qlInterpolationInterpolate(B12MInterpolation,R43,TRUE)</f>
        <v>5.3262346627546446E-3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42426</v>
      </c>
      <c r="S44" s="68">
        <f>_xll.qlInterpolationInterpolate(B12MInterpolation,R44,TRUE)</f>
        <v>5.3221196580302346E-3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42429</v>
      </c>
      <c r="S45" s="68">
        <f>_xll.qlInterpolationInterpolate(B12MInterpolation,R45,TRUE)</f>
        <v>5.3096931504134359E-3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42430</v>
      </c>
      <c r="S46" s="68">
        <f>_xll.qlInterpolationInterpolate(B12MInterpolation,R46,TRUE)</f>
        <v>5.3055052268677193E-3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42431</v>
      </c>
      <c r="S47" s="68">
        <f>_xll.qlInterpolationInterpolate(B12MInterpolation,R47,TRUE)</f>
        <v>5.3012773545267448E-3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42432</v>
      </c>
      <c r="S48" s="68">
        <f>_xll.qlInterpolationInterpolate(B12MInterpolation,R48,TRUE)</f>
        <v>5.2970206140422454E-3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42433</v>
      </c>
      <c r="S49" s="68">
        <f>_xll.qlInterpolationInterpolate(B12MInterpolation,R49,TRUE)</f>
        <v>5.2927460860659565E-3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42436</v>
      </c>
      <c r="S50" s="68">
        <f>_xll.qlInterpolationInterpolate(B12MInterpolation,R50,TRUE)</f>
        <v>5.2799265837036981E-3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42437</v>
      </c>
      <c r="S51" s="68">
        <f>_xll.qlInterpolationInterpolate(B12MInterpolation,R51,TRUE)</f>
        <v>5.2756917122775962E-3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42438</v>
      </c>
      <c r="S52" s="68">
        <f>_xll.qlInterpolationInterpolate(B12MInterpolation,R52,TRUE)</f>
        <v>5.2714944566183784E-3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42439</v>
      </c>
      <c r="S53" s="68">
        <f>_xll.qlInterpolationInterpolate(B12MInterpolation,R53,TRUE)</f>
        <v>5.2673458973777785E-3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42440</v>
      </c>
      <c r="S54" s="68">
        <f>_xll.qlInterpolationInterpolate(B12MInterpolation,R54,TRUE)</f>
        <v>5.2632571152075314E-3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42443</v>
      </c>
      <c r="S55" s="68">
        <f>_xll.qlInterpolationInterpolate(B12MInterpolation,R55,TRUE)</f>
        <v>5.2514602376362504E-3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42444</v>
      </c>
      <c r="S56" s="68">
        <f>_xll.qlInterpolationInterpolate(B12MInterpolation,R56,TRUE)</f>
        <v>5.2477213702647593E-3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42445</v>
      </c>
      <c r="S57" s="68">
        <f>_xll.qlInterpolationInterpolate(B12MInterpolation,R57,TRUE)</f>
        <v>5.2440976832222935E-3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42446</v>
      </c>
      <c r="S58" s="68">
        <f>_xll.qlInterpolationInterpolate(B12MInterpolation,R58,TRUE)</f>
        <v>5.2406002571605877E-3</v>
      </c>
    </row>
    <row r="59" spans="5:19" x14ac:dyDescent="0.2">
      <c r="R59" s="27">
        <f>_xll.qlCalendarAdvance(Calendar,R58,"1D","f")</f>
        <v>42447</v>
      </c>
      <c r="S59" s="68">
        <f>_xll.qlInterpolationInterpolate(B12MInterpolation,R59,TRUE)</f>
        <v>5.2372401727313767E-3</v>
      </c>
    </row>
    <row r="60" spans="5:19" x14ac:dyDescent="0.2">
      <c r="R60" s="27">
        <f>_xll.qlCalendarAdvance(Calendar,R59,"1D","f")</f>
        <v>42450</v>
      </c>
      <c r="S60" s="68">
        <f>_xll.qlInterpolationInterpolate(B12MInterpolation,R60,TRUE)</f>
        <v>5.2280947757560583E-3</v>
      </c>
    </row>
    <row r="61" spans="5:19" x14ac:dyDescent="0.2">
      <c r="R61" s="27">
        <f>_xll.qlCalendarAdvance(Calendar,R60,"1D","f")</f>
        <v>42451</v>
      </c>
      <c r="S61" s="68">
        <f>_xll.qlInterpolationInterpolate(B12MInterpolation,R61,TRUE)</f>
        <v>5.2253948643741725E-3</v>
      </c>
    </row>
    <row r="62" spans="5:19" x14ac:dyDescent="0.2">
      <c r="R62" s="27">
        <f>_xll.qlCalendarAdvance(Calendar,R61,"1D","f")</f>
        <v>42452</v>
      </c>
      <c r="S62" s="68">
        <f>_xll.qlInterpolationInterpolate(B12MInterpolation,R62,TRUE)</f>
        <v>5.222887697883454E-3</v>
      </c>
    </row>
    <row r="63" spans="5:19" x14ac:dyDescent="0.2">
      <c r="R63" s="27">
        <f>_xll.qlCalendarAdvance(Calendar,R62,"1D","f")</f>
        <v>42453</v>
      </c>
      <c r="S63" s="68">
        <f>_xll.qlInterpolationInterpolate(B12MInterpolation,R63,TRUE)</f>
        <v>5.2205843569356376E-3</v>
      </c>
    </row>
    <row r="64" spans="5:19" x14ac:dyDescent="0.2">
      <c r="R64" s="27">
        <f>_xll.qlCalendarAdvance(Calendar,R63,"1D","f")</f>
        <v>42458</v>
      </c>
      <c r="S64" s="68">
        <f>_xll.qlInterpolationInterpolate(B12MInterpolation,R64,TRUE)</f>
        <v>5.212512858150802E-3</v>
      </c>
    </row>
    <row r="65" spans="18:19" x14ac:dyDescent="0.2">
      <c r="R65" s="27">
        <f>_xll.qlCalendarAdvance(Calendar,R64,"1D","f")</f>
        <v>42459</v>
      </c>
      <c r="S65" s="68">
        <f>_xll.qlInterpolationInterpolate(B12MInterpolation,R65,TRUE)</f>
        <v>5.2116651641468262E-3</v>
      </c>
    </row>
    <row r="66" spans="18:19" x14ac:dyDescent="0.2">
      <c r="R66" s="27">
        <f>_xll.qlCalendarAdvance(Calendar,R65,"1D","f")</f>
        <v>42460</v>
      </c>
      <c r="S66" s="68">
        <f>_xll.qlInterpolationInterpolate(B12MInterpolation,R66,TRUE)</f>
        <v>5.2110258903154856E-3</v>
      </c>
    </row>
    <row r="67" spans="18:19" x14ac:dyDescent="0.2">
      <c r="R67" s="27">
        <f>_xll.qlCalendarAdvance(Calendar,R66,"1D","f")</f>
        <v>42461</v>
      </c>
      <c r="S67" s="68">
        <f>_xll.qlInterpolationInterpolate(B12MInterpolation,R67,TRUE)</f>
        <v>5.2105205095658641E-3</v>
      </c>
    </row>
    <row r="68" spans="18:19" x14ac:dyDescent="0.2">
      <c r="R68" s="27">
        <f>_xll.qlCalendarAdvance(Calendar,R67,"1D","f")</f>
        <v>42464</v>
      </c>
      <c r="S68" s="68">
        <f>_xll.qlInterpolationInterpolate(B12MInterpolation,R68,TRUE)</f>
        <v>5.2097289651710007E-3</v>
      </c>
    </row>
    <row r="69" spans="18:19" x14ac:dyDescent="0.2">
      <c r="R69" s="27">
        <f>_xll.qlCalendarAdvance(Calendar,R68,"1D","f")</f>
        <v>42465</v>
      </c>
      <c r="S69" s="68">
        <f>_xll.qlInterpolationInterpolate(B12MInterpolation,R69,TRUE)</f>
        <v>5.2096803961119466E-3</v>
      </c>
    </row>
    <row r="70" spans="18:19" x14ac:dyDescent="0.2">
      <c r="R70" s="27">
        <f>_xll.qlCalendarAdvance(Calendar,R69,"1D","f")</f>
        <v>42466</v>
      </c>
      <c r="S70" s="68">
        <f>_xll.qlInterpolationInterpolate(B12MInterpolation,R70,TRUE)</f>
        <v>5.2097263398164576E-3</v>
      </c>
    </row>
    <row r="71" spans="18:19" x14ac:dyDescent="0.2">
      <c r="R71" s="27">
        <f>_xll.qlCalendarAdvance(Calendar,R70,"1D","f")</f>
        <v>42467</v>
      </c>
      <c r="S71" s="68">
        <f>_xll.qlInterpolationInterpolate(B12MInterpolation,R71,TRUE)</f>
        <v>5.2098589202209033E-3</v>
      </c>
    </row>
    <row r="72" spans="18:19" x14ac:dyDescent="0.2">
      <c r="R72" s="27">
        <f>_xll.qlCalendarAdvance(Calendar,R71,"1D","f")</f>
        <v>42468</v>
      </c>
      <c r="S72" s="68">
        <f>_xll.qlInterpolationInterpolate(B12MInterpolation,R72,TRUE)</f>
        <v>5.2100702612616545E-3</v>
      </c>
    </row>
    <row r="73" spans="18:19" x14ac:dyDescent="0.2">
      <c r="R73" s="27">
        <f>_xll.qlCalendarAdvance(Calendar,R72,"1D","f")</f>
        <v>42471</v>
      </c>
      <c r="S73" s="68">
        <f>_xll.qlInterpolationInterpolate(B12MInterpolation,R73,TRUE)</f>
        <v>5.2110980875654323E-3</v>
      </c>
    </row>
    <row r="74" spans="18:19" x14ac:dyDescent="0.2">
      <c r="R74" s="27">
        <f>_xll.qlCalendarAdvance(Calendar,R73,"1D","f")</f>
        <v>42472</v>
      </c>
      <c r="S74" s="68">
        <f>_xll.qlInterpolationInterpolate(B12MInterpolation,R74,TRUE)</f>
        <v>5.211545710515097E-3</v>
      </c>
    </row>
    <row r="75" spans="18:19" x14ac:dyDescent="0.2">
      <c r="R75" s="27">
        <f>_xll.qlCalendarAdvance(Calendar,R74,"1D","f")</f>
        <v>42473</v>
      </c>
      <c r="S75" s="68">
        <f>_xll.qlInterpolationInterpolate(B12MInterpolation,R75,TRUE)</f>
        <v>5.2120327137829148E-3</v>
      </c>
    </row>
    <row r="76" spans="18:19" x14ac:dyDescent="0.2">
      <c r="R76" s="27">
        <f>_xll.qlCalendarAdvance(Calendar,R75,"1D","f")</f>
        <v>42474</v>
      </c>
      <c r="S76" s="68">
        <f>_xll.qlInterpolationInterpolate(B12MInterpolation,R76,TRUE)</f>
        <v>5.2125512213052547E-3</v>
      </c>
    </row>
    <row r="77" spans="18:19" x14ac:dyDescent="0.2">
      <c r="R77" s="27">
        <f>_xll.qlCalendarAdvance(Calendar,R76,"1D","f")</f>
        <v>42475</v>
      </c>
      <c r="S77" s="68">
        <f>_xll.qlInterpolationInterpolate(B12MInterpolation,R77,TRUE)</f>
        <v>5.2130933570184862E-3</v>
      </c>
    </row>
    <row r="78" spans="18:19" x14ac:dyDescent="0.2">
      <c r="R78" s="27">
        <f>_xll.qlCalendarAdvance(Calendar,R77,"1D","f")</f>
        <v>42478</v>
      </c>
      <c r="S78" s="68">
        <f>_xll.qlInterpolationInterpolate(B12MInterpolation,R78,TRUE)</f>
        <v>5.214782772667223E-3</v>
      </c>
    </row>
    <row r="79" spans="18:19" x14ac:dyDescent="0.2">
      <c r="R79" s="27">
        <f>_xll.qlCalendarAdvance(Calendar,R78,"1D","f")</f>
        <v>42479</v>
      </c>
      <c r="S79" s="68">
        <f>_xll.qlInterpolationInterpolate(B12MInterpolation,R79,TRUE)</f>
        <v>5.2153406605077151E-3</v>
      </c>
    </row>
    <row r="80" spans="18:19" x14ac:dyDescent="0.2">
      <c r="R80" s="27">
        <f>_xll.qlCalendarAdvance(Calendar,R79,"1D","f")</f>
        <v>42480</v>
      </c>
      <c r="S80" s="68">
        <f>_xll.qlInterpolationInterpolate(B12MInterpolation,R80,TRUE)</f>
        <v>5.2158827962209458E-3</v>
      </c>
    </row>
    <row r="81" spans="18:19" x14ac:dyDescent="0.2">
      <c r="R81" s="27">
        <f>_xll.qlCalendarAdvance(Calendar,R80,"1D","f")</f>
        <v>42481</v>
      </c>
      <c r="S81" s="68">
        <f>_xll.qlInterpolationInterpolate(B12MInterpolation,R81,TRUE)</f>
        <v>5.2164013037432856E-3</v>
      </c>
    </row>
    <row r="82" spans="18:19" x14ac:dyDescent="0.2">
      <c r="R82" s="27">
        <f>_xll.qlCalendarAdvance(Calendar,R81,"1D","f")</f>
        <v>42482</v>
      </c>
      <c r="S82" s="68">
        <f>_xll.qlInterpolationInterpolate(B12MInterpolation,R82,TRUE)</f>
        <v>5.2168883070111034E-3</v>
      </c>
    </row>
    <row r="83" spans="18:19" x14ac:dyDescent="0.2">
      <c r="R83" s="27">
        <f>_xll.qlCalendarAdvance(Calendar,R82,"1D","f")</f>
        <v>42485</v>
      </c>
      <c r="S83" s="68">
        <f>_xll.qlInterpolationInterpolate(B12MInterpolation,R83,TRUE)</f>
        <v>5.2180815306511205E-3</v>
      </c>
    </row>
    <row r="84" spans="18:19" x14ac:dyDescent="0.2">
      <c r="R84" s="27">
        <f>_xll.qlCalendarAdvance(Calendar,R83,"1D","f")</f>
        <v>42486</v>
      </c>
      <c r="S84" s="68">
        <f>_xll.qlInterpolationInterpolate(B12MInterpolation,R84,TRUE)</f>
        <v>5.2183637562645459E-3</v>
      </c>
    </row>
    <row r="85" spans="18:19" x14ac:dyDescent="0.2">
      <c r="R85" s="27">
        <f>_xll.qlCalendarAdvance(Calendar,R84,"1D","f")</f>
        <v>42487</v>
      </c>
      <c r="S85" s="68">
        <f>_xll.qlInterpolationInterpolate(B12MInterpolation,R85,TRUE)</f>
        <v>5.2185750973052971E-3</v>
      </c>
    </row>
    <row r="86" spans="18:19" x14ac:dyDescent="0.2">
      <c r="R86" s="27">
        <f>_xll.qlCalendarAdvance(Calendar,R85,"1D","f")</f>
        <v>42488</v>
      </c>
      <c r="S86" s="68">
        <f>_xll.qlInterpolationInterpolate(B12MInterpolation,R86,TRUE)</f>
        <v>5.2187076777097437E-3</v>
      </c>
    </row>
    <row r="87" spans="18:19" x14ac:dyDescent="0.2">
      <c r="R87" s="27">
        <f>_xll.qlCalendarAdvance(Calendar,R86,"1D","f")</f>
        <v>42489</v>
      </c>
      <c r="S87" s="68">
        <f>_xll.qlInterpolationInterpolate(B12MInterpolation,R87,TRUE)</f>
        <v>5.2187536214142547E-3</v>
      </c>
    </row>
    <row r="88" spans="18:19" x14ac:dyDescent="0.2">
      <c r="R88" s="27">
        <f>_xll.qlCalendarAdvance(Calendar,R87,"1D","f")</f>
        <v>42493</v>
      </c>
      <c r="S88" s="68">
        <f>_xll.qlInterpolationInterpolate(B12MInterpolation,R88,TRUE)</f>
        <v>5.217790511647764E-3</v>
      </c>
    </row>
    <row r="89" spans="18:19" x14ac:dyDescent="0.2">
      <c r="R89" s="27">
        <f>_xll.qlCalendarAdvance(Calendar,R88,"1D","f")</f>
        <v>42494</v>
      </c>
      <c r="S89" s="68">
        <f>_xll.qlInterpolationInterpolate(B12MInterpolation,R89,TRUE)</f>
        <v>5.2172753988859455E-3</v>
      </c>
    </row>
    <row r="90" spans="18:19" x14ac:dyDescent="0.2">
      <c r="R90" s="27">
        <f>_xll.qlCalendarAdvance(Calendar,R89,"1D","f")</f>
        <v>42495</v>
      </c>
      <c r="S90" s="68">
        <f>_xll.qlInterpolationInterpolate(B12MInterpolation,R90,TRUE)</f>
        <v>5.2166633375073275E-3</v>
      </c>
    </row>
    <row r="91" spans="18:19" x14ac:dyDescent="0.2">
      <c r="R91" s="27">
        <f>_xll.qlCalendarAdvance(Calendar,R90,"1D","f")</f>
        <v>42496</v>
      </c>
      <c r="S91" s="68">
        <f>_xll.qlInterpolationInterpolate(B12MInterpolation,R91,TRUE)</f>
        <v>5.2159607202675517E-3</v>
      </c>
    </row>
    <row r="92" spans="18:19" x14ac:dyDescent="0.2">
      <c r="R92" s="27">
        <f>_xll.qlCalendarAdvance(Calendar,R91,"1D","f")</f>
        <v>42499</v>
      </c>
      <c r="S92" s="68">
        <f>_xll.qlInterpolationInterpolate(B12MInterpolation,R92,TRUE)</f>
        <v>5.2133734609376686E-3</v>
      </c>
    </row>
    <row r="93" spans="18:19" x14ac:dyDescent="0.2">
      <c r="R93" s="27">
        <f>_xll.qlCalendarAdvance(Calendar,R92,"1D","f")</f>
        <v>42500</v>
      </c>
      <c r="S93" s="68">
        <f>_xll.qlInterpolationInterpolate(B12MInterpolation,R93,TRUE)</f>
        <v>5.2123725478096551E-3</v>
      </c>
    </row>
    <row r="94" spans="18:19" x14ac:dyDescent="0.2">
      <c r="R94" s="27">
        <f>_xll.qlCalendarAdvance(Calendar,R93,"1D","f")</f>
        <v>42501</v>
      </c>
      <c r="S94" s="68">
        <f>_xll.qlInterpolationInterpolate(B12MInterpolation,R94,TRUE)</f>
        <v>5.2113130425986819E-3</v>
      </c>
    </row>
    <row r="95" spans="18:19" x14ac:dyDescent="0.2">
      <c r="R95" s="27">
        <f>_xll.qlCalendarAdvance(Calendar,R94,"1D","f")</f>
        <v>42502</v>
      </c>
      <c r="S95" s="68">
        <f>_xll.qlInterpolationInterpolate(B12MInterpolation,R95,TRUE)</f>
        <v>5.210201338060389E-3</v>
      </c>
    </row>
    <row r="96" spans="18:19" x14ac:dyDescent="0.2">
      <c r="R96" s="27">
        <f>_xll.qlCalendarAdvance(Calendar,R95,"1D","f")</f>
        <v>42503</v>
      </c>
      <c r="S96" s="68">
        <f>_xll.qlInterpolationInterpolate(B12MInterpolation,R96,TRUE)</f>
        <v>5.2090438269504153E-3</v>
      </c>
    </row>
    <row r="97" spans="18:19" x14ac:dyDescent="0.2">
      <c r="R97" s="27">
        <f>_xll.qlCalendarAdvance(Calendar,R96,"1D","f")</f>
        <v>42506</v>
      </c>
      <c r="S97" s="68">
        <f>_xll.qlInterpolationInterpolate(B12MInterpolation,R97,TRUE)</f>
        <v>5.2053603817468139E-3</v>
      </c>
    </row>
    <row r="98" spans="18:19" x14ac:dyDescent="0.2">
      <c r="R98" s="27">
        <f>_xll.qlCalendarAdvance(Calendar,R97,"1D","f")</f>
        <v>42507</v>
      </c>
      <c r="S98" s="68">
        <f>_xll.qlInterpolationInterpolate(B12MInterpolation,R98,TRUE)</f>
        <v>5.2040835719065186E-3</v>
      </c>
    </row>
    <row r="99" spans="18:19" x14ac:dyDescent="0.2">
      <c r="R99" s="27">
        <f>_xll.qlCalendarAdvance(Calendar,R98,"1D","f")</f>
        <v>42508</v>
      </c>
      <c r="S99" s="68">
        <f>_xll.qlInterpolationInterpolate(B12MInterpolation,R99,TRUE)</f>
        <v>5.2027929192727425E-3</v>
      </c>
    </row>
    <row r="100" spans="18:19" x14ac:dyDescent="0.2">
      <c r="R100" s="27">
        <f>_xll.qlCalendarAdvance(Calendar,R99,"1D","f")</f>
        <v>42509</v>
      </c>
      <c r="S100" s="68">
        <f>_xll.qlInterpolationInterpolate(B12MInterpolation,R100,TRUE)</f>
        <v>5.2014948166011253E-3</v>
      </c>
    </row>
    <row r="101" spans="18:19" x14ac:dyDescent="0.2">
      <c r="R101" s="27">
        <f>_xll.qlCalendarAdvance(Calendar,R100,"1D","f")</f>
        <v>42510</v>
      </c>
      <c r="S101" s="68">
        <f>_xll.qlInterpolationInterpolate(B12MInterpolation,R101,TRUE)</f>
        <v>5.2001956566473063E-3</v>
      </c>
    </row>
    <row r="102" spans="18:19" x14ac:dyDescent="0.2">
      <c r="R102" s="27">
        <f>_xll.qlCalendarAdvance(Calendar,R101,"1D","f")</f>
        <v>42513</v>
      </c>
      <c r="S102" s="68">
        <f>_xll.qlInterpolationInterpolate(B12MInterpolation,R102,TRUE)</f>
        <v>5.1963557606490409E-3</v>
      </c>
    </row>
    <row r="103" spans="18:19" x14ac:dyDescent="0.2">
      <c r="R103" s="27">
        <f>_xll.qlCalendarAdvance(Calendar,R102,"1D","f")</f>
        <v>42514</v>
      </c>
      <c r="S103" s="68">
        <f>_xll.qlInterpolationInterpolate(B12MInterpolation,R103,TRUE)</f>
        <v>5.1951162991228147E-3</v>
      </c>
    </row>
    <row r="104" spans="18:19" x14ac:dyDescent="0.2">
      <c r="R104" s="27">
        <f>_xll.qlCalendarAdvance(Calendar,R103,"1D","f")</f>
        <v>42515</v>
      </c>
      <c r="S104" s="68">
        <f>_xll.qlInterpolationInterpolate(B12MInterpolation,R104,TRUE)</f>
        <v>5.1939077440925872E-3</v>
      </c>
    </row>
    <row r="105" spans="18:19" x14ac:dyDescent="0.2">
      <c r="R105" s="27">
        <f>_xll.qlCalendarAdvance(Calendar,R104,"1D","f")</f>
        <v>42516</v>
      </c>
      <c r="S105" s="68">
        <f>_xll.qlInterpolationInterpolate(B12MInterpolation,R105,TRUE)</f>
        <v>5.1927364883139968E-3</v>
      </c>
    </row>
    <row r="106" spans="18:19" x14ac:dyDescent="0.2">
      <c r="R106" s="27">
        <f>_xll.qlCalendarAdvance(Calendar,R105,"1D","f")</f>
        <v>42517</v>
      </c>
      <c r="S106" s="68">
        <f>_xll.qlInterpolationInterpolate(B12MInterpolation,R106,TRUE)</f>
        <v>5.1916089245426841E-3</v>
      </c>
    </row>
    <row r="107" spans="18:19" x14ac:dyDescent="0.2">
      <c r="R107" s="27">
        <f>_xll.qlCalendarAdvance(Calendar,R106,"1D","f")</f>
        <v>42521</v>
      </c>
      <c r="S107" s="68">
        <f>_xll.qlInterpolationInterpolate(B12MInterpolation,R107,TRUE)</f>
        <v>5.1876634446430033E-3</v>
      </c>
    </row>
    <row r="108" spans="18:19" x14ac:dyDescent="0.2">
      <c r="R108" s="27">
        <f>_xll.qlCalendarAdvance(Calendar,R107,"1D","f")</f>
        <v>42522</v>
      </c>
      <c r="S108" s="68">
        <f>_xll.qlInterpolationInterpolate(B12MInterpolation,R108,TRUE)</f>
        <v>5.1868394268210181E-3</v>
      </c>
    </row>
    <row r="109" spans="18:19" x14ac:dyDescent="0.2">
      <c r="R109" s="27">
        <f>_xll.qlCalendarAdvance(Calendar,R108,"1D","f")</f>
        <v>42523</v>
      </c>
      <c r="S109" s="68">
        <f>_xll.qlInterpolationInterpolate(B12MInterpolation,R109,TRUE)</f>
        <v>5.1860703224808511E-3</v>
      </c>
    </row>
    <row r="110" spans="18:19" x14ac:dyDescent="0.2">
      <c r="R110" s="27">
        <f>_xll.qlCalendarAdvance(Calendar,R109,"1D","f")</f>
        <v>42524</v>
      </c>
      <c r="S110" s="68">
        <f>_xll.qlInterpolationInterpolate(B12MInterpolation,R110,TRUE)</f>
        <v>5.185354238054162E-3</v>
      </c>
    </row>
    <row r="111" spans="18:19" x14ac:dyDescent="0.2">
      <c r="R111" s="27">
        <f>_xll.qlCalendarAdvance(Calendar,R110,"1D","f")</f>
        <v>42527</v>
      </c>
      <c r="S111" s="68">
        <f>_xll.qlInterpolationInterpolate(B12MInterpolation,R111,TRUE)</f>
        <v>5.1835051685715852E-3</v>
      </c>
    </row>
    <row r="112" spans="18:19" x14ac:dyDescent="0.2">
      <c r="R112" s="27">
        <f>_xll.qlCalendarAdvance(Calendar,R111,"1D","f")</f>
        <v>42528</v>
      </c>
      <c r="S112" s="68">
        <f>_xll.qlInterpolationInterpolate(B12MInterpolation,R112,TRUE)</f>
        <v>5.1829822281154268E-3</v>
      </c>
    </row>
    <row r="113" spans="18:19" x14ac:dyDescent="0.2">
      <c r="R113" s="27">
        <f>_xll.qlCalendarAdvance(Calendar,R112,"1D","f")</f>
        <v>42529</v>
      </c>
      <c r="S113" s="68">
        <f>_xll.qlInterpolationInterpolate(B12MInterpolation,R113,TRUE)</f>
        <v>5.1825028397310549E-3</v>
      </c>
    </row>
    <row r="114" spans="18:19" x14ac:dyDescent="0.2">
      <c r="R114" s="27">
        <f>_xll.qlCalendarAdvance(Calendar,R113,"1D","f")</f>
        <v>42530</v>
      </c>
      <c r="S114" s="68">
        <f>_xll.qlInterpolationInterpolate(B12MInterpolation,R114,TRUE)</f>
        <v>5.1820651098501303E-3</v>
      </c>
    </row>
    <row r="115" spans="18:19" x14ac:dyDescent="0.2">
      <c r="R115" s="27">
        <f>_xll.qlCalendarAdvance(Calendar,R114,"1D","f")</f>
        <v>42531</v>
      </c>
      <c r="S115" s="68">
        <f>_xll.qlInterpolationInterpolate(B12MInterpolation,R115,TRUE)</f>
        <v>5.1816671449043152E-3</v>
      </c>
    </row>
    <row r="116" spans="18:19" x14ac:dyDescent="0.2">
      <c r="R116" s="27">
        <f>_xll.qlCalendarAdvance(Calendar,R115,"1D","f")</f>
        <v>42534</v>
      </c>
      <c r="S116" s="68">
        <f>_xll.qlInterpolationInterpolate(B12MInterpolation,R116,TRUE)</f>
        <v>5.1806929039941406E-3</v>
      </c>
    </row>
    <row r="117" spans="18:19" x14ac:dyDescent="0.2">
      <c r="R117" s="27">
        <f>_xll.qlCalendarAdvance(Calendar,R116,"1D","f")</f>
        <v>42535</v>
      </c>
      <c r="S117" s="68">
        <f>_xll.qlInterpolationInterpolate(B12MInterpolation,R117,TRUE)</f>
        <v>5.1804350631053766E-3</v>
      </c>
    </row>
    <row r="118" spans="18:19" x14ac:dyDescent="0.2">
      <c r="R118" s="27">
        <f>_xll.qlCalendarAdvance(Calendar,R117,"1D","f")</f>
        <v>42536</v>
      </c>
      <c r="S118" s="68">
        <f>_xll.qlInterpolationInterpolate(B12MInterpolation,R118,TRUE)</f>
        <v>5.1802075193100299E-3</v>
      </c>
    </row>
    <row r="119" spans="18:19" x14ac:dyDescent="0.2">
      <c r="R119" s="27">
        <f>_xll.qlCalendarAdvance(Calendar,R118,"1D","f")</f>
        <v>42537</v>
      </c>
      <c r="S119" s="68">
        <f>_xll.qlInterpolationInterpolate(B12MInterpolation,R119,TRUE)</f>
        <v>5.1800083790397604E-3</v>
      </c>
    </row>
    <row r="120" spans="18:19" x14ac:dyDescent="0.2">
      <c r="R120" s="27">
        <f>_xll.qlCalendarAdvance(Calendar,R119,"1D","f")</f>
        <v>42538</v>
      </c>
      <c r="S120" s="68">
        <f>_xll.qlInterpolationInterpolate(B12MInterpolation,R120,TRUE)</f>
        <v>5.179835748726231E-3</v>
      </c>
    </row>
    <row r="121" spans="18:19" x14ac:dyDescent="0.2">
      <c r="R121" s="27">
        <f>_xll.qlCalendarAdvance(Calendar,R120,"1D","f")</f>
        <v>42541</v>
      </c>
      <c r="S121" s="68">
        <f>_xll.qlInterpolationInterpolate(B12MInterpolation,R121,TRUE)</f>
        <v>5.1794579818426941E-3</v>
      </c>
    </row>
    <row r="122" spans="18:19" x14ac:dyDescent="0.2">
      <c r="R122" s="27">
        <f>_xll.qlCalendarAdvance(Calendar,R121,"1D","f")</f>
        <v>42542</v>
      </c>
      <c r="S122" s="68">
        <f>_xll.qlInterpolationInterpolate(B12MInterpolation,R122,TRUE)</f>
        <v>5.1793724556727363E-3</v>
      </c>
    </row>
    <row r="123" spans="18:19" x14ac:dyDescent="0.2">
      <c r="R123" s="27">
        <f>_xll.qlCalendarAdvance(Calendar,R122,"1D","f")</f>
        <v>42543</v>
      </c>
      <c r="S123" s="68">
        <f>_xll.qlInterpolationInterpolate(B12MInterpolation,R123,TRUE)</f>
        <v>5.1793039716178267E-3</v>
      </c>
    </row>
    <row r="124" spans="18:19" x14ac:dyDescent="0.2">
      <c r="R124" s="27">
        <f>_xll.qlCalendarAdvance(Calendar,R123,"1D","f")</f>
        <v>42544</v>
      </c>
      <c r="S124" s="68">
        <f>_xll.qlInterpolationInterpolate(B12MInterpolation,R124,TRUE)</f>
        <v>5.179250636109624E-3</v>
      </c>
    </row>
    <row r="125" spans="18:19" x14ac:dyDescent="0.2">
      <c r="R125" s="27">
        <f>_xll.qlCalendarAdvance(Calendar,R124,"1D","f")</f>
        <v>42545</v>
      </c>
      <c r="S125" s="68">
        <f>_xll.qlInterpolationInterpolate(B12MInterpolation,R125,TRUE)</f>
        <v>5.1792105555797923E-3</v>
      </c>
    </row>
    <row r="126" spans="18:19" x14ac:dyDescent="0.2">
      <c r="R126" s="27">
        <f>_xll.qlCalendarAdvance(Calendar,R125,"1D","f")</f>
        <v>42548</v>
      </c>
      <c r="S126" s="68">
        <f>_xll.qlInterpolationInterpolate(B12MInterpolation,R126,TRUE)</f>
        <v>5.1791509081771285E-3</v>
      </c>
    </row>
    <row r="127" spans="18:19" x14ac:dyDescent="0.2">
      <c r="R127" s="27">
        <f>_xll.qlCalendarAdvance(Calendar,R126,"1D","f")</f>
        <v>42549</v>
      </c>
      <c r="S127" s="68">
        <f>_xll.qlInterpolationInterpolate(B12MInterpolation,R127,TRUE)</f>
        <v>5.1791449118773897E-3</v>
      </c>
    </row>
    <row r="128" spans="18:19" x14ac:dyDescent="0.2">
      <c r="R128" s="27">
        <f>_xll.qlCalendarAdvance(Calendar,R127,"1D","f")</f>
        <v>42550</v>
      </c>
      <c r="S128" s="68">
        <f>_xll.qlInterpolationInterpolate(B12MInterpolation,R128,TRUE)</f>
        <v>5.179142702714328E-3</v>
      </c>
    </row>
    <row r="129" spans="18:19" x14ac:dyDescent="0.2">
      <c r="R129" s="27">
        <f>_xll.qlCalendarAdvance(Calendar,R128,"1D","f")</f>
        <v>42551</v>
      </c>
      <c r="S129" s="68">
        <f>_xll.qlInterpolationInterpolate(B12MInterpolation,R129,TRUE)</f>
        <v>5.1791423871196049E-3</v>
      </c>
    </row>
    <row r="130" spans="18:19" x14ac:dyDescent="0.2">
      <c r="R130" s="27">
        <f>_xll.qlCalendarAdvance(Calendar,R129,"1D","f")</f>
        <v>42552</v>
      </c>
      <c r="S130" s="68">
        <f>_xll.qlInterpolationInterpolate(B12MInterpolation,R130,TRUE)</f>
        <v>5.1791511372228554E-3</v>
      </c>
    </row>
    <row r="131" spans="18:19" x14ac:dyDescent="0.2">
      <c r="R131" s="27">
        <f>_xll.qlCalendarAdvance(Calendar,R130,"1D","f")</f>
        <v>42555</v>
      </c>
      <c r="S131" s="68">
        <f>_xll.qlInterpolationInterpolate(B12MInterpolation,R131,TRUE)</f>
        <v>5.1792805471781739E-3</v>
      </c>
    </row>
    <row r="132" spans="18:19" x14ac:dyDescent="0.2">
      <c r="R132" s="27">
        <f>_xll.qlCalendarAdvance(Calendar,R131,"1D","f")</f>
        <v>42556</v>
      </c>
      <c r="S132" s="68">
        <f>_xll.qlInterpolationInterpolate(B12MInterpolation,R132,TRUE)</f>
        <v>5.1793573030478697E-3</v>
      </c>
    </row>
    <row r="133" spans="18:19" x14ac:dyDescent="0.2">
      <c r="R133" s="27">
        <f>_xll.qlCalendarAdvance(Calendar,R132,"1D","f")</f>
        <v>42557</v>
      </c>
      <c r="S133" s="68">
        <f>_xll.qlInterpolationInterpolate(B12MInterpolation,R133,TRUE)</f>
        <v>5.1794504848612271E-3</v>
      </c>
    </row>
    <row r="134" spans="18:19" x14ac:dyDescent="0.2">
      <c r="R134" s="27">
        <f>_xll.qlCalendarAdvance(Calendar,R133,"1D","f")</f>
        <v>42558</v>
      </c>
      <c r="S134" s="68">
        <f>_xll.qlInterpolationInterpolate(B12MInterpolation,R134,TRUE)</f>
        <v>5.1795598624190652E-3</v>
      </c>
    </row>
    <row r="135" spans="18:19" x14ac:dyDescent="0.2">
      <c r="R135" s="27">
        <f>_xll.qlCalendarAdvance(Calendar,R134,"1D","f")</f>
        <v>42559</v>
      </c>
      <c r="S135" s="68">
        <f>_xll.qlInterpolationInterpolate(B12MInterpolation,R135,TRUE)</f>
        <v>5.179685205522205E-3</v>
      </c>
    </row>
    <row r="136" spans="18:19" x14ac:dyDescent="0.2">
      <c r="R136" s="27">
        <f>_xll.qlCalendarAdvance(Calendar,R135,"1D","f")</f>
        <v>42562</v>
      </c>
      <c r="S136" s="68">
        <f>_xll.qlInterpolationInterpolate(B12MInterpolation,R136,TRUE)</f>
        <v>5.1801547261116328E-3</v>
      </c>
    </row>
    <row r="137" spans="18:19" x14ac:dyDescent="0.2">
      <c r="R137" s="27">
        <f>_xll.qlCalendarAdvance(Calendar,R136,"1D","f")</f>
        <v>42563</v>
      </c>
      <c r="S137" s="68">
        <f>_xll.qlInterpolationInterpolate(B12MInterpolation,R137,TRUE)</f>
        <v>5.1803416294041787E-3</v>
      </c>
    </row>
    <row r="138" spans="18:19" x14ac:dyDescent="0.2">
      <c r="R138" s="27">
        <f>_xll.qlCalendarAdvance(Calendar,R137,"1D","f")</f>
        <v>42564</v>
      </c>
      <c r="S138" s="68">
        <f>_xll.qlInterpolationInterpolate(B12MInterpolation,R138,TRUE)</f>
        <v>5.1805433472461261E-3</v>
      </c>
    </row>
    <row r="139" spans="18:19" x14ac:dyDescent="0.2">
      <c r="R139" s="27">
        <f>_xll.qlCalendarAdvance(Calendar,R138,"1D","f")</f>
        <v>42565</v>
      </c>
      <c r="S139" s="68">
        <f>_xll.qlInterpolationInterpolate(B12MInterpolation,R139,TRUE)</f>
        <v>5.1807596494382957E-3</v>
      </c>
    </row>
    <row r="140" spans="18:19" x14ac:dyDescent="0.2">
      <c r="R140" s="27">
        <f>_xll.qlCalendarAdvance(Calendar,R139,"1D","f")</f>
        <v>42566</v>
      </c>
      <c r="S140" s="68">
        <f>_xll.qlInterpolationInterpolate(B12MInterpolation,R140,TRUE)</f>
        <v>5.1809903057815068E-3</v>
      </c>
    </row>
    <row r="141" spans="18:19" x14ac:dyDescent="0.2">
      <c r="R141" s="27">
        <f>_xll.qlCalendarAdvance(Calendar,R140,"1D","f")</f>
        <v>42569</v>
      </c>
      <c r="S141" s="68">
        <f>_xll.qlInterpolationInterpolate(B12MInterpolation,R141,TRUE)</f>
        <v>5.1817660977255906E-3</v>
      </c>
    </row>
    <row r="142" spans="18:19" x14ac:dyDescent="0.2">
      <c r="R142" s="27">
        <f>_xll.qlCalendarAdvance(Calendar,R141,"1D","f")</f>
        <v>42570</v>
      </c>
      <c r="S142" s="68">
        <f>_xll.qlInterpolationInterpolate(B12MInterpolation,R142,TRUE)</f>
        <v>5.1820518686811687E-3</v>
      </c>
    </row>
    <row r="143" spans="18:19" x14ac:dyDescent="0.2">
      <c r="R143" s="27">
        <f>_xll.qlCalendarAdvance(Calendar,R142,"1D","f")</f>
        <v>42571</v>
      </c>
      <c r="S143" s="68">
        <f>_xll.qlInterpolationInterpolate(B12MInterpolation,R143,TRUE)</f>
        <v>5.1823508427918889E-3</v>
      </c>
    </row>
    <row r="144" spans="18:19" x14ac:dyDescent="0.2">
      <c r="R144" s="27">
        <f>_xll.qlCalendarAdvance(Calendar,R143,"1D","f")</f>
        <v>42572</v>
      </c>
      <c r="S144" s="68">
        <f>_xll.qlInterpolationInterpolate(B12MInterpolation,R144,TRUE)</f>
        <v>5.1826627898585711E-3</v>
      </c>
    </row>
    <row r="145" spans="18:19" x14ac:dyDescent="0.2">
      <c r="R145" s="27">
        <f>_xll.qlCalendarAdvance(Calendar,R144,"1D","f")</f>
        <v>42573</v>
      </c>
      <c r="S145" s="68">
        <f>_xll.qlInterpolationInterpolate(B12MInterpolation,R145,TRUE)</f>
        <v>5.1829874796820363E-3</v>
      </c>
    </row>
    <row r="146" spans="18:19" x14ac:dyDescent="0.2">
      <c r="R146" s="27">
        <f>_xll.qlCalendarAdvance(Calendar,R145,"1D","f")</f>
        <v>42576</v>
      </c>
      <c r="S146" s="68">
        <f>_xll.qlInterpolationInterpolate(B12MInterpolation,R146,TRUE)</f>
        <v>5.1840357037013221E-3</v>
      </c>
    </row>
    <row r="147" spans="18:19" x14ac:dyDescent="0.2">
      <c r="R147" s="27">
        <f>_xll.qlCalendarAdvance(Calendar,R146,"1D","f")</f>
        <v>42577</v>
      </c>
      <c r="S147" s="68">
        <f>_xll.qlInterpolationInterpolate(B12MInterpolation,R147,TRUE)</f>
        <v>5.1844090625601151E-3</v>
      </c>
    </row>
    <row r="148" spans="18:19" x14ac:dyDescent="0.2">
      <c r="R148" s="27">
        <f>_xll.qlCalendarAdvance(Calendar,R147,"1D","f")</f>
        <v>42578</v>
      </c>
      <c r="S148" s="68">
        <f>_xll.qlInterpolationInterpolate(B12MInterpolation,R148,TRUE)</f>
        <v>5.184794013179791E-3</v>
      </c>
    </row>
    <row r="149" spans="18:19" x14ac:dyDescent="0.2">
      <c r="R149" s="27">
        <f>_xll.qlCalendarAdvance(Calendar,R148,"1D","f")</f>
        <v>42579</v>
      </c>
      <c r="S149" s="68">
        <f>_xll.qlInterpolationInterpolate(B12MInterpolation,R149,TRUE)</f>
        <v>5.1851903253611687E-3</v>
      </c>
    </row>
    <row r="150" spans="18:19" x14ac:dyDescent="0.2">
      <c r="R150" s="27">
        <f>_xll.qlCalendarAdvance(Calendar,R149,"1D","f")</f>
        <v>42580</v>
      </c>
      <c r="S150" s="68">
        <f>_xll.qlInterpolationInterpolate(B12MInterpolation,R150,TRUE)</f>
        <v>5.1855977689050682E-3</v>
      </c>
    </row>
    <row r="151" spans="18:19" x14ac:dyDescent="0.2">
      <c r="R151" s="27">
        <f>_xll.qlCalendarAdvance(Calendar,R150,"1D","f")</f>
        <v>42583</v>
      </c>
      <c r="S151" s="68">
        <f>_xll.qlInterpolationInterpolate(B12MInterpolation,R151,TRUE)</f>
        <v>5.1868845857201036E-3</v>
      </c>
    </row>
    <row r="152" spans="18:19" x14ac:dyDescent="0.2">
      <c r="R152" s="27">
        <f>_xll.qlCalendarAdvance(Calendar,R151,"1D","f")</f>
        <v>42584</v>
      </c>
      <c r="S152" s="68">
        <f>_xll.qlInterpolationInterpolate(B12MInterpolation,R152,TRUE)</f>
        <v>5.1873342527222937E-3</v>
      </c>
    </row>
    <row r="153" spans="18:19" x14ac:dyDescent="0.2">
      <c r="R153" s="27">
        <f>_xll.qlCalendarAdvance(Calendar,R152,"1D","f")</f>
        <v>42585</v>
      </c>
      <c r="S153" s="68">
        <f>_xll.qlInterpolationInterpolate(B12MInterpolation,R153,TRUE)</f>
        <v>5.1877939000911063E-3</v>
      </c>
    </row>
    <row r="154" spans="18:19" x14ac:dyDescent="0.2">
      <c r="R154" s="27">
        <f>_xll.qlCalendarAdvance(Calendar,R153,"1D","f")</f>
        <v>42586</v>
      </c>
      <c r="S154" s="68">
        <f>_xll.qlInterpolationInterpolate(B12MInterpolation,R154,TRUE)</f>
        <v>5.1882632976273614E-3</v>
      </c>
    </row>
    <row r="155" spans="18:19" x14ac:dyDescent="0.2">
      <c r="R155" s="27">
        <f>_xll.qlCalendarAdvance(Calendar,R154,"1D","f")</f>
        <v>42587</v>
      </c>
      <c r="S155" s="68">
        <f>_xll.qlInterpolationInterpolate(B12MInterpolation,R155,TRUE)</f>
        <v>5.1887422151318799E-3</v>
      </c>
    </row>
    <row r="156" spans="18:19" x14ac:dyDescent="0.2">
      <c r="R156" s="27">
        <f>_xll.qlCalendarAdvance(Calendar,R155,"1D","f")</f>
        <v>42590</v>
      </c>
      <c r="S156" s="68">
        <f>_xll.qlInterpolationInterpolate(B12MInterpolation,R156,TRUE)</f>
        <v>5.1902337854632099E-3</v>
      </c>
    </row>
    <row r="157" spans="18:19" x14ac:dyDescent="0.2">
      <c r="R157" s="27">
        <f>_xll.qlCalendarAdvance(Calendar,R156,"1D","f")</f>
        <v>42591</v>
      </c>
      <c r="S157" s="68">
        <f>_xll.qlInterpolationInterpolate(B12MInterpolation,R157,TRUE)</f>
        <v>5.1907484808489789E-3</v>
      </c>
    </row>
    <row r="158" spans="18:19" x14ac:dyDescent="0.2">
      <c r="R158" s="27">
        <f>_xll.qlCalendarAdvance(Calendar,R157,"1D","f")</f>
        <v>42592</v>
      </c>
      <c r="S158" s="68">
        <f>_xll.qlInterpolationInterpolate(B12MInterpolation,R158,TRUE)</f>
        <v>5.1912715452071111E-3</v>
      </c>
    </row>
    <row r="159" spans="18:19" x14ac:dyDescent="0.2">
      <c r="R159" s="27">
        <f>_xll.qlCalendarAdvance(Calendar,R158,"1D","f")</f>
        <v>42593</v>
      </c>
      <c r="S159" s="68">
        <f>_xll.qlInterpolationInterpolate(B12MInterpolation,R159,TRUE)</f>
        <v>5.1918027483384265E-3</v>
      </c>
    </row>
    <row r="160" spans="18:19" x14ac:dyDescent="0.2">
      <c r="R160" s="27">
        <f>_xll.qlCalendarAdvance(Calendar,R159,"1D","f")</f>
        <v>42594</v>
      </c>
      <c r="S160" s="68">
        <f>_xll.qlInterpolationInterpolate(B12MInterpolation,R160,TRUE)</f>
        <v>5.1923418600437442E-3</v>
      </c>
    </row>
    <row r="161" spans="18:19" x14ac:dyDescent="0.2">
      <c r="R161" s="27">
        <f>_xll.qlCalendarAdvance(Calendar,R160,"1D","f")</f>
        <v>42597</v>
      </c>
      <c r="S161" s="68">
        <f>_xll.qlInterpolationInterpolate(B12MInterpolation,R161,TRUE)</f>
        <v>5.1940043446119166E-3</v>
      </c>
    </row>
    <row r="162" spans="18:19" x14ac:dyDescent="0.2">
      <c r="R162" s="27">
        <f>_xll.qlCalendarAdvance(Calendar,R161,"1D","f")</f>
        <v>42598</v>
      </c>
      <c r="S162" s="68">
        <f>_xll.qlInterpolationInterpolate(B12MInterpolation,R162,TRUE)</f>
        <v>5.1945727886214474E-3</v>
      </c>
    </row>
    <row r="163" spans="18:19" x14ac:dyDescent="0.2">
      <c r="R163" s="27">
        <f>_xll.qlCalendarAdvance(Calendar,R162,"1D","f")</f>
        <v>42599</v>
      </c>
      <c r="S163" s="68">
        <f>_xll.qlInterpolationInterpolate(B12MInterpolation,R163,TRUE)</f>
        <v>5.1951479902090803E-3</v>
      </c>
    </row>
    <row r="164" spans="18:19" x14ac:dyDescent="0.2">
      <c r="R164" s="27">
        <f>_xll.qlCalendarAdvance(Calendar,R163,"1D","f")</f>
        <v>42600</v>
      </c>
      <c r="S164" s="68">
        <f>_xll.qlInterpolationInterpolate(B12MInterpolation,R164,TRUE)</f>
        <v>5.1957297191756379E-3</v>
      </c>
    </row>
    <row r="165" spans="18:19" x14ac:dyDescent="0.2">
      <c r="R165" s="27">
        <f>_xll.qlCalendarAdvance(Calendar,R164,"1D","f")</f>
        <v>42601</v>
      </c>
      <c r="S165" s="68">
        <f>_xll.qlInterpolationInterpolate(B12MInterpolation,R165,TRUE)</f>
        <v>5.1963177453219376E-3</v>
      </c>
    </row>
    <row r="166" spans="18:19" x14ac:dyDescent="0.2">
      <c r="R166" s="27">
        <f>_xll.qlCalendarAdvance(Calendar,R165,"1D","f")</f>
        <v>42604</v>
      </c>
      <c r="S166" s="68">
        <f>_xll.qlInterpolationInterpolate(B12MInterpolation,R166,TRUE)</f>
        <v>5.1981173048474983E-3</v>
      </c>
    </row>
    <row r="167" spans="18:19" x14ac:dyDescent="0.2">
      <c r="R167" s="27">
        <f>_xll.qlCalendarAdvance(Calendar,R166,"1D","f")</f>
        <v>42605</v>
      </c>
      <c r="S167" s="68">
        <f>_xll.qlInterpolationInterpolate(B12MInterpolation,R167,TRUE)</f>
        <v>5.1987282177209729E-3</v>
      </c>
    </row>
    <row r="168" spans="18:19" x14ac:dyDescent="0.2">
      <c r="R168" s="27">
        <f>_xll.qlCalendarAdvance(Calendar,R167,"1D","f")</f>
        <v>42606</v>
      </c>
      <c r="S168" s="68">
        <f>_xll.qlInterpolationInterpolate(B12MInterpolation,R168,TRUE)</f>
        <v>5.1993442767782902E-3</v>
      </c>
    </row>
    <row r="169" spans="18:19" x14ac:dyDescent="0.2">
      <c r="R169" s="27">
        <f>_xll.qlCalendarAdvance(Calendar,R168,"1D","f")</f>
        <v>42607</v>
      </c>
      <c r="S169" s="68">
        <f>_xll.qlInterpolationInterpolate(B12MInterpolation,R169,TRUE)</f>
        <v>5.1999652518202712E-3</v>
      </c>
    </row>
    <row r="170" spans="18:19" x14ac:dyDescent="0.2">
      <c r="R170" s="27">
        <f>_xll.qlCalendarAdvance(Calendar,R169,"1D","f")</f>
        <v>42608</v>
      </c>
      <c r="S170" s="68">
        <f>_xll.qlInterpolationInterpolate(B12MInterpolation,R170,TRUE)</f>
        <v>5.2005909126477358E-3</v>
      </c>
    </row>
    <row r="171" spans="18:19" x14ac:dyDescent="0.2">
      <c r="R171" s="27">
        <f>_xll.qlCalendarAdvance(Calendar,R170,"1D","f")</f>
        <v>42612</v>
      </c>
      <c r="S171" s="68">
        <f>_xll.qlInterpolationInterpolate(B12MInterpolation,R171,TRUE)</f>
        <v>5.203135809828831E-3</v>
      </c>
    </row>
    <row r="172" spans="18:19" x14ac:dyDescent="0.2">
      <c r="R172" s="27">
        <f>_xll.qlCalendarAdvance(Calendar,R171,"1D","f")</f>
        <v>42613</v>
      </c>
      <c r="S172" s="68">
        <f>_xll.qlInterpolationInterpolate(B12MInterpolation,R172,TRUE)</f>
        <v>5.2037814465960147E-3</v>
      </c>
    </row>
    <row r="173" spans="18:19" x14ac:dyDescent="0.2">
      <c r="R173" s="27">
        <f>_xll.qlCalendarAdvance(Calendar,R172,"1D","f")</f>
        <v>42614</v>
      </c>
      <c r="S173" s="68">
        <f>_xll.qlInterpolationInterpolate(B12MInterpolation,R173,TRUE)</f>
        <v>5.2044303879536019E-3</v>
      </c>
    </row>
    <row r="174" spans="18:19" x14ac:dyDescent="0.2">
      <c r="R174" s="27">
        <f>_xll.qlCalendarAdvance(Calendar,R173,"1D","f")</f>
        <v>42615</v>
      </c>
      <c r="S174" s="68">
        <f>_xll.qlInterpolationInterpolate(B12MInterpolation,R174,TRUE)</f>
        <v>5.2050824037024124E-3</v>
      </c>
    </row>
    <row r="175" spans="18:19" x14ac:dyDescent="0.2">
      <c r="R175" s="27">
        <f>_xll.qlCalendarAdvance(Calendar,R174,"1D","f")</f>
        <v>42618</v>
      </c>
      <c r="S175" s="68">
        <f>_xll.qlInterpolationInterpolate(B12MInterpolation,R175,TRUE)</f>
        <v>5.20705459530439E-3</v>
      </c>
    </row>
    <row r="176" spans="18:19" x14ac:dyDescent="0.2">
      <c r="R176" s="27">
        <f>_xll.qlCalendarAdvance(Calendar,R175,"1D","f")</f>
        <v>42619</v>
      </c>
      <c r="S176" s="68">
        <f>_xll.qlInterpolationInterpolate(B12MInterpolation,R176,TRUE)</f>
        <v>5.2077166066262972E-3</v>
      </c>
    </row>
    <row r="177" spans="18:19" x14ac:dyDescent="0.2">
      <c r="R177" s="27">
        <f>_xll.qlCalendarAdvance(Calendar,R176,"1D","f")</f>
        <v>42620</v>
      </c>
      <c r="S177" s="68">
        <f>_xll.qlInterpolationInterpolate(B12MInterpolation,R177,TRUE)</f>
        <v>5.2083805413435293E-3</v>
      </c>
    </row>
    <row r="178" spans="18:19" x14ac:dyDescent="0.2">
      <c r="R178" s="27">
        <f>_xll.qlCalendarAdvance(Calendar,R177,"1D","f")</f>
        <v>42621</v>
      </c>
      <c r="S178" s="68">
        <f>_xll.qlInterpolationInterpolate(B12MInterpolation,R178,TRUE)</f>
        <v>5.2090461692569047E-3</v>
      </c>
    </row>
    <row r="179" spans="18:19" x14ac:dyDescent="0.2">
      <c r="R179" s="27">
        <f>_xll.qlCalendarAdvance(Calendar,R178,"1D","f")</f>
        <v>42622</v>
      </c>
      <c r="S179" s="68">
        <f>_xll.qlInterpolationInterpolate(B12MInterpolation,R179,TRUE)</f>
        <v>5.2097132601672449E-3</v>
      </c>
    </row>
    <row r="180" spans="18:19" x14ac:dyDescent="0.2">
      <c r="R180" s="27">
        <f>_xll.qlCalendarAdvance(Calendar,R179,"1D","f")</f>
        <v>42625</v>
      </c>
      <c r="S180" s="68">
        <f>_xll.qlInterpolationInterpolate(B12MInterpolation,R180,TRUE)</f>
        <v>5.2117210088882503E-3</v>
      </c>
    </row>
    <row r="181" spans="18:19" x14ac:dyDescent="0.2">
      <c r="R181" s="27">
        <f>_xll.qlCalendarAdvance(Calendar,R180,"1D","f")</f>
        <v>42626</v>
      </c>
      <c r="S181" s="68">
        <f>_xll.qlInterpolationInterpolate(B12MInterpolation,R181,TRUE)</f>
        <v>5.212391649794648E-3</v>
      </c>
    </row>
    <row r="182" spans="18:19" x14ac:dyDescent="0.2">
      <c r="R182" s="27">
        <f>_xll.qlCalendarAdvance(Calendar,R181,"1D","f")</f>
        <v>42627</v>
      </c>
      <c r="S182" s="68">
        <f>_xll.qlInterpolationInterpolate(B12MInterpolation,R182,TRUE)</f>
        <v>5.2130626027021097E-3</v>
      </c>
    </row>
    <row r="183" spans="18:19" x14ac:dyDescent="0.2">
      <c r="R183" s="27">
        <f>_xll.qlCalendarAdvance(Calendar,R182,"1D","f")</f>
        <v>42628</v>
      </c>
      <c r="S183" s="68">
        <f>_xll.qlInterpolationInterpolate(B12MInterpolation,R183,TRUE)</f>
        <v>5.213733637411456E-3</v>
      </c>
    </row>
    <row r="184" spans="18:19" x14ac:dyDescent="0.2">
      <c r="R184" s="27">
        <f>_xll.qlCalendarAdvance(Calendar,R183,"1D","f")</f>
        <v>42629</v>
      </c>
      <c r="S184" s="68">
        <f>_xll.qlInterpolationInterpolate(B12MInterpolation,R184,TRUE)</f>
        <v>5.214404523723507E-3</v>
      </c>
    </row>
    <row r="185" spans="18:19" x14ac:dyDescent="0.2">
      <c r="R185" s="27">
        <f>_xll.qlCalendarAdvance(Calendar,R184,"1D","f")</f>
        <v>42632</v>
      </c>
      <c r="S185" s="68">
        <f>_xll.qlInterpolationInterpolate(B12MInterpolation,R185,TRUE)</f>
        <v>5.216413990284087E-3</v>
      </c>
    </row>
    <row r="186" spans="18:19" x14ac:dyDescent="0.2">
      <c r="R186" s="27">
        <f>_xll.qlCalendarAdvance(Calendar,R185,"1D","f")</f>
        <v>42633</v>
      </c>
      <c r="S186" s="68">
        <f>_xll.qlInterpolationInterpolate(B12MInterpolation,R186,TRUE)</f>
        <v>5.2170819810151564E-3</v>
      </c>
    </row>
    <row r="187" spans="18:19" x14ac:dyDescent="0.2">
      <c r="R187" s="27">
        <f>_xll.qlCalendarAdvance(Calendar,R186,"1D","f")</f>
        <v>42634</v>
      </c>
      <c r="S187" s="68">
        <f>_xll.qlInterpolationInterpolate(B12MInterpolation,R187,TRUE)</f>
        <v>5.2177486723530304E-3</v>
      </c>
    </row>
    <row r="188" spans="18:19" x14ac:dyDescent="0.2">
      <c r="R188" s="27">
        <f>_xll.qlCalendarAdvance(Calendar,R187,"1D","f")</f>
        <v>42635</v>
      </c>
      <c r="S188" s="68">
        <f>_xll.qlInterpolationInterpolate(B12MInterpolation,R188,TRUE)</f>
        <v>5.2184138340985297E-3</v>
      </c>
    </row>
    <row r="189" spans="18:19" x14ac:dyDescent="0.2">
      <c r="R189" s="27">
        <f>_xll.qlCalendarAdvance(Calendar,R188,"1D","f")</f>
        <v>42636</v>
      </c>
      <c r="S189" s="68">
        <f>_xll.qlInterpolationInterpolate(B12MInterpolation,R189,TRUE)</f>
        <v>5.2190772360524735E-3</v>
      </c>
    </row>
    <row r="190" spans="18:19" x14ac:dyDescent="0.2">
      <c r="R190" s="27">
        <f>_xll.qlCalendarAdvance(Calendar,R189,"1D","f")</f>
        <v>42639</v>
      </c>
      <c r="S190" s="68">
        <f>_xll.qlInterpolationInterpolate(B12MInterpolation,R190,TRUE)</f>
        <v>5.2210545811731757E-3</v>
      </c>
    </row>
    <row r="191" spans="18:19" x14ac:dyDescent="0.2">
      <c r="R191" s="27">
        <f>_xll.qlCalendarAdvance(Calendar,R190,"1D","f")</f>
        <v>42640</v>
      </c>
      <c r="S191" s="68">
        <f>_xll.qlInterpolationInterpolate(B12MInterpolation,R191,TRUE)</f>
        <v>5.2217086419690997E-3</v>
      </c>
    </row>
    <row r="192" spans="18:19" x14ac:dyDescent="0.2">
      <c r="R192" s="27">
        <f>_xll.qlCalendarAdvance(Calendar,R191,"1D","f")</f>
        <v>42641</v>
      </c>
      <c r="S192" s="68">
        <f>_xll.qlInterpolationInterpolate(B12MInterpolation,R192,TRUE)</f>
        <v>5.2223597919775679E-3</v>
      </c>
    </row>
    <row r="193" spans="18:19" x14ac:dyDescent="0.2">
      <c r="R193" s="27">
        <f>_xll.qlCalendarAdvance(Calendar,R192,"1D","f")</f>
        <v>42642</v>
      </c>
      <c r="S193" s="68">
        <f>_xll.qlInterpolationInterpolate(B12MInterpolation,R193,TRUE)</f>
        <v>5.2230078009994022E-3</v>
      </c>
    </row>
    <row r="194" spans="18:19" x14ac:dyDescent="0.2">
      <c r="R194" s="27">
        <f>_xll.qlCalendarAdvance(Calendar,R193,"1D","f")</f>
        <v>42643</v>
      </c>
      <c r="S194" s="68">
        <f>_xll.qlInterpolationInterpolate(B12MInterpolation,R194,TRUE)</f>
        <v>5.2236524388354216E-3</v>
      </c>
    </row>
    <row r="195" spans="18:19" x14ac:dyDescent="0.2">
      <c r="R195" s="27">
        <f>_xll.qlCalendarAdvance(Calendar,R194,"1D","f")</f>
        <v>42646</v>
      </c>
      <c r="S195" s="68">
        <f>_xll.qlInterpolationInterpolate(B12MInterpolation,R195,TRUE)</f>
        <v>5.2255790831372828E-3</v>
      </c>
    </row>
    <row r="196" spans="18:19" x14ac:dyDescent="0.2">
      <c r="R196" s="27">
        <f>_xll.qlCalendarAdvance(Calendar,R195,"1D","f")</f>
        <v>42647</v>
      </c>
      <c r="S196" s="68">
        <f>_xll.qlInterpolationInterpolate(B12MInterpolation,R196,TRUE)</f>
        <v>5.2262205040917798E-3</v>
      </c>
    </row>
    <row r="197" spans="18:19" x14ac:dyDescent="0.2">
      <c r="R197" s="27">
        <f>_xll.qlCalendarAdvance(Calendar,R196,"1D","f")</f>
        <v>42648</v>
      </c>
      <c r="S197" s="68">
        <f>_xll.qlInterpolationInterpolate(B12MInterpolation,R197,TRUE)</f>
        <v>5.2268615826258601E-3</v>
      </c>
    </row>
    <row r="198" spans="18:19" x14ac:dyDescent="0.2">
      <c r="R198" s="27">
        <f>_xll.qlCalendarAdvance(Calendar,R197,"1D","f")</f>
        <v>42649</v>
      </c>
      <c r="S198" s="68">
        <f>_xll.qlInterpolationInterpolate(B12MInterpolation,R198,TRUE)</f>
        <v>5.2275023514311084E-3</v>
      </c>
    </row>
    <row r="199" spans="18:19" x14ac:dyDescent="0.2">
      <c r="R199" s="27">
        <f>_xll.qlCalendarAdvance(Calendar,R198,"1D","f")</f>
        <v>42650</v>
      </c>
      <c r="S199" s="68">
        <f>_xll.qlInterpolationInterpolate(B12MInterpolation,R199,TRUE)</f>
        <v>5.2281428431991111E-3</v>
      </c>
    </row>
    <row r="200" spans="18:19" x14ac:dyDescent="0.2">
      <c r="R200" s="27">
        <f>_xll.qlCalendarAdvance(Calendar,R199,"1D","f")</f>
        <v>42653</v>
      </c>
      <c r="S200" s="68">
        <f>_xll.qlInterpolationInterpolate(B12MInterpolation,R200,TRUE)</f>
        <v>5.2300629831955126E-3</v>
      </c>
    </row>
    <row r="201" spans="18:19" x14ac:dyDescent="0.2">
      <c r="R201" s="27">
        <f>_xll.qlCalendarAdvance(Calendar,R200,"1D","f")</f>
        <v>42654</v>
      </c>
      <c r="S201" s="68">
        <f>_xll.qlInterpolationInterpolate(B12MInterpolation,R201,TRUE)</f>
        <v>5.230702693730398E-3</v>
      </c>
    </row>
    <row r="202" spans="18:19" x14ac:dyDescent="0.2">
      <c r="R202" s="27">
        <f>_xll.qlCalendarAdvance(Calendar,R201,"1D","f")</f>
        <v>42655</v>
      </c>
      <c r="S202" s="68">
        <f>_xll.qlInterpolationInterpolate(B12MInterpolation,R202,TRUE)</f>
        <v>5.23134229068597E-3</v>
      </c>
    </row>
    <row r="203" spans="18:19" x14ac:dyDescent="0.2">
      <c r="R203" s="27">
        <f>_xll.qlCalendarAdvance(Calendar,R202,"1D","f")</f>
        <v>42656</v>
      </c>
      <c r="S203" s="68">
        <f>_xll.qlInterpolationInterpolate(B12MInterpolation,R203,TRUE)</f>
        <v>5.2319818067538149E-3</v>
      </c>
    </row>
    <row r="204" spans="18:19" x14ac:dyDescent="0.2">
      <c r="R204" s="27">
        <f>_xll.qlCalendarAdvance(Calendar,R203,"1D","f")</f>
        <v>42657</v>
      </c>
      <c r="S204" s="68">
        <f>_xll.qlInterpolationInterpolate(B12MInterpolation,R204,TRUE)</f>
        <v>5.2326212746255174E-3</v>
      </c>
    </row>
    <row r="205" spans="18:19" x14ac:dyDescent="0.2">
      <c r="R205" s="27">
        <f>_xll.qlCalendarAdvance(Calendar,R204,"1D","f")</f>
        <v>42660</v>
      </c>
      <c r="S205" s="68">
        <f>_xll.qlInterpolationInterpolate(B12MInterpolation,R205,TRUE)</f>
        <v>5.2345397159796435E-3</v>
      </c>
    </row>
    <row r="206" spans="18:19" x14ac:dyDescent="0.2">
      <c r="R206" s="27">
        <f>_xll.qlCalendarAdvance(Calendar,R205,"1D","f")</f>
        <v>42661</v>
      </c>
      <c r="S206" s="68">
        <f>_xll.qlInterpolationInterpolate(B12MInterpolation,R206,TRUE)</f>
        <v>5.235179317982645E-3</v>
      </c>
    </row>
    <row r="207" spans="18:19" x14ac:dyDescent="0.2">
      <c r="R207" s="27">
        <f>_xll.qlCalendarAdvance(Calendar,R206,"1D","f")</f>
        <v>42662</v>
      </c>
      <c r="S207" s="68">
        <f>_xll.qlInterpolationInterpolate(B12MInterpolation,R207,TRUE)</f>
        <v>5.235819035247437E-3</v>
      </c>
    </row>
    <row r="208" spans="18:19" x14ac:dyDescent="0.2">
      <c r="R208" s="27">
        <f>_xll.qlCalendarAdvance(Calendar,R207,"1D","f")</f>
        <v>42663</v>
      </c>
      <c r="S208" s="68">
        <f>_xll.qlInterpolationInterpolate(B12MInterpolation,R208,TRUE)</f>
        <v>5.2364589004656051E-3</v>
      </c>
    </row>
    <row r="209" spans="18:19" x14ac:dyDescent="0.2">
      <c r="R209" s="27">
        <f>_xll.qlCalendarAdvance(Calendar,R208,"1D","f")</f>
        <v>42664</v>
      </c>
      <c r="S209" s="68">
        <f>_xll.qlInterpolationInterpolate(B12MInterpolation,R209,TRUE)</f>
        <v>5.2370989463287367E-3</v>
      </c>
    </row>
    <row r="210" spans="18:19" x14ac:dyDescent="0.2">
      <c r="R210" s="27">
        <f>_xll.qlCalendarAdvance(Calendar,R209,"1D","f")</f>
        <v>42667</v>
      </c>
      <c r="S210" s="68">
        <f>_xll.qlInterpolationInterpolate(B12MInterpolation,R210,TRUE)</f>
        <v>5.2390204947037706E-3</v>
      </c>
    </row>
    <row r="211" spans="18:19" x14ac:dyDescent="0.2">
      <c r="R211" s="27">
        <f>_xll.qlCalendarAdvance(Calendar,R210,"1D","f")</f>
        <v>42668</v>
      </c>
      <c r="S211" s="68">
        <f>_xll.qlInterpolationInterpolate(B12MInterpolation,R211,TRUE)</f>
        <v>5.2396615900626156E-3</v>
      </c>
    </row>
    <row r="212" spans="18:19" x14ac:dyDescent="0.2">
      <c r="R212" s="27">
        <f>_xll.qlCalendarAdvance(Calendar,R211,"1D","f")</f>
        <v>42669</v>
      </c>
      <c r="S212" s="68">
        <f>_xll.qlInterpolationInterpolate(B12MInterpolation,R212,TRUE)</f>
        <v>5.240303029524356E-3</v>
      </c>
    </row>
    <row r="213" spans="18:19" x14ac:dyDescent="0.2">
      <c r="R213" s="27">
        <f>_xll.qlCalendarAdvance(Calendar,R212,"1D","f")</f>
        <v>42670</v>
      </c>
      <c r="S213" s="68">
        <f>_xll.qlInterpolationInterpolate(B12MInterpolation,R213,TRUE)</f>
        <v>5.2409448457805758E-3</v>
      </c>
    </row>
    <row r="214" spans="18:19" x14ac:dyDescent="0.2">
      <c r="R214" s="27">
        <f>_xll.qlCalendarAdvance(Calendar,R213,"1D","f")</f>
        <v>42671</v>
      </c>
      <c r="S214" s="68">
        <f>_xll.qlInterpolationInterpolate(B12MInterpolation,R214,TRUE)</f>
        <v>5.241587071522863E-3</v>
      </c>
    </row>
    <row r="215" spans="18:19" x14ac:dyDescent="0.2">
      <c r="R215" s="27">
        <f>_xll.qlCalendarAdvance(Calendar,R214,"1D","f")</f>
        <v>42674</v>
      </c>
      <c r="S215" s="68">
        <f>_xll.qlInterpolationInterpolate(B12MInterpolation,R215,TRUE)</f>
        <v>5.2435165325819891E-3</v>
      </c>
    </row>
    <row r="216" spans="18:19" x14ac:dyDescent="0.2">
      <c r="R216" s="27">
        <f>_xll.qlCalendarAdvance(Calendar,R215,"1D","f")</f>
        <v>42675</v>
      </c>
      <c r="S216" s="68">
        <f>_xll.qlInterpolationInterpolate(B12MInterpolation,R216,TRUE)</f>
        <v>5.2441607231844059E-3</v>
      </c>
    </row>
    <row r="217" spans="18:19" x14ac:dyDescent="0.2">
      <c r="R217" s="27">
        <f>_xll.qlCalendarAdvance(Calendar,R216,"1D","f")</f>
        <v>42676</v>
      </c>
      <c r="S217" s="68">
        <f>_xll.qlInterpolationInterpolate(B12MInterpolation,R217,TRUE)</f>
        <v>5.2448054867308223E-3</v>
      </c>
    </row>
    <row r="218" spans="18:19" x14ac:dyDescent="0.2">
      <c r="R218" s="27">
        <f>_xll.qlCalendarAdvance(Calendar,R217,"1D","f")</f>
        <v>42677</v>
      </c>
      <c r="S218" s="68">
        <f>_xll.qlInterpolationInterpolate(B12MInterpolation,R218,TRUE)</f>
        <v>5.245450855912822E-3</v>
      </c>
    </row>
    <row r="219" spans="18:19" x14ac:dyDescent="0.2">
      <c r="R219" s="27">
        <f>_xll.qlCalendarAdvance(Calendar,R218,"1D","f")</f>
        <v>42678</v>
      </c>
      <c r="S219" s="68">
        <f>_xll.qlInterpolationInterpolate(B12MInterpolation,R219,TRUE)</f>
        <v>5.2460968634219932E-3</v>
      </c>
    </row>
    <row r="220" spans="18:19" x14ac:dyDescent="0.2">
      <c r="R220" s="27">
        <f>_xll.qlCalendarAdvance(Calendar,R219,"1D","f")</f>
        <v>42681</v>
      </c>
      <c r="S220" s="68">
        <f>_xll.qlInterpolationInterpolate(B12MInterpolation,R220,TRUE)</f>
        <v>5.248039042828394E-3</v>
      </c>
    </row>
    <row r="221" spans="18:19" x14ac:dyDescent="0.2">
      <c r="R221" s="27">
        <f>_xll.qlCalendarAdvance(Calendar,R220,"1D","f")</f>
        <v>42682</v>
      </c>
      <c r="S221" s="68">
        <f>_xll.qlInterpolationInterpolate(B12MInterpolation,R221,TRUE)</f>
        <v>5.2486879305621119E-3</v>
      </c>
    </row>
    <row r="222" spans="18:19" x14ac:dyDescent="0.2">
      <c r="R222" s="27">
        <f>_xll.qlCalendarAdvance(Calendar,R221,"1D","f")</f>
        <v>42683</v>
      </c>
      <c r="S222" s="68">
        <f>_xll.qlInterpolationInterpolate(B12MInterpolation,R222,TRUE)</f>
        <v>5.2493376200809308E-3</v>
      </c>
    </row>
    <row r="223" spans="18:19" x14ac:dyDescent="0.2">
      <c r="R223" s="27">
        <f>_xll.qlCalendarAdvance(Calendar,R222,"1D","f")</f>
        <v>42684</v>
      </c>
      <c r="S223" s="68">
        <f>_xll.qlInterpolationInterpolate(B12MInterpolation,R223,TRUE)</f>
        <v>5.2499881440764389E-3</v>
      </c>
    </row>
    <row r="224" spans="18:19" x14ac:dyDescent="0.2">
      <c r="R224" s="27">
        <f>_xll.qlCalendarAdvance(Calendar,R223,"1D","f")</f>
        <v>42685</v>
      </c>
      <c r="S224" s="68">
        <f>_xll.qlInterpolationInterpolate(B12MInterpolation,R224,TRUE)</f>
        <v>5.2506395352402225E-3</v>
      </c>
    </row>
    <row r="225" spans="18:19" x14ac:dyDescent="0.2">
      <c r="R225" s="27">
        <f>_xll.qlCalendarAdvance(Calendar,R224,"1D","f")</f>
        <v>42688</v>
      </c>
      <c r="S225" s="68">
        <f>_xll.qlInterpolationInterpolate(B12MInterpolation,R225,TRUE)</f>
        <v>5.252599238657083E-3</v>
      </c>
    </row>
    <row r="226" spans="18:19" x14ac:dyDescent="0.2">
      <c r="R226" s="27">
        <f>_xll.qlCalendarAdvance(Calendar,R225,"1D","f")</f>
        <v>42689</v>
      </c>
      <c r="S226" s="68">
        <f>_xll.qlInterpolationInterpolate(B12MInterpolation,R226,TRUE)</f>
        <v>5.2532544254098278E-3</v>
      </c>
    </row>
    <row r="227" spans="18:19" x14ac:dyDescent="0.2">
      <c r="R227" s="27">
        <f>_xll.qlCalendarAdvance(Calendar,R226,"1D","f")</f>
        <v>42690</v>
      </c>
      <c r="S227" s="68">
        <f>_xll.qlInterpolationInterpolate(B12MInterpolation,R227,TRUE)</f>
        <v>5.2539106427887793E-3</v>
      </c>
    </row>
    <row r="228" spans="18:19" x14ac:dyDescent="0.2">
      <c r="R228" s="27">
        <f>_xll.qlCalendarAdvance(Calendar,R227,"1D","f")</f>
        <v>42691</v>
      </c>
      <c r="S228" s="68">
        <f>_xll.qlInterpolationInterpolate(B12MInterpolation,R228,TRUE)</f>
        <v>5.2545679234855232E-3</v>
      </c>
    </row>
    <row r="229" spans="18:19" x14ac:dyDescent="0.2">
      <c r="R229" s="27">
        <f>_xll.qlCalendarAdvance(Calendar,R228,"1D","f")</f>
        <v>42692</v>
      </c>
      <c r="S229" s="68">
        <f>_xll.qlInterpolationInterpolate(B12MInterpolation,R229,TRUE)</f>
        <v>5.2552263001916458E-3</v>
      </c>
    </row>
    <row r="230" spans="18:19" x14ac:dyDescent="0.2">
      <c r="R230" s="27">
        <f>_xll.qlCalendarAdvance(Calendar,R229,"1D","f")</f>
        <v>42695</v>
      </c>
      <c r="S230" s="68">
        <f>_xll.qlInterpolationInterpolate(B12MInterpolation,R230,TRUE)</f>
        <v>5.2572083332821495E-3</v>
      </c>
    </row>
    <row r="231" spans="18:19" x14ac:dyDescent="0.2">
      <c r="R231" s="27">
        <f>_xll.qlCalendarAdvance(Calendar,R230,"1D","f")</f>
        <v>42696</v>
      </c>
      <c r="S231" s="68">
        <f>_xll.qlInterpolationInterpolate(B12MInterpolation,R231,TRUE)</f>
        <v>5.2578714209416504E-3</v>
      </c>
    </row>
    <row r="232" spans="18:19" x14ac:dyDescent="0.2">
      <c r="R232" s="27">
        <f>_xll.qlCalendarAdvance(Calendar,R231,"1D","f")</f>
        <v>42697</v>
      </c>
      <c r="S232" s="68">
        <f>_xll.qlInterpolationInterpolate(B12MInterpolation,R232,TRUE)</f>
        <v>5.2585357680684612E-3</v>
      </c>
    </row>
    <row r="233" spans="18:19" x14ac:dyDescent="0.2">
      <c r="R233" s="27">
        <f>_xll.qlCalendarAdvance(Calendar,R232,"1D","f")</f>
        <v>42698</v>
      </c>
      <c r="S233" s="68">
        <f>_xll.qlInterpolationInterpolate(B12MInterpolation,R233,TRUE)</f>
        <v>5.2592014073541684E-3</v>
      </c>
    </row>
    <row r="234" spans="18:19" x14ac:dyDescent="0.2">
      <c r="R234" s="27">
        <f>_xll.qlCalendarAdvance(Calendar,R233,"1D","f")</f>
        <v>42699</v>
      </c>
      <c r="S234" s="68">
        <f>_xll.qlInterpolationInterpolate(B12MInterpolation,R234,TRUE)</f>
        <v>5.2598683714903593E-3</v>
      </c>
    </row>
    <row r="235" spans="18:19" x14ac:dyDescent="0.2">
      <c r="R235" s="27">
        <f>_xll.qlCalendarAdvance(Calendar,R234,"1D","f")</f>
        <v>42702</v>
      </c>
      <c r="S235" s="68">
        <f>_xll.qlInterpolationInterpolate(B12MInterpolation,R235,TRUE)</f>
        <v>5.2618775399176894E-3</v>
      </c>
    </row>
    <row r="236" spans="18:19" x14ac:dyDescent="0.2">
      <c r="R236" s="27">
        <f>_xll.qlCalendarAdvance(Calendar,R235,"1D","f")</f>
        <v>42703</v>
      </c>
      <c r="S236" s="68">
        <f>_xll.qlInterpolationInterpolate(B12MInterpolation,R236,TRUE)</f>
        <v>5.2625501303716739E-3</v>
      </c>
    </row>
    <row r="237" spans="18:19" x14ac:dyDescent="0.2">
      <c r="R237" s="27">
        <f>_xll.qlCalendarAdvance(Calendar,R236,"1D","f")</f>
        <v>42704</v>
      </c>
      <c r="S237" s="68">
        <f>_xll.qlInterpolationInterpolate(B12MInterpolation,R237,TRUE)</f>
        <v>5.2632242091340733E-3</v>
      </c>
    </row>
    <row r="238" spans="18:19" x14ac:dyDescent="0.2">
      <c r="R238" s="27">
        <f>_xll.qlCalendarAdvance(Calendar,R237,"1D","f")</f>
        <v>42705</v>
      </c>
      <c r="S238" s="68">
        <f>_xll.qlInterpolationInterpolate(B12MInterpolation,R238,TRUE)</f>
        <v>5.2638998088964722E-3</v>
      </c>
    </row>
    <row r="239" spans="18:19" x14ac:dyDescent="0.2">
      <c r="R239" s="27">
        <f>_xll.qlCalendarAdvance(Calendar,R238,"1D","f")</f>
        <v>42706</v>
      </c>
      <c r="S239" s="68">
        <f>_xll.qlInterpolationInterpolate(B12MInterpolation,R239,TRUE)</f>
        <v>5.264576962350458E-3</v>
      </c>
    </row>
    <row r="240" spans="18:19" x14ac:dyDescent="0.2">
      <c r="R240" s="27">
        <f>_xll.qlCalendarAdvance(Calendar,R239,"1D","f")</f>
        <v>42709</v>
      </c>
      <c r="S240" s="68">
        <f>_xll.qlInterpolationInterpolate(B12MInterpolation,R240,TRUE)</f>
        <v>5.2666180717777997E-3</v>
      </c>
    </row>
    <row r="241" spans="18:19" x14ac:dyDescent="0.2">
      <c r="R241" s="27">
        <f>_xll.qlCalendarAdvance(Calendar,R240,"1D","f")</f>
        <v>42710</v>
      </c>
      <c r="S241" s="68">
        <f>_xll.qlInterpolationInterpolate(B12MInterpolation,R241,TRUE)</f>
        <v>5.2673017669139953E-3</v>
      </c>
    </row>
    <row r="242" spans="18:19" x14ac:dyDescent="0.2">
      <c r="R242" s="27">
        <f>_xll.qlCalendarAdvance(Calendar,R241,"1D","f")</f>
        <v>42711</v>
      </c>
      <c r="S242" s="68">
        <f>_xll.qlInterpolationInterpolate(B12MInterpolation,R242,TRUE)</f>
        <v>5.2679871791997098E-3</v>
      </c>
    </row>
    <row r="243" spans="18:19" x14ac:dyDescent="0.2">
      <c r="R243" s="27">
        <f>_xll.qlCalendarAdvance(Calendar,R242,"1D","f")</f>
        <v>42712</v>
      </c>
      <c r="S243" s="68">
        <f>_xll.qlInterpolationInterpolate(B12MInterpolation,R243,TRUE)</f>
        <v>5.2686743413265288E-3</v>
      </c>
    </row>
    <row r="244" spans="18:19" x14ac:dyDescent="0.2">
      <c r="R244" s="27">
        <f>_xll.qlCalendarAdvance(Calendar,R243,"1D","f")</f>
        <v>42713</v>
      </c>
      <c r="S244" s="68">
        <f>_xll.qlInterpolationInterpolate(B12MInterpolation,R244,TRUE)</f>
        <v>5.2693632859860378E-3</v>
      </c>
    </row>
    <row r="245" spans="18:19" x14ac:dyDescent="0.2">
      <c r="R245" s="27">
        <f>_xll.qlCalendarAdvance(Calendar,R244,"1D","f")</f>
        <v>42716</v>
      </c>
      <c r="S245" s="68">
        <f>_xll.qlInterpolationInterpolate(B12MInterpolation,R245,TRUE)</f>
        <v>5.2714411420765744E-3</v>
      </c>
    </row>
    <row r="246" spans="18:19" x14ac:dyDescent="0.2">
      <c r="R246" s="27">
        <f>_xll.qlCalendarAdvance(Calendar,R245,"1D","f")</f>
        <v>42717</v>
      </c>
      <c r="S246" s="68">
        <f>_xll.qlInterpolationInterpolate(B12MInterpolation,R246,TRUE)</f>
        <v>5.2721375437827095E-3</v>
      </c>
    </row>
    <row r="247" spans="18:19" x14ac:dyDescent="0.2">
      <c r="R247" s="27">
        <f>_xll.qlCalendarAdvance(Calendar,R246,"1D","f")</f>
        <v>42718</v>
      </c>
      <c r="S247" s="68">
        <f>_xll.qlInterpolationInterpolate(B12MInterpolation,R247,TRUE)</f>
        <v>5.2728358914794675E-3</v>
      </c>
    </row>
    <row r="248" spans="18:19" x14ac:dyDescent="0.2">
      <c r="R248" s="27">
        <f>_xll.qlCalendarAdvance(Calendar,R247,"1D","f")</f>
        <v>42719</v>
      </c>
      <c r="S248" s="68">
        <f>_xll.qlInterpolationInterpolate(B12MInterpolation,R248,TRUE)</f>
        <v>5.2735362178584341E-3</v>
      </c>
    </row>
    <row r="249" spans="18:19" x14ac:dyDescent="0.2">
      <c r="R249" s="27">
        <f>_xll.qlCalendarAdvance(Calendar,R248,"1D","f")</f>
        <v>42720</v>
      </c>
      <c r="S249" s="68">
        <f>_xll.qlInterpolationInterpolate(B12MInterpolation,R249,TRUE)</f>
        <v>5.2742385556111947E-3</v>
      </c>
    </row>
    <row r="250" spans="18:19" x14ac:dyDescent="0.2">
      <c r="R250" s="27">
        <f>_xll.qlCalendarAdvance(Calendar,R249,"1D","f")</f>
        <v>42723</v>
      </c>
      <c r="S250" s="68">
        <f>_xll.qlInterpolationInterpolate(B12MInterpolation,R250,TRUE)</f>
        <v>5.2763579640281097E-3</v>
      </c>
    </row>
    <row r="251" spans="18:19" x14ac:dyDescent="0.2">
      <c r="R251" s="27">
        <f>_xll.qlCalendarAdvance(Calendar,R250,"1D","f")</f>
        <v>42724</v>
      </c>
      <c r="S251" s="68">
        <f>_xll.qlInterpolationInterpolate(B12MInterpolation,R251,TRUE)</f>
        <v>5.2770686741919126E-3</v>
      </c>
    </row>
    <row r="252" spans="18:19" x14ac:dyDescent="0.2">
      <c r="R252" s="27">
        <f>_xll.qlCalendarAdvance(Calendar,R251,"1D","f")</f>
        <v>42725</v>
      </c>
      <c r="S252" s="68">
        <f>_xll.qlInterpolationInterpolate(B12MInterpolation,R252,TRUE)</f>
        <v>5.2777815591874416E-3</v>
      </c>
    </row>
    <row r="253" spans="18:19" x14ac:dyDescent="0.2">
      <c r="R253" s="27">
        <f>_xll.qlCalendarAdvance(Calendar,R252,"1D","f")</f>
        <v>42726</v>
      </c>
      <c r="S253" s="68">
        <f>_xll.qlInterpolationInterpolate(B12MInterpolation,R253,TRUE)</f>
        <v>5.2784966517062833E-3</v>
      </c>
    </row>
    <row r="254" spans="18:19" x14ac:dyDescent="0.2">
      <c r="R254" s="27">
        <f>_xll.qlCalendarAdvance(Calendar,R253,"1D","f")</f>
        <v>42727</v>
      </c>
      <c r="S254" s="68">
        <f>_xll.qlInterpolationInterpolate(B12MInterpolation,R254,TRUE)</f>
        <v>5.2792139844400239E-3</v>
      </c>
    </row>
    <row r="255" spans="18:19" x14ac:dyDescent="0.2">
      <c r="R255" s="27">
        <f>_xll.qlCalendarAdvance(Calendar,R254,"1D","f")</f>
        <v>42732</v>
      </c>
      <c r="S255" s="68">
        <f>_xll.qlInterpolationInterpolate(B12MInterpolation,R255,TRUE)</f>
        <v>5.2828353955377272E-3</v>
      </c>
    </row>
    <row r="256" spans="18:19" x14ac:dyDescent="0.2">
      <c r="R256" s="27">
        <f>_xll.qlCalendarAdvance(Calendar,R255,"1D","f")</f>
        <v>42733</v>
      </c>
      <c r="S256" s="68">
        <f>_xll.qlInterpolationInterpolate(B12MInterpolation,R256,TRUE)</f>
        <v>5.2835668560841723E-3</v>
      </c>
    </row>
    <row r="257" spans="18:19" x14ac:dyDescent="0.2">
      <c r="R257" s="27">
        <f>_xll.qlCalendarAdvance(Calendar,R256,"1D","f")</f>
        <v>42734</v>
      </c>
      <c r="S257" s="68">
        <f>_xll.qlInterpolationInterpolate(B12MInterpolation,R257,TRUE)</f>
        <v>5.2843007856866204E-3</v>
      </c>
    </row>
    <row r="258" spans="18:19" x14ac:dyDescent="0.2">
      <c r="R258" s="27">
        <f>_xll.qlCalendarAdvance(Calendar,R257,"1D","f")</f>
        <v>42738</v>
      </c>
      <c r="S258" s="68">
        <f>_xll.qlInterpolationInterpolate(B12MInterpolation,R258,TRUE)</f>
        <v>5.2872242417200234E-3</v>
      </c>
    </row>
    <row r="259" spans="18:19" x14ac:dyDescent="0.2">
      <c r="R259" s="27">
        <f>_xll.qlCalendarAdvance(Calendar,R258,"1D","f")</f>
        <v>42739</v>
      </c>
      <c r="S259" s="68">
        <f>_xll.qlInterpolationInterpolate(B12MInterpolation,R259,TRUE)</f>
        <v>5.2879491431850039E-3</v>
      </c>
    </row>
    <row r="260" spans="18:19" x14ac:dyDescent="0.2">
      <c r="R260" s="27">
        <f>_xll.qlCalendarAdvance(Calendar,R259,"1D","f")</f>
        <v>42740</v>
      </c>
      <c r="S260" s="68">
        <f>_xll.qlInterpolationInterpolate(B12MInterpolation,R260,TRUE)</f>
        <v>5.2886713842233944E-3</v>
      </c>
    </row>
    <row r="261" spans="18:19" x14ac:dyDescent="0.2">
      <c r="R261" s="27">
        <f>_xll.qlCalendarAdvance(Calendar,R260,"1D","f")</f>
        <v>42741</v>
      </c>
      <c r="S261" s="68">
        <f>_xll.qlInterpolationInterpolate(B12MInterpolation,R261,TRUE)</f>
        <v>5.2893908271305747E-3</v>
      </c>
    </row>
    <row r="262" spans="18:19" x14ac:dyDescent="0.2">
      <c r="R262" s="27">
        <f>_xll.qlCalendarAdvance(Calendar,R261,"1D","f")</f>
        <v>42744</v>
      </c>
      <c r="S262" s="68">
        <f>_xll.qlInterpolationInterpolate(B12MInterpolation,R262,TRUE)</f>
        <v>5.2915309900186478E-3</v>
      </c>
    </row>
    <row r="263" spans="18:19" x14ac:dyDescent="0.2">
      <c r="R263" s="27">
        <f>_xll.qlCalendarAdvance(Calendar,R262,"1D","f")</f>
        <v>42745</v>
      </c>
      <c r="S263" s="68">
        <f>_xll.qlInterpolationInterpolate(B12MInterpolation,R263,TRUE)</f>
        <v>5.29223786335478E-3</v>
      </c>
    </row>
    <row r="264" spans="18:19" x14ac:dyDescent="0.2">
      <c r="R264" s="27">
        <f>_xll.qlCalendarAdvance(Calendar,R263,"1D","f")</f>
        <v>42746</v>
      </c>
      <c r="S264" s="68">
        <f>_xll.qlInterpolationInterpolate(B12MInterpolation,R264,TRUE)</f>
        <v>5.292941250036598E-3</v>
      </c>
    </row>
    <row r="265" spans="18:19" x14ac:dyDescent="0.2">
      <c r="R265" s="27">
        <f>_xll.qlCalendarAdvance(Calendar,R264,"1D","f")</f>
        <v>42747</v>
      </c>
      <c r="S265" s="68">
        <f>_xll.qlInterpolationInterpolate(B12MInterpolation,R265,TRUE)</f>
        <v>5.2936410123594823E-3</v>
      </c>
    </row>
    <row r="266" spans="18:19" x14ac:dyDescent="0.2">
      <c r="R266" s="27">
        <f>_xll.qlCalendarAdvance(Calendar,R265,"1D","f")</f>
        <v>42748</v>
      </c>
      <c r="S266" s="68">
        <f>_xll.qlInterpolationInterpolate(B12MInterpolation,R266,TRUE)</f>
        <v>5.2943370126188102E-3</v>
      </c>
    </row>
    <row r="267" spans="18:19" x14ac:dyDescent="0.2">
      <c r="R267" s="71">
        <f>_xll.qlCalendarAdvance(Calendar,R266,"1D","f")</f>
        <v>42751</v>
      </c>
      <c r="S267" s="214">
        <f>_xll.qlInterpolationInterpolate(B12MInterpolation,R267,TRUE)</f>
        <v>5.2964010639692562E-3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customWidth="1"/>
    <col min="7" max="7" width="3.5" style="144" bestFit="1" customWidth="1"/>
    <col min="8" max="8" width="21.33203125" style="144" customWidth="1"/>
    <col min="9" max="9" width="33.33203125" style="144" bestFit="1" customWidth="1"/>
    <col min="10" max="10" width="30.33203125" style="144" customWidth="1"/>
    <col min="11" max="11" width="34.83203125" style="144" customWidth="1"/>
    <col min="12" max="12" width="24.83203125" style="144" customWidth="1"/>
    <col min="13" max="13" width="3.33203125" style="144" customWidth="1"/>
    <col min="14" max="14" width="3.1640625" style="144" customWidth="1"/>
    <col min="15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52" t="s">
        <v>19</v>
      </c>
      <c r="C3" s="153" t="s">
        <v>176</v>
      </c>
      <c r="D3" s="153" t="s">
        <v>175</v>
      </c>
      <c r="E3" s="153" t="str">
        <f>E1</f>
        <v>0D</v>
      </c>
      <c r="F3" s="153" t="s">
        <v>139</v>
      </c>
      <c r="G3" s="153" t="s">
        <v>175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USDAM3L1Y_S6L3L_Quote#0000</v>
      </c>
      <c r="L3" s="370" t="str">
        <f>_xll.ohRangeRetrieveError(K3)</f>
        <v/>
      </c>
      <c r="M3" s="360"/>
    </row>
    <row r="4" spans="1:13" x14ac:dyDescent="0.2">
      <c r="A4" s="359"/>
      <c r="B4" s="157" t="s">
        <v>141</v>
      </c>
      <c r="C4" s="131" t="s">
        <v>176</v>
      </c>
      <c r="D4" s="131" t="s">
        <v>175</v>
      </c>
      <c r="E4" s="131" t="str">
        <f t="shared" ref="E4:E36" si="3">E3</f>
        <v>0D</v>
      </c>
      <c r="F4" s="131" t="s">
        <v>139</v>
      </c>
      <c r="G4" s="131" t="s">
        <v>175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USDAM3L2Y_S6L3L_Quote#0000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176</v>
      </c>
      <c r="D5" s="131" t="s">
        <v>175</v>
      </c>
      <c r="E5" s="131" t="str">
        <f t="shared" si="3"/>
        <v>0D</v>
      </c>
      <c r="F5" s="131" t="s">
        <v>139</v>
      </c>
      <c r="G5" s="131" t="s">
        <v>175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USDAM3L3Y_S6L3L_Quote#0000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176</v>
      </c>
      <c r="D6" s="131" t="s">
        <v>175</v>
      </c>
      <c r="E6" s="131" t="str">
        <f t="shared" si="3"/>
        <v>0D</v>
      </c>
      <c r="F6" s="131" t="s">
        <v>139</v>
      </c>
      <c r="G6" s="131" t="s">
        <v>175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USDAM3L4Y_S6L3L_Quote#0000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176</v>
      </c>
      <c r="D7" s="131" t="s">
        <v>175</v>
      </c>
      <c r="E7" s="131" t="str">
        <f t="shared" si="3"/>
        <v>0D</v>
      </c>
      <c r="F7" s="131" t="s">
        <v>139</v>
      </c>
      <c r="G7" s="131" t="s">
        <v>175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USDAM3L5Y_S6L3L_Quote#0000</v>
      </c>
      <c r="L7" s="371" t="str">
        <f>_xll.ohRangeRetrieveError(K7)</f>
        <v/>
      </c>
      <c r="M7" s="360"/>
    </row>
    <row r="8" spans="1:13" x14ac:dyDescent="0.2">
      <c r="A8" s="359"/>
      <c r="B8" s="157" t="s">
        <v>117</v>
      </c>
      <c r="C8" s="131" t="s">
        <v>176</v>
      </c>
      <c r="D8" s="131" t="s">
        <v>175</v>
      </c>
      <c r="E8" s="131" t="str">
        <f t="shared" si="3"/>
        <v>0D</v>
      </c>
      <c r="F8" s="131" t="s">
        <v>139</v>
      </c>
      <c r="G8" s="131" t="s">
        <v>175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USDAM3L6Y_S6L3L_Quote#0000</v>
      </c>
      <c r="L8" s="371" t="str">
        <f>_xll.ohRangeRetrieveError(K8)</f>
        <v/>
      </c>
      <c r="M8" s="360"/>
    </row>
    <row r="9" spans="1:13" x14ac:dyDescent="0.2">
      <c r="A9" s="359"/>
      <c r="B9" s="157" t="s">
        <v>118</v>
      </c>
      <c r="C9" s="131" t="s">
        <v>176</v>
      </c>
      <c r="D9" s="131" t="s">
        <v>175</v>
      </c>
      <c r="E9" s="131" t="str">
        <f t="shared" si="3"/>
        <v>0D</v>
      </c>
      <c r="F9" s="131" t="s">
        <v>139</v>
      </c>
      <c r="G9" s="131" t="s">
        <v>175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USDAM3L7Y_S6L3L_Quote#0000</v>
      </c>
      <c r="L9" s="371" t="str">
        <f>_xll.ohRangeRetrieveError(K9)</f>
        <v/>
      </c>
      <c r="M9" s="360"/>
    </row>
    <row r="10" spans="1:13" x14ac:dyDescent="0.2">
      <c r="A10" s="359"/>
      <c r="B10" s="157" t="s">
        <v>119</v>
      </c>
      <c r="C10" s="131" t="s">
        <v>176</v>
      </c>
      <c r="D10" s="131" t="s">
        <v>175</v>
      </c>
      <c r="E10" s="131" t="str">
        <f t="shared" si="3"/>
        <v>0D</v>
      </c>
      <c r="F10" s="131" t="s">
        <v>139</v>
      </c>
      <c r="G10" s="131" t="s">
        <v>175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USDAM3L8Y_S6L3L_Quote#0000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142</v>
      </c>
      <c r="C11" s="131" t="s">
        <v>176</v>
      </c>
      <c r="D11" s="131" t="s">
        <v>175</v>
      </c>
      <c r="E11" s="131" t="str">
        <f t="shared" si="3"/>
        <v>0D</v>
      </c>
      <c r="F11" s="131" t="s">
        <v>139</v>
      </c>
      <c r="G11" s="131" t="s">
        <v>175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USDAM3L9Y_S6L3L_Quote#0000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143</v>
      </c>
      <c r="C12" s="131" t="s">
        <v>176</v>
      </c>
      <c r="D12" s="131" t="s">
        <v>175</v>
      </c>
      <c r="E12" s="131" t="str">
        <f t="shared" si="3"/>
        <v>0D</v>
      </c>
      <c r="F12" s="131" t="s">
        <v>139</v>
      </c>
      <c r="G12" s="131" t="s">
        <v>175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USDAM3L10Y_S6L3L_Quote#0000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144</v>
      </c>
      <c r="C13" s="131" t="s">
        <v>176</v>
      </c>
      <c r="D13" s="131" t="s">
        <v>175</v>
      </c>
      <c r="E13" s="131" t="str">
        <f t="shared" si="3"/>
        <v>0D</v>
      </c>
      <c r="F13" s="131" t="s">
        <v>139</v>
      </c>
      <c r="G13" s="131" t="s">
        <v>175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USDAM3L11Y_S6L3L_Quote#0000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145</v>
      </c>
      <c r="C14" s="131" t="s">
        <v>176</v>
      </c>
      <c r="D14" s="131" t="s">
        <v>175</v>
      </c>
      <c r="E14" s="131" t="str">
        <f t="shared" si="3"/>
        <v>0D</v>
      </c>
      <c r="F14" s="131" t="s">
        <v>139</v>
      </c>
      <c r="G14" s="131" t="s">
        <v>175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USDAM3L12Y_S6L3L_Quote#0000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146</v>
      </c>
      <c r="C15" s="131" t="s">
        <v>176</v>
      </c>
      <c r="D15" s="131" t="s">
        <v>175</v>
      </c>
      <c r="E15" s="131" t="str">
        <f t="shared" si="3"/>
        <v>0D</v>
      </c>
      <c r="F15" s="131" t="s">
        <v>139</v>
      </c>
      <c r="G15" s="131" t="s">
        <v>175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USDAM3L13Y_S6L3L_Quote#0000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147</v>
      </c>
      <c r="C16" s="131" t="s">
        <v>176</v>
      </c>
      <c r="D16" s="131" t="s">
        <v>175</v>
      </c>
      <c r="E16" s="131" t="str">
        <f t="shared" si="3"/>
        <v>0D</v>
      </c>
      <c r="F16" s="131" t="s">
        <v>139</v>
      </c>
      <c r="G16" s="131" t="s">
        <v>175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USDAM3L14Y_S6L3L_Quote#0000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148</v>
      </c>
      <c r="C17" s="131" t="s">
        <v>176</v>
      </c>
      <c r="D17" s="131" t="s">
        <v>175</v>
      </c>
      <c r="E17" s="131" t="str">
        <f t="shared" si="3"/>
        <v>0D</v>
      </c>
      <c r="F17" s="131" t="s">
        <v>139</v>
      </c>
      <c r="G17" s="131" t="s">
        <v>175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USDAM3L15Y_S6L3L_Quote#0000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149</v>
      </c>
      <c r="C18" s="131" t="s">
        <v>176</v>
      </c>
      <c r="D18" s="131" t="s">
        <v>175</v>
      </c>
      <c r="E18" s="131" t="str">
        <f t="shared" si="3"/>
        <v>0D</v>
      </c>
      <c r="F18" s="131" t="s">
        <v>139</v>
      </c>
      <c r="G18" s="131" t="s">
        <v>175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USDAM3L16Y_S6L3L_Quote#0000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150</v>
      </c>
      <c r="C19" s="131" t="s">
        <v>176</v>
      </c>
      <c r="D19" s="131" t="s">
        <v>175</v>
      </c>
      <c r="E19" s="131" t="str">
        <f t="shared" si="3"/>
        <v>0D</v>
      </c>
      <c r="F19" s="131" t="s">
        <v>139</v>
      </c>
      <c r="G19" s="131" t="s">
        <v>175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USDAM3L17Y_S6L3L_Quote#0000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151</v>
      </c>
      <c r="C20" s="131" t="s">
        <v>176</v>
      </c>
      <c r="D20" s="131" t="s">
        <v>175</v>
      </c>
      <c r="E20" s="131" t="str">
        <f t="shared" si="3"/>
        <v>0D</v>
      </c>
      <c r="F20" s="131" t="s">
        <v>139</v>
      </c>
      <c r="G20" s="131" t="s">
        <v>175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USDAM3L18Y_S6L3L_Quote#0000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152</v>
      </c>
      <c r="C21" s="131" t="s">
        <v>176</v>
      </c>
      <c r="D21" s="131" t="s">
        <v>175</v>
      </c>
      <c r="E21" s="131" t="str">
        <f t="shared" si="3"/>
        <v>0D</v>
      </c>
      <c r="F21" s="131" t="s">
        <v>139</v>
      </c>
      <c r="G21" s="131" t="s">
        <v>175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USDAM3L19Y_S6L3L_Quote#0000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153</v>
      </c>
      <c r="C22" s="131" t="s">
        <v>176</v>
      </c>
      <c r="D22" s="131" t="s">
        <v>175</v>
      </c>
      <c r="E22" s="131" t="str">
        <f t="shared" si="3"/>
        <v>0D</v>
      </c>
      <c r="F22" s="131" t="s">
        <v>139</v>
      </c>
      <c r="G22" s="131" t="s">
        <v>175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USDAM3L20Y_S6L3L_Quote#0000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154</v>
      </c>
      <c r="C23" s="131" t="s">
        <v>176</v>
      </c>
      <c r="D23" s="131" t="s">
        <v>175</v>
      </c>
      <c r="E23" s="131" t="str">
        <f t="shared" si="3"/>
        <v>0D</v>
      </c>
      <c r="F23" s="131" t="s">
        <v>139</v>
      </c>
      <c r="G23" s="131" t="s">
        <v>175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USDAM3L21Y_S6L3L_Quote#0000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155</v>
      </c>
      <c r="C24" s="131" t="s">
        <v>176</v>
      </c>
      <c r="D24" s="131" t="s">
        <v>175</v>
      </c>
      <c r="E24" s="131" t="str">
        <f t="shared" si="3"/>
        <v>0D</v>
      </c>
      <c r="F24" s="131" t="s">
        <v>139</v>
      </c>
      <c r="G24" s="131" t="s">
        <v>175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USDAM3L22Y_S6L3L_Quote#0000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156</v>
      </c>
      <c r="C25" s="131" t="s">
        <v>176</v>
      </c>
      <c r="D25" s="131" t="s">
        <v>175</v>
      </c>
      <c r="E25" s="131" t="str">
        <f t="shared" si="3"/>
        <v>0D</v>
      </c>
      <c r="F25" s="131" t="s">
        <v>139</v>
      </c>
      <c r="G25" s="131" t="s">
        <v>175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USDAM3L23Y_S6L3L_Quote#0000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157</v>
      </c>
      <c r="C26" s="131" t="s">
        <v>176</v>
      </c>
      <c r="D26" s="131" t="s">
        <v>175</v>
      </c>
      <c r="E26" s="131" t="str">
        <f t="shared" si="3"/>
        <v>0D</v>
      </c>
      <c r="F26" s="131" t="s">
        <v>139</v>
      </c>
      <c r="G26" s="131" t="s">
        <v>175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USDAM3L24Y_S6L3L_Quote#0000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158</v>
      </c>
      <c r="C27" s="131" t="s">
        <v>176</v>
      </c>
      <c r="D27" s="131" t="s">
        <v>175</v>
      </c>
      <c r="E27" s="131" t="str">
        <f t="shared" si="3"/>
        <v>0D</v>
      </c>
      <c r="F27" s="131" t="s">
        <v>139</v>
      </c>
      <c r="G27" s="131" t="s">
        <v>175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USDAM3L25Y_S6L3L_Quote#0000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159</v>
      </c>
      <c r="C28" s="131" t="s">
        <v>176</v>
      </c>
      <c r="D28" s="131" t="s">
        <v>175</v>
      </c>
      <c r="E28" s="131" t="str">
        <f t="shared" si="3"/>
        <v>0D</v>
      </c>
      <c r="F28" s="131" t="s">
        <v>139</v>
      </c>
      <c r="G28" s="131" t="s">
        <v>175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USDAM3L26Y_S6L3L_Quote#0000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160</v>
      </c>
      <c r="C29" s="131" t="s">
        <v>176</v>
      </c>
      <c r="D29" s="131" t="s">
        <v>175</v>
      </c>
      <c r="E29" s="131" t="str">
        <f t="shared" si="3"/>
        <v>0D</v>
      </c>
      <c r="F29" s="131" t="s">
        <v>139</v>
      </c>
      <c r="G29" s="131" t="s">
        <v>175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USDAM3L27Y_S6L3L_Quote#0000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161</v>
      </c>
      <c r="C30" s="131" t="s">
        <v>176</v>
      </c>
      <c r="D30" s="131" t="s">
        <v>175</v>
      </c>
      <c r="E30" s="131" t="str">
        <f t="shared" si="3"/>
        <v>0D</v>
      </c>
      <c r="F30" s="131" t="s">
        <v>139</v>
      </c>
      <c r="G30" s="131" t="s">
        <v>175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USDAM3L28Y_S6L3L_Quote#0000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162</v>
      </c>
      <c r="C31" s="131" t="s">
        <v>176</v>
      </c>
      <c r="D31" s="131" t="s">
        <v>175</v>
      </c>
      <c r="E31" s="131" t="str">
        <f t="shared" si="3"/>
        <v>0D</v>
      </c>
      <c r="F31" s="131" t="s">
        <v>139</v>
      </c>
      <c r="G31" s="131" t="s">
        <v>175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USDAM3L29Y_S6L3L_Quote#0000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163</v>
      </c>
      <c r="C32" s="131" t="s">
        <v>176</v>
      </c>
      <c r="D32" s="131" t="s">
        <v>175</v>
      </c>
      <c r="E32" s="131" t="str">
        <f t="shared" si="3"/>
        <v>0D</v>
      </c>
      <c r="F32" s="131" t="s">
        <v>139</v>
      </c>
      <c r="G32" s="131" t="s">
        <v>175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USDAM3L30Y_S6L3L_Quote#0000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164</v>
      </c>
      <c r="C33" s="131" t="s">
        <v>176</v>
      </c>
      <c r="D33" s="131" t="s">
        <v>175</v>
      </c>
      <c r="E33" s="131" t="str">
        <f t="shared" si="3"/>
        <v>0D</v>
      </c>
      <c r="F33" s="131" t="s">
        <v>139</v>
      </c>
      <c r="G33" s="131" t="s">
        <v>175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USDAM3L35Y_S6L3L_Quote#0000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165</v>
      </c>
      <c r="C34" s="131" t="s">
        <v>176</v>
      </c>
      <c r="D34" s="131" t="s">
        <v>175</v>
      </c>
      <c r="E34" s="131" t="str">
        <f t="shared" si="3"/>
        <v>0D</v>
      </c>
      <c r="F34" s="131" t="s">
        <v>139</v>
      </c>
      <c r="G34" s="131" t="s">
        <v>175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USDAM3L40Y_S6L3L_Quote#0000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166</v>
      </c>
      <c r="C35" s="131" t="s">
        <v>176</v>
      </c>
      <c r="D35" s="131" t="s">
        <v>175</v>
      </c>
      <c r="E35" s="131" t="str">
        <f t="shared" si="3"/>
        <v>0D</v>
      </c>
      <c r="F35" s="131" t="s">
        <v>139</v>
      </c>
      <c r="G35" s="131" t="s">
        <v>175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USDAM3L50Y_S6L3L_Quote#0000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167</v>
      </c>
      <c r="C36" s="136" t="s">
        <v>176</v>
      </c>
      <c r="D36" s="136" t="s">
        <v>175</v>
      </c>
      <c r="E36" s="136" t="str">
        <f t="shared" si="3"/>
        <v>0D</v>
      </c>
      <c r="F36" s="136" t="s">
        <v>139</v>
      </c>
      <c r="G36" s="136" t="s">
        <v>175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bestFit="1" customWidth="1"/>
    <col min="7" max="7" width="3.5" style="144" bestFit="1" customWidth="1"/>
    <col min="8" max="8" width="21.33203125" style="144" bestFit="1" customWidth="1"/>
    <col min="9" max="9" width="33.33203125" style="144" bestFit="1" customWidth="1"/>
    <col min="10" max="10" width="30.33203125" style="144" bestFit="1" customWidth="1"/>
    <col min="11" max="11" width="34.83203125" style="144" bestFit="1" customWidth="1"/>
    <col min="12" max="12" width="24.83203125" style="144" customWidth="1"/>
    <col min="13" max="14" width="3.33203125" style="144" customWidth="1"/>
    <col min="15" max="15" width="4.6640625" style="144" bestFit="1" customWidth="1"/>
    <col min="16" max="16" width="3.6640625" style="144" bestFit="1" customWidth="1"/>
    <col min="17" max="17" width="3.1640625" style="144" bestFit="1" customWidth="1"/>
    <col min="18" max="18" width="3.83203125" style="144" bestFit="1" customWidth="1"/>
    <col min="19" max="19" width="4.6640625" style="144" bestFit="1" customWidth="1"/>
    <col min="20" max="20" width="4.1640625" style="144" bestFit="1" customWidth="1"/>
    <col min="21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65" t="s">
        <v>19</v>
      </c>
      <c r="C3" s="153" t="s">
        <v>176</v>
      </c>
      <c r="D3" s="153" t="s">
        <v>175</v>
      </c>
      <c r="E3" s="153" t="str">
        <f>E1</f>
        <v>0D</v>
      </c>
      <c r="F3" s="153" t="s">
        <v>140</v>
      </c>
      <c r="G3" s="153" t="s">
        <v>175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USDAM3L1Y_S12L3L_Quote#0001</v>
      </c>
      <c r="L3" s="370" t="str">
        <f>_xll.ohRangeRetrieveError(K3)</f>
        <v/>
      </c>
      <c r="M3" s="360"/>
    </row>
    <row r="4" spans="1:13" x14ac:dyDescent="0.2">
      <c r="A4" s="359"/>
      <c r="B4" s="167" t="s">
        <v>141</v>
      </c>
      <c r="C4" s="131" t="s">
        <v>176</v>
      </c>
      <c r="D4" s="131" t="s">
        <v>175</v>
      </c>
      <c r="E4" s="131" t="str">
        <f>E3</f>
        <v>0D</v>
      </c>
      <c r="F4" s="131" t="s">
        <v>140</v>
      </c>
      <c r="G4" s="131" t="s">
        <v>175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USDAM3L2Y_S12L3L_Quote#0002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176</v>
      </c>
      <c r="D5" s="131" t="s">
        <v>175</v>
      </c>
      <c r="E5" s="131" t="str">
        <f t="shared" ref="E5:E36" si="3">E4</f>
        <v>0D</v>
      </c>
      <c r="F5" s="131" t="s">
        <v>140</v>
      </c>
      <c r="G5" s="131" t="s">
        <v>175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USDAM3L3Y_S12L3L_Quote#0001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176</v>
      </c>
      <c r="D6" s="131" t="s">
        <v>175</v>
      </c>
      <c r="E6" s="131" t="str">
        <f t="shared" si="3"/>
        <v>0D</v>
      </c>
      <c r="F6" s="131" t="s">
        <v>140</v>
      </c>
      <c r="G6" s="131" t="s">
        <v>175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USDAM3L4Y_S12L3L_Quote#0001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176</v>
      </c>
      <c r="D7" s="131" t="s">
        <v>175</v>
      </c>
      <c r="E7" s="131" t="str">
        <f t="shared" si="3"/>
        <v>0D</v>
      </c>
      <c r="F7" s="131" t="s">
        <v>140</v>
      </c>
      <c r="G7" s="131" t="s">
        <v>175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USDAM3L5Y_S12L3L_Quote#0001</v>
      </c>
      <c r="L7" s="371" t="str">
        <f>_xll.ohRangeRetrieveError(K7)</f>
        <v/>
      </c>
      <c r="M7" s="360"/>
    </row>
    <row r="8" spans="1:13" x14ac:dyDescent="0.2">
      <c r="A8" s="359"/>
      <c r="B8" s="167" t="s">
        <v>117</v>
      </c>
      <c r="C8" s="131" t="s">
        <v>176</v>
      </c>
      <c r="D8" s="131" t="s">
        <v>175</v>
      </c>
      <c r="E8" s="131" t="str">
        <f t="shared" si="3"/>
        <v>0D</v>
      </c>
      <c r="F8" s="131" t="s">
        <v>140</v>
      </c>
      <c r="G8" s="131" t="s">
        <v>175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USDAM3L6Y_S12L3L_Quote#0001</v>
      </c>
      <c r="L8" s="371" t="str">
        <f>_xll.ohRangeRetrieveError(K8)</f>
        <v/>
      </c>
      <c r="M8" s="360"/>
    </row>
    <row r="9" spans="1:13" x14ac:dyDescent="0.2">
      <c r="A9" s="359"/>
      <c r="B9" s="167" t="s">
        <v>118</v>
      </c>
      <c r="C9" s="131" t="s">
        <v>176</v>
      </c>
      <c r="D9" s="131" t="s">
        <v>175</v>
      </c>
      <c r="E9" s="131" t="str">
        <f t="shared" si="3"/>
        <v>0D</v>
      </c>
      <c r="F9" s="131" t="s">
        <v>140</v>
      </c>
      <c r="G9" s="131" t="s">
        <v>175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USDAM3L7Y_S12L3L_Quote#0001</v>
      </c>
      <c r="L9" s="371" t="str">
        <f>_xll.ohRangeRetrieveError(K9)</f>
        <v/>
      </c>
      <c r="M9" s="360"/>
    </row>
    <row r="10" spans="1:13" x14ac:dyDescent="0.2">
      <c r="A10" s="359"/>
      <c r="B10" s="167" t="s">
        <v>119</v>
      </c>
      <c r="C10" s="131" t="s">
        <v>176</v>
      </c>
      <c r="D10" s="131" t="s">
        <v>175</v>
      </c>
      <c r="E10" s="131" t="str">
        <f t="shared" si="3"/>
        <v>0D</v>
      </c>
      <c r="F10" s="131" t="s">
        <v>140</v>
      </c>
      <c r="G10" s="131" t="s">
        <v>175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USDAM3L8Y_S12L3L_Quote#0001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142</v>
      </c>
      <c r="C11" s="131" t="s">
        <v>176</v>
      </c>
      <c r="D11" s="131" t="s">
        <v>175</v>
      </c>
      <c r="E11" s="131" t="str">
        <f t="shared" si="3"/>
        <v>0D</v>
      </c>
      <c r="F11" s="131" t="s">
        <v>140</v>
      </c>
      <c r="G11" s="131" t="s">
        <v>175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USDAM3L9Y_S12L3L_Quote#0001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143</v>
      </c>
      <c r="C12" s="131" t="s">
        <v>176</v>
      </c>
      <c r="D12" s="131" t="s">
        <v>175</v>
      </c>
      <c r="E12" s="131" t="str">
        <f t="shared" si="3"/>
        <v>0D</v>
      </c>
      <c r="F12" s="131" t="s">
        <v>140</v>
      </c>
      <c r="G12" s="131" t="s">
        <v>175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USDAM3L10Y_S12L3L_Quote#0001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144</v>
      </c>
      <c r="C13" s="131" t="s">
        <v>176</v>
      </c>
      <c r="D13" s="131" t="s">
        <v>175</v>
      </c>
      <c r="E13" s="131" t="str">
        <f t="shared" si="3"/>
        <v>0D</v>
      </c>
      <c r="F13" s="131" t="s">
        <v>140</v>
      </c>
      <c r="G13" s="131" t="s">
        <v>175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USDAM3L11Y_S12L3L_Quote#0001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145</v>
      </c>
      <c r="C14" s="131" t="s">
        <v>176</v>
      </c>
      <c r="D14" s="131" t="s">
        <v>175</v>
      </c>
      <c r="E14" s="131" t="str">
        <f t="shared" si="3"/>
        <v>0D</v>
      </c>
      <c r="F14" s="131" t="s">
        <v>140</v>
      </c>
      <c r="G14" s="131" t="s">
        <v>175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USDAM3L12Y_S12L3L_Quote#0001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146</v>
      </c>
      <c r="C15" s="131" t="s">
        <v>176</v>
      </c>
      <c r="D15" s="131" t="s">
        <v>175</v>
      </c>
      <c r="E15" s="131" t="str">
        <f t="shared" si="3"/>
        <v>0D</v>
      </c>
      <c r="F15" s="131" t="s">
        <v>140</v>
      </c>
      <c r="G15" s="131" t="s">
        <v>175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USDAM3L13Y_S12L3L_Quote#0001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147</v>
      </c>
      <c r="C16" s="131" t="s">
        <v>176</v>
      </c>
      <c r="D16" s="131" t="s">
        <v>175</v>
      </c>
      <c r="E16" s="131" t="str">
        <f t="shared" si="3"/>
        <v>0D</v>
      </c>
      <c r="F16" s="131" t="s">
        <v>140</v>
      </c>
      <c r="G16" s="131" t="s">
        <v>175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USDAM3L14Y_S12L3L_Quote#0001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148</v>
      </c>
      <c r="C17" s="131" t="s">
        <v>176</v>
      </c>
      <c r="D17" s="131" t="s">
        <v>175</v>
      </c>
      <c r="E17" s="131" t="str">
        <f t="shared" si="3"/>
        <v>0D</v>
      </c>
      <c r="F17" s="131" t="s">
        <v>140</v>
      </c>
      <c r="G17" s="131" t="s">
        <v>175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USDAM3L15Y_S12L3L_Quote#0001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149</v>
      </c>
      <c r="C18" s="131" t="s">
        <v>176</v>
      </c>
      <c r="D18" s="131" t="s">
        <v>175</v>
      </c>
      <c r="E18" s="131" t="str">
        <f t="shared" si="3"/>
        <v>0D</v>
      </c>
      <c r="F18" s="131" t="s">
        <v>140</v>
      </c>
      <c r="G18" s="131" t="s">
        <v>175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USDAM3L16Y_S12L3L_Quote#0001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150</v>
      </c>
      <c r="C19" s="131" t="s">
        <v>176</v>
      </c>
      <c r="D19" s="131" t="s">
        <v>175</v>
      </c>
      <c r="E19" s="131" t="str">
        <f t="shared" si="3"/>
        <v>0D</v>
      </c>
      <c r="F19" s="131" t="s">
        <v>140</v>
      </c>
      <c r="G19" s="131" t="s">
        <v>175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USDAM3L17Y_S12L3L_Quote#0001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151</v>
      </c>
      <c r="C20" s="131" t="s">
        <v>176</v>
      </c>
      <c r="D20" s="131" t="s">
        <v>175</v>
      </c>
      <c r="E20" s="131" t="str">
        <f t="shared" si="3"/>
        <v>0D</v>
      </c>
      <c r="F20" s="131" t="s">
        <v>140</v>
      </c>
      <c r="G20" s="131" t="s">
        <v>175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USDAM3L18Y_S12L3L_Quote#0001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152</v>
      </c>
      <c r="C21" s="131" t="s">
        <v>176</v>
      </c>
      <c r="D21" s="131" t="s">
        <v>175</v>
      </c>
      <c r="E21" s="131" t="str">
        <f t="shared" si="3"/>
        <v>0D</v>
      </c>
      <c r="F21" s="131" t="s">
        <v>140</v>
      </c>
      <c r="G21" s="131" t="s">
        <v>175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USDAM3L19Y_S12L3L_Quote#0001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153</v>
      </c>
      <c r="C22" s="131" t="s">
        <v>176</v>
      </c>
      <c r="D22" s="131" t="s">
        <v>175</v>
      </c>
      <c r="E22" s="131" t="str">
        <f t="shared" si="3"/>
        <v>0D</v>
      </c>
      <c r="F22" s="131" t="s">
        <v>140</v>
      </c>
      <c r="G22" s="131" t="s">
        <v>175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USDAM3L20Y_S12L3L_Quote#0001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154</v>
      </c>
      <c r="C23" s="131" t="s">
        <v>176</v>
      </c>
      <c r="D23" s="131" t="s">
        <v>175</v>
      </c>
      <c r="E23" s="131" t="str">
        <f t="shared" si="3"/>
        <v>0D</v>
      </c>
      <c r="F23" s="131" t="s">
        <v>140</v>
      </c>
      <c r="G23" s="131" t="s">
        <v>175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USDAM3L21Y_S12L3L_Quote#0001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155</v>
      </c>
      <c r="C24" s="131" t="s">
        <v>176</v>
      </c>
      <c r="D24" s="131" t="s">
        <v>175</v>
      </c>
      <c r="E24" s="131" t="str">
        <f t="shared" si="3"/>
        <v>0D</v>
      </c>
      <c r="F24" s="131" t="s">
        <v>140</v>
      </c>
      <c r="G24" s="131" t="s">
        <v>175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USDAM3L22Y_S12L3L_Quote#0001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156</v>
      </c>
      <c r="C25" s="131" t="s">
        <v>176</v>
      </c>
      <c r="D25" s="131" t="s">
        <v>175</v>
      </c>
      <c r="E25" s="131" t="str">
        <f t="shared" si="3"/>
        <v>0D</v>
      </c>
      <c r="F25" s="131" t="s">
        <v>140</v>
      </c>
      <c r="G25" s="131" t="s">
        <v>175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USDAM3L23Y_S12L3L_Quote#0001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157</v>
      </c>
      <c r="C26" s="131" t="s">
        <v>176</v>
      </c>
      <c r="D26" s="131" t="s">
        <v>175</v>
      </c>
      <c r="E26" s="131" t="str">
        <f t="shared" si="3"/>
        <v>0D</v>
      </c>
      <c r="F26" s="131" t="s">
        <v>140</v>
      </c>
      <c r="G26" s="131" t="s">
        <v>175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USDAM3L24Y_S12L3L_Quote#0001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158</v>
      </c>
      <c r="C27" s="131" t="s">
        <v>176</v>
      </c>
      <c r="D27" s="131" t="s">
        <v>175</v>
      </c>
      <c r="E27" s="131" t="str">
        <f t="shared" si="3"/>
        <v>0D</v>
      </c>
      <c r="F27" s="131" t="s">
        <v>140</v>
      </c>
      <c r="G27" s="131" t="s">
        <v>175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USDAM3L25Y_S12L3L_Quote#0001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159</v>
      </c>
      <c r="C28" s="131" t="s">
        <v>176</v>
      </c>
      <c r="D28" s="131" t="s">
        <v>175</v>
      </c>
      <c r="E28" s="131" t="str">
        <f t="shared" si="3"/>
        <v>0D</v>
      </c>
      <c r="F28" s="131" t="s">
        <v>140</v>
      </c>
      <c r="G28" s="131" t="s">
        <v>175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USDAM3L26Y_S12L3L_Quote#0001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160</v>
      </c>
      <c r="C29" s="131" t="s">
        <v>176</v>
      </c>
      <c r="D29" s="131" t="s">
        <v>175</v>
      </c>
      <c r="E29" s="131" t="str">
        <f t="shared" si="3"/>
        <v>0D</v>
      </c>
      <c r="F29" s="131" t="s">
        <v>140</v>
      </c>
      <c r="G29" s="131" t="s">
        <v>175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USDAM3L27Y_S12L3L_Quote#0001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161</v>
      </c>
      <c r="C30" s="131" t="s">
        <v>176</v>
      </c>
      <c r="D30" s="131" t="s">
        <v>175</v>
      </c>
      <c r="E30" s="131" t="str">
        <f t="shared" si="3"/>
        <v>0D</v>
      </c>
      <c r="F30" s="131" t="s">
        <v>140</v>
      </c>
      <c r="G30" s="131" t="s">
        <v>175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USDAM3L28Y_S12L3L_Quote#0001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162</v>
      </c>
      <c r="C31" s="131" t="s">
        <v>176</v>
      </c>
      <c r="D31" s="131" t="s">
        <v>175</v>
      </c>
      <c r="E31" s="131" t="str">
        <f t="shared" si="3"/>
        <v>0D</v>
      </c>
      <c r="F31" s="131" t="s">
        <v>140</v>
      </c>
      <c r="G31" s="131" t="s">
        <v>175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USDAM3L29Y_S12L3L_Quote#0001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163</v>
      </c>
      <c r="C32" s="131" t="s">
        <v>176</v>
      </c>
      <c r="D32" s="131" t="s">
        <v>175</v>
      </c>
      <c r="E32" s="131" t="str">
        <f t="shared" si="3"/>
        <v>0D</v>
      </c>
      <c r="F32" s="131" t="s">
        <v>140</v>
      </c>
      <c r="G32" s="131" t="s">
        <v>175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USDAM3L30Y_S12L3L_Quote#0001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164</v>
      </c>
      <c r="C33" s="131" t="s">
        <v>176</v>
      </c>
      <c r="D33" s="131" t="s">
        <v>175</v>
      </c>
      <c r="E33" s="131" t="str">
        <f t="shared" si="3"/>
        <v>0D</v>
      </c>
      <c r="F33" s="131" t="s">
        <v>140</v>
      </c>
      <c r="G33" s="131" t="s">
        <v>175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USDAM3L35Y_S12L3L_Quote#0001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165</v>
      </c>
      <c r="C34" s="131" t="s">
        <v>176</v>
      </c>
      <c r="D34" s="131" t="s">
        <v>175</v>
      </c>
      <c r="E34" s="131" t="str">
        <f t="shared" si="3"/>
        <v>0D</v>
      </c>
      <c r="F34" s="131" t="s">
        <v>140</v>
      </c>
      <c r="G34" s="131" t="s">
        <v>175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USDAM3L40Y_S12L3L_Quote#0001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166</v>
      </c>
      <c r="C35" s="131" t="s">
        <v>176</v>
      </c>
      <c r="D35" s="131" t="s">
        <v>175</v>
      </c>
      <c r="E35" s="131" t="str">
        <f t="shared" si="3"/>
        <v>0D</v>
      </c>
      <c r="F35" s="131" t="s">
        <v>140</v>
      </c>
      <c r="G35" s="131" t="s">
        <v>175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USDAM3L50Y_S12L3L_Quote#0001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167</v>
      </c>
      <c r="C36" s="136" t="s">
        <v>176</v>
      </c>
      <c r="D36" s="136" t="s">
        <v>175</v>
      </c>
      <c r="E36" s="136" t="str">
        <f t="shared" si="3"/>
        <v>0D</v>
      </c>
      <c r="F36" s="136" t="s">
        <v>140</v>
      </c>
      <c r="G36" s="136" t="s">
        <v>175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USDAM3L60Y_S12L3L_Quote#0001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2015-12-24T12:23:53Z</dcterms:modified>
</cp:coreProperties>
</file>