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95"/>
  </bookViews>
  <sheets>
    <sheet name="GeneralSettings" sheetId="1" r:id="rId1"/>
    <sheet name="USDSTD" sheetId="15" r:id="rId2"/>
  </sheet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1">USDSTD!$P$3:$P$71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1">USDSTD!$R$3:$R$71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USDSTD!$Q$3:$Q$71</definedName>
    <definedName name="QuoteSuffix">GeneralSettings!$D$9</definedName>
    <definedName name="RateHelpers" localSheetId="1">USDSTD!$M$3:$M$71</definedName>
    <definedName name="Settlementdate">GeneralSettings!$I$4</definedName>
    <definedName name="Trigger">GeneralSettings!$D$5</definedName>
    <definedName name="YieldCurve_STD">GeneralSettings!$D$14</definedName>
  </definedNames>
  <calcPr calcId="145621"/>
</workbook>
</file>

<file path=xl/calcChain.xml><?xml version="1.0" encoding="utf-8"?>
<calcChain xmlns="http://schemas.openxmlformats.org/spreadsheetml/2006/main">
  <c r="L5" i="15" l="1"/>
  <c r="L6" i="15"/>
  <c r="L7" i="15"/>
  <c r="L8" i="15"/>
  <c r="L9" i="15"/>
  <c r="L10" i="15"/>
  <c r="L11" i="15"/>
  <c r="H9" i="15"/>
  <c r="H10" i="15"/>
  <c r="H11" i="15"/>
  <c r="H4" i="15"/>
  <c r="H5" i="15"/>
  <c r="H6" i="15"/>
  <c r="H7" i="15"/>
  <c r="C11" i="15"/>
  <c r="C10" i="15"/>
  <c r="C9" i="15"/>
  <c r="C24" i="1"/>
  <c r="G4" i="15"/>
  <c r="G9" i="15"/>
  <c r="J9" i="15"/>
  <c r="G10" i="15"/>
  <c r="G11" i="15"/>
  <c r="M11" i="15" l="1"/>
  <c r="M10" i="15"/>
  <c r="M9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34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12" i="15"/>
  <c r="L4" i="15"/>
  <c r="H74" i="15"/>
  <c r="H75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38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C6" i="15"/>
  <c r="C7" i="15"/>
  <c r="C8" i="15"/>
  <c r="V1" i="15"/>
  <c r="L3" i="15"/>
  <c r="G7" i="15"/>
  <c r="G6" i="15"/>
  <c r="G5" i="15"/>
  <c r="G8" i="15"/>
  <c r="G3" i="15"/>
  <c r="J4" i="15"/>
  <c r="J42" i="15"/>
  <c r="M4" i="15" l="1"/>
  <c r="M34" i="15"/>
  <c r="M35" i="15"/>
  <c r="M36" i="15"/>
  <c r="M37" i="15"/>
  <c r="M38" i="15"/>
  <c r="M47" i="15"/>
  <c r="M65" i="15"/>
  <c r="M49" i="15"/>
  <c r="M64" i="15"/>
  <c r="M63" i="15"/>
  <c r="M55" i="15"/>
  <c r="M62" i="15"/>
  <c r="M54" i="15"/>
  <c r="M69" i="15"/>
  <c r="M53" i="15"/>
  <c r="M60" i="15"/>
  <c r="M52" i="15"/>
  <c r="M67" i="15"/>
  <c r="M59" i="15"/>
  <c r="M58" i="15"/>
  <c r="M50" i="15"/>
  <c r="M57" i="15"/>
  <c r="H8" i="15"/>
  <c r="H3" i="15"/>
  <c r="I8" i="1"/>
  <c r="N69" i="15"/>
  <c r="S63" i="15"/>
  <c r="S62" i="15"/>
  <c r="T52" i="15"/>
  <c r="S37" i="15"/>
  <c r="S69" i="15"/>
  <c r="N64" i="15"/>
  <c r="T69" i="15"/>
  <c r="T49" i="15"/>
  <c r="S55" i="15"/>
  <c r="N49" i="15"/>
  <c r="N10" i="15"/>
  <c r="O10" i="15"/>
  <c r="N50" i="15"/>
  <c r="T36" i="15"/>
  <c r="O52" i="15"/>
  <c r="T60" i="15"/>
  <c r="N4" i="15"/>
  <c r="O57" i="15"/>
  <c r="O64" i="15"/>
  <c r="N65" i="15"/>
  <c r="N54" i="15"/>
  <c r="S64" i="15"/>
  <c r="N57" i="15"/>
  <c r="S11" i="15"/>
  <c r="T64" i="15"/>
  <c r="T11" i="15"/>
  <c r="T59" i="15"/>
  <c r="N55" i="15"/>
  <c r="S60" i="15"/>
  <c r="S53" i="15"/>
  <c r="S34" i="15"/>
  <c r="O50" i="15"/>
  <c r="N58" i="15"/>
  <c r="N63" i="15"/>
  <c r="T62" i="15"/>
  <c r="S65" i="15"/>
  <c r="N34" i="15"/>
  <c r="N47" i="15"/>
  <c r="O35" i="15"/>
  <c r="T57" i="15"/>
  <c r="N62" i="15"/>
  <c r="O4" i="15"/>
  <c r="T67" i="15"/>
  <c r="N37" i="15"/>
  <c r="N67" i="15"/>
  <c r="S47" i="15"/>
  <c r="T54" i="15"/>
  <c r="T37" i="15"/>
  <c r="O53" i="15"/>
  <c r="O59" i="15"/>
  <c r="N59" i="15"/>
  <c r="N35" i="15"/>
  <c r="S38" i="15"/>
  <c r="S54" i="15"/>
  <c r="O38" i="15"/>
  <c r="S67" i="15"/>
  <c r="S49" i="15"/>
  <c r="S36" i="15"/>
  <c r="O34" i="15"/>
  <c r="O49" i="15"/>
  <c r="S10" i="15"/>
  <c r="T38" i="15"/>
  <c r="O11" i="15"/>
  <c r="S59" i="15"/>
  <c r="J3" i="15"/>
  <c r="J8" i="15"/>
  <c r="O36" i="15"/>
  <c r="O69" i="15"/>
  <c r="S50" i="15"/>
  <c r="S4" i="15"/>
  <c r="O63" i="15"/>
  <c r="O37" i="15"/>
  <c r="S58" i="15"/>
  <c r="T53" i="15"/>
  <c r="N52" i="15"/>
  <c r="O65" i="15"/>
  <c r="T58" i="15"/>
  <c r="O54" i="15"/>
  <c r="N53" i="15"/>
  <c r="J6" i="15"/>
  <c r="S52" i="15"/>
  <c r="T50" i="15"/>
  <c r="T34" i="15"/>
  <c r="T65" i="15"/>
  <c r="N36" i="15"/>
  <c r="S35" i="15"/>
  <c r="J5" i="15"/>
  <c r="O55" i="15"/>
  <c r="O60" i="15"/>
  <c r="N60" i="15"/>
  <c r="J7" i="15"/>
  <c r="T10" i="15"/>
  <c r="T55" i="15"/>
  <c r="T35" i="15"/>
  <c r="O62" i="15"/>
  <c r="T47" i="15"/>
  <c r="T4" i="15"/>
  <c r="O58" i="15"/>
  <c r="T63" i="15"/>
  <c r="O47" i="15"/>
  <c r="N11" i="15"/>
  <c r="O67" i="15"/>
  <c r="N38" i="15"/>
  <c r="S57" i="15"/>
  <c r="M7" i="15" l="1"/>
  <c r="M6" i="15"/>
  <c r="M8" i="15"/>
  <c r="M3" i="15"/>
  <c r="M5" i="15"/>
  <c r="O6" i="15"/>
  <c r="J47" i="15"/>
  <c r="N3" i="15"/>
  <c r="J45" i="15"/>
  <c r="J48" i="15"/>
  <c r="T6" i="15"/>
  <c r="S6" i="15"/>
  <c r="O7" i="15"/>
  <c r="T3" i="15"/>
  <c r="J44" i="15"/>
  <c r="J65" i="15"/>
  <c r="J43" i="15"/>
  <c r="T7" i="15"/>
  <c r="J46" i="15"/>
  <c r="S5" i="15"/>
  <c r="S8" i="15"/>
  <c r="T8" i="15"/>
  <c r="T9" i="15"/>
  <c r="S7" i="15"/>
  <c r="N5" i="15"/>
  <c r="O3" i="15"/>
  <c r="N7" i="15"/>
  <c r="N9" i="15"/>
  <c r="S9" i="15"/>
  <c r="J49" i="15"/>
  <c r="J72" i="15"/>
  <c r="N6" i="15"/>
  <c r="J74" i="15"/>
  <c r="S3" i="15"/>
  <c r="J60" i="15"/>
  <c r="O5" i="15"/>
  <c r="J70" i="15"/>
  <c r="T5" i="15"/>
  <c r="J50" i="15"/>
  <c r="O9" i="15"/>
  <c r="N8" i="15"/>
  <c r="O8" i="15"/>
  <c r="J75" i="15"/>
  <c r="J55" i="15"/>
  <c r="J52" i="15"/>
  <c r="M48" i="15" l="1"/>
  <c r="M41" i="15"/>
  <c r="M66" i="15"/>
  <c r="M40" i="15"/>
  <c r="M51" i="15"/>
  <c r="M39" i="15"/>
  <c r="M68" i="15"/>
  <c r="M45" i="15"/>
  <c r="M70" i="15"/>
  <c r="M71" i="15"/>
  <c r="M56" i="15"/>
  <c r="M46" i="15"/>
  <c r="M61" i="15"/>
  <c r="M44" i="15"/>
  <c r="M43" i="15"/>
  <c r="M42" i="15"/>
  <c r="I3" i="1"/>
  <c r="N61" i="15"/>
  <c r="S66" i="15"/>
  <c r="T71" i="15"/>
  <c r="O61" i="15"/>
  <c r="S70" i="15"/>
  <c r="T40" i="15"/>
  <c r="N56" i="15"/>
  <c r="S42" i="15"/>
  <c r="T41" i="15"/>
  <c r="O44" i="15"/>
  <c r="N39" i="15"/>
  <c r="N71" i="15"/>
  <c r="S48" i="15"/>
  <c r="T46" i="15"/>
  <c r="O46" i="15"/>
  <c r="O70" i="15"/>
  <c r="O41" i="15"/>
  <c r="S61" i="15"/>
  <c r="N51" i="15"/>
  <c r="N70" i="15"/>
  <c r="N42" i="15"/>
  <c r="S46" i="15"/>
  <c r="S39" i="15"/>
  <c r="S56" i="15"/>
  <c r="O42" i="15"/>
  <c r="O45" i="15"/>
  <c r="I9" i="1"/>
  <c r="N66" i="15"/>
  <c r="T70" i="15"/>
  <c r="N68" i="15"/>
  <c r="O39" i="15"/>
  <c r="N44" i="15"/>
  <c r="S43" i="15"/>
  <c r="S40" i="15"/>
  <c r="S71" i="15"/>
  <c r="N40" i="15"/>
  <c r="O71" i="15"/>
  <c r="T42" i="15"/>
  <c r="T44" i="15"/>
  <c r="N41" i="15"/>
  <c r="T66" i="15"/>
  <c r="S68" i="15"/>
  <c r="T39" i="15"/>
  <c r="T51" i="15"/>
  <c r="O48" i="15"/>
  <c r="N43" i="15"/>
  <c r="T48" i="15"/>
  <c r="O51" i="15"/>
  <c r="N46" i="15"/>
  <c r="S41" i="15"/>
  <c r="O56" i="15"/>
  <c r="T45" i="15"/>
  <c r="O68" i="15"/>
  <c r="N48" i="15"/>
  <c r="T43" i="15"/>
  <c r="S44" i="15"/>
  <c r="N45" i="15"/>
  <c r="O43" i="15"/>
  <c r="O40" i="15"/>
  <c r="S45" i="15"/>
  <c r="T68" i="15"/>
  <c r="T56" i="15"/>
  <c r="O66" i="15"/>
  <c r="S51" i="15"/>
  <c r="T61" i="15"/>
  <c r="I10" i="1" l="1"/>
  <c r="P68" i="15"/>
  <c r="I4" i="1"/>
  <c r="C14" i="15"/>
  <c r="P70" i="15"/>
  <c r="C15" i="15"/>
  <c r="C16" i="15" s="1"/>
  <c r="C17" i="15" s="1"/>
  <c r="H17" i="15" l="1"/>
  <c r="I17" i="15"/>
  <c r="I16" i="15"/>
  <c r="H16" i="15"/>
  <c r="I15" i="15"/>
  <c r="H15" i="15"/>
  <c r="I14" i="15"/>
  <c r="H14" i="15"/>
  <c r="J15" i="15"/>
  <c r="J17" i="15"/>
  <c r="J14" i="15"/>
  <c r="J16" i="15"/>
  <c r="C18" i="15"/>
  <c r="C19" i="15" s="1"/>
  <c r="I18" i="15" l="1"/>
  <c r="H18" i="15"/>
  <c r="M13" i="15"/>
  <c r="M14" i="15"/>
  <c r="M12" i="15"/>
  <c r="M15" i="15"/>
  <c r="I19" i="15"/>
  <c r="H19" i="15"/>
  <c r="T12" i="15"/>
  <c r="N12" i="15"/>
  <c r="S12" i="15"/>
  <c r="N14" i="15"/>
  <c r="S15" i="15"/>
  <c r="O15" i="15"/>
  <c r="J18" i="15"/>
  <c r="S13" i="15"/>
  <c r="N13" i="15"/>
  <c r="O13" i="15"/>
  <c r="T13" i="15"/>
  <c r="O12" i="15"/>
  <c r="J19" i="15"/>
  <c r="T14" i="15"/>
  <c r="C20" i="15"/>
  <c r="O14" i="15"/>
  <c r="S14" i="15"/>
  <c r="N15" i="15"/>
  <c r="T15" i="15"/>
  <c r="M16" i="15" l="1"/>
  <c r="M17" i="15"/>
  <c r="H20" i="15"/>
  <c r="I20" i="15"/>
  <c r="N17" i="15"/>
  <c r="J20" i="15"/>
  <c r="S16" i="15"/>
  <c r="C21" i="15"/>
  <c r="N16" i="15"/>
  <c r="O17" i="15"/>
  <c r="T16" i="15"/>
  <c r="O16" i="15"/>
  <c r="S17" i="15"/>
  <c r="T17" i="15"/>
  <c r="H21" i="15" l="1"/>
  <c r="I21" i="15"/>
  <c r="M18" i="15"/>
  <c r="C22" i="15"/>
  <c r="J21" i="15"/>
  <c r="N18" i="15"/>
  <c r="T18" i="15"/>
  <c r="S18" i="15"/>
  <c r="O18" i="15"/>
  <c r="C23" i="15"/>
  <c r="I22" i="15" l="1"/>
  <c r="H22" i="15"/>
  <c r="M19" i="15"/>
  <c r="I23" i="15"/>
  <c r="H23" i="15"/>
  <c r="J22" i="15"/>
  <c r="S19" i="15"/>
  <c r="T19" i="15"/>
  <c r="J23" i="15"/>
  <c r="C24" i="15"/>
  <c r="N19" i="15"/>
  <c r="O19" i="15"/>
  <c r="M20" i="15" l="1"/>
  <c r="M21" i="15"/>
  <c r="H24" i="15"/>
  <c r="I24" i="15"/>
  <c r="N20" i="15"/>
  <c r="O20" i="15"/>
  <c r="S20" i="15"/>
  <c r="T20" i="15"/>
  <c r="O21" i="15"/>
  <c r="C25" i="15"/>
  <c r="S21" i="15"/>
  <c r="J24" i="15"/>
  <c r="T21" i="15"/>
  <c r="N21" i="15"/>
  <c r="I25" i="15" l="1"/>
  <c r="H25" i="15"/>
  <c r="M22" i="15"/>
  <c r="O22" i="15"/>
  <c r="C26" i="15"/>
  <c r="N22" i="15"/>
  <c r="J25" i="15"/>
  <c r="S22" i="15"/>
  <c r="T22" i="15"/>
  <c r="M23" i="15" l="1"/>
  <c r="I26" i="15"/>
  <c r="H26" i="15"/>
  <c r="T23" i="15"/>
  <c r="O23" i="15"/>
  <c r="C27" i="15"/>
  <c r="N23" i="15"/>
  <c r="S23" i="15"/>
  <c r="J26" i="15"/>
  <c r="M24" i="15" l="1"/>
  <c r="I27" i="15"/>
  <c r="H27" i="15"/>
  <c r="O24" i="15"/>
  <c r="N24" i="15"/>
  <c r="T24" i="15"/>
  <c r="C28" i="15"/>
  <c r="S24" i="15"/>
  <c r="J27" i="15"/>
  <c r="M25" i="15" l="1"/>
  <c r="I28" i="15"/>
  <c r="H28" i="15"/>
  <c r="N25" i="15"/>
  <c r="T25" i="15"/>
  <c r="S25" i="15"/>
  <c r="C29" i="15"/>
  <c r="J28" i="15"/>
  <c r="O25" i="15"/>
  <c r="M26" i="15" l="1"/>
  <c r="I29" i="15"/>
  <c r="H29" i="15"/>
  <c r="T26" i="15"/>
  <c r="S26" i="15"/>
  <c r="O26" i="15"/>
  <c r="J29" i="15"/>
  <c r="N26" i="15"/>
  <c r="C30" i="15"/>
  <c r="M27" i="15" l="1"/>
  <c r="I30" i="15"/>
  <c r="H30" i="15"/>
  <c r="N27" i="15"/>
  <c r="O27" i="15"/>
  <c r="T27" i="15"/>
  <c r="S27" i="15"/>
  <c r="C31" i="15"/>
  <c r="J30" i="15"/>
  <c r="M28" i="15" l="1"/>
  <c r="I31" i="15"/>
  <c r="H31" i="15"/>
  <c r="S28" i="15"/>
  <c r="O28" i="15"/>
  <c r="N28" i="15"/>
  <c r="T28" i="15"/>
  <c r="C32" i="15"/>
  <c r="J31" i="15"/>
  <c r="M29" i="15" l="1"/>
  <c r="I32" i="15"/>
  <c r="H32" i="15"/>
  <c r="T29" i="15"/>
  <c r="O29" i="15"/>
  <c r="N29" i="15"/>
  <c r="C33" i="15"/>
  <c r="J32" i="15"/>
  <c r="S29" i="15"/>
  <c r="M30" i="15" l="1"/>
  <c r="I33" i="15"/>
  <c r="H33" i="15"/>
  <c r="C34" i="15"/>
  <c r="S30" i="15"/>
  <c r="N30" i="15"/>
  <c r="O30" i="15"/>
  <c r="T30" i="15"/>
  <c r="J33" i="15"/>
  <c r="M31" i="15" l="1"/>
  <c r="I34" i="15"/>
  <c r="H34" i="15"/>
  <c r="S31" i="15"/>
  <c r="J34" i="15"/>
  <c r="O31" i="15"/>
  <c r="T31" i="15"/>
  <c r="N31" i="15"/>
  <c r="C35" i="15"/>
  <c r="M32" i="15" l="1"/>
  <c r="H35" i="15"/>
  <c r="I35" i="15"/>
  <c r="N32" i="15"/>
  <c r="S32" i="15"/>
  <c r="T32" i="15"/>
  <c r="O32" i="15"/>
  <c r="J35" i="15"/>
  <c r="M33" i="15" l="1"/>
  <c r="W3" i="15" a="1"/>
  <c r="N33" i="15"/>
  <c r="T33" i="15"/>
  <c r="O33" i="15"/>
  <c r="S33" i="15"/>
  <c r="W10" i="15" l="1"/>
  <c r="W33" i="15"/>
  <c r="W40" i="15"/>
  <c r="W55" i="15"/>
  <c r="W70" i="15"/>
  <c r="W14" i="15"/>
  <c r="W29" i="15"/>
  <c r="W37" i="15"/>
  <c r="W45" i="15"/>
  <c r="W3" i="15"/>
  <c r="W18" i="15"/>
  <c r="W41" i="15"/>
  <c r="W48" i="15"/>
  <c r="W63" i="15"/>
  <c r="W7" i="15"/>
  <c r="W22" i="15"/>
  <c r="W30" i="15"/>
  <c r="W38" i="15"/>
  <c r="W67" i="15"/>
  <c r="W11" i="15"/>
  <c r="W26" i="15"/>
  <c r="W49" i="15"/>
  <c r="W56" i="15"/>
  <c r="W71" i="15"/>
  <c r="W15" i="15"/>
  <c r="W23" i="15"/>
  <c r="W31" i="15"/>
  <c r="W60" i="15"/>
  <c r="W4" i="15"/>
  <c r="W19" i="15"/>
  <c r="W34" i="15"/>
  <c r="W57" i="15"/>
  <c r="W64" i="15"/>
  <c r="W8" i="15"/>
  <c r="W16" i="15"/>
  <c r="W24" i="15"/>
  <c r="W53" i="15"/>
  <c r="W68" i="15"/>
  <c r="W12" i="15"/>
  <c r="W27" i="15"/>
  <c r="W42" i="15"/>
  <c r="W65" i="15"/>
  <c r="W9" i="15"/>
  <c r="W17" i="15"/>
  <c r="W25" i="15"/>
  <c r="W46" i="15"/>
  <c r="W61" i="15"/>
  <c r="W5" i="15"/>
  <c r="W20" i="15"/>
  <c r="W35" i="15"/>
  <c r="W50" i="15"/>
  <c r="W58" i="15"/>
  <c r="W66" i="15"/>
  <c r="W39" i="15"/>
  <c r="W54" i="15"/>
  <c r="W69" i="15"/>
  <c r="W13" i="15"/>
  <c r="W28" i="15"/>
  <c r="W43" i="15"/>
  <c r="W51" i="15"/>
  <c r="W59" i="15"/>
  <c r="W32" i="15"/>
  <c r="W47" i="15"/>
  <c r="W62" i="15"/>
  <c r="W6" i="15"/>
  <c r="W21" i="15"/>
  <c r="W36" i="15"/>
  <c r="W44" i="15"/>
  <c r="W52" i="15"/>
  <c r="AB59" i="15"/>
  <c r="AB46" i="15"/>
  <c r="Z65" i="15"/>
  <c r="X33" i="15"/>
  <c r="Z20" i="15"/>
  <c r="Y13" i="15"/>
  <c r="AB23" i="15"/>
  <c r="Z62" i="15"/>
  <c r="Z27" i="15"/>
  <c r="X6" i="15"/>
  <c r="Z10" i="15"/>
  <c r="AA56" i="15"/>
  <c r="Y19" i="15"/>
  <c r="AA53" i="15"/>
  <c r="AB45" i="15"/>
  <c r="AB26" i="15"/>
  <c r="AB17" i="15"/>
  <c r="AA30" i="15"/>
  <c r="Z26" i="15"/>
  <c r="Z19" i="15"/>
  <c r="AB40" i="15"/>
  <c r="Y50" i="15"/>
  <c r="X5" i="15"/>
  <c r="AA70" i="15"/>
  <c r="X11" i="15"/>
  <c r="AA49" i="15"/>
  <c r="Y6" i="15"/>
  <c r="AB53" i="15"/>
  <c r="AA67" i="15"/>
  <c r="AB8" i="15"/>
  <c r="X62" i="15"/>
  <c r="AB68" i="15"/>
  <c r="Z9" i="15"/>
  <c r="Y56" i="15"/>
  <c r="AB10" i="15"/>
  <c r="Y47" i="15"/>
  <c r="Z63" i="15"/>
  <c r="AA64" i="15"/>
  <c r="AB49" i="15"/>
  <c r="Z29" i="15"/>
  <c r="Z59" i="15"/>
  <c r="X41" i="15"/>
  <c r="AA51" i="15"/>
  <c r="Z18" i="15"/>
  <c r="Z38" i="15"/>
  <c r="X36" i="15"/>
  <c r="Z3" i="15"/>
  <c r="X55" i="15"/>
  <c r="X38" i="15"/>
  <c r="Z25" i="15"/>
  <c r="Z61" i="15"/>
  <c r="X52" i="15"/>
  <c r="Y49" i="15"/>
  <c r="Y22" i="15"/>
  <c r="AA3" i="15"/>
  <c r="AA58" i="15"/>
  <c r="AB63" i="15"/>
  <c r="X65" i="15"/>
  <c r="X68" i="15"/>
  <c r="AB24" i="15"/>
  <c r="Y39" i="15"/>
  <c r="AA26" i="15"/>
  <c r="AB9" i="15"/>
  <c r="Z39" i="15"/>
  <c r="Z16" i="15"/>
  <c r="Y4" i="15"/>
  <c r="AA17" i="15"/>
  <c r="AA29" i="15"/>
  <c r="X50" i="15"/>
  <c r="AB34" i="15"/>
  <c r="Z37" i="15"/>
  <c r="AB32" i="15"/>
  <c r="Y31" i="15"/>
  <c r="Z53" i="15"/>
  <c r="Y45" i="15"/>
  <c r="X67" i="15"/>
  <c r="AB16" i="15"/>
  <c r="Z54" i="15"/>
  <c r="AB15" i="15"/>
  <c r="AB27" i="15"/>
  <c r="Y66" i="15"/>
  <c r="X34" i="15"/>
  <c r="Y46" i="15"/>
  <c r="AB13" i="15"/>
  <c r="AB36" i="15"/>
  <c r="Z60" i="15"/>
  <c r="Y62" i="15"/>
  <c r="Z32" i="15"/>
  <c r="Y14" i="15"/>
  <c r="X45" i="15"/>
  <c r="X70" i="15"/>
  <c r="Z35" i="15"/>
  <c r="Y3" i="15"/>
  <c r="AA27" i="15"/>
  <c r="Z49" i="15"/>
  <c r="Y33" i="15"/>
  <c r="Y26" i="15"/>
  <c r="AB14" i="15"/>
  <c r="Z30" i="15"/>
  <c r="X60" i="15"/>
  <c r="Z4" i="15"/>
  <c r="AA39" i="15"/>
  <c r="AA7" i="15"/>
  <c r="Z24" i="15"/>
  <c r="AA45" i="15"/>
  <c r="Y53" i="15"/>
  <c r="AA68" i="15"/>
  <c r="Z28" i="15"/>
  <c r="AB48" i="15"/>
  <c r="AA47" i="15"/>
  <c r="X61" i="15"/>
  <c r="Y8" i="15"/>
  <c r="Y68" i="15"/>
  <c r="AA41" i="15"/>
  <c r="Z44" i="15"/>
  <c r="AA20" i="15"/>
  <c r="AB50" i="15"/>
  <c r="Z66" i="15"/>
  <c r="X71" i="15"/>
  <c r="AA50" i="15"/>
  <c r="Z17" i="15"/>
  <c r="Y23" i="15"/>
  <c r="AB20" i="15"/>
  <c r="X59" i="15"/>
  <c r="Z69" i="15"/>
  <c r="AA13" i="15"/>
  <c r="X29" i="15"/>
  <c r="AA34" i="15"/>
  <c r="Y54" i="15"/>
  <c r="Z36" i="15"/>
  <c r="Y16" i="15"/>
  <c r="AB18" i="15"/>
  <c r="Z48" i="15"/>
  <c r="X30" i="15"/>
  <c r="AB31" i="15"/>
  <c r="Z21" i="15"/>
  <c r="X64" i="15"/>
  <c r="AA6" i="15"/>
  <c r="Z57" i="15"/>
  <c r="Z68" i="15"/>
  <c r="Y7" i="15"/>
  <c r="AB47" i="15"/>
  <c r="AA37" i="15"/>
  <c r="X12" i="15"/>
  <c r="AB64" i="15"/>
  <c r="AA21" i="15"/>
  <c r="AB6" i="15"/>
  <c r="X31" i="15"/>
  <c r="AB19" i="15"/>
  <c r="X23" i="15"/>
  <c r="AB44" i="15"/>
  <c r="X17" i="15"/>
  <c r="AA35" i="15"/>
  <c r="AB58" i="15"/>
  <c r="AA10" i="15"/>
  <c r="AB11" i="15"/>
  <c r="AA48" i="15"/>
  <c r="AB33" i="15"/>
  <c r="AB30" i="15"/>
  <c r="X8" i="15"/>
  <c r="AA9" i="15"/>
  <c r="Z70" i="15"/>
  <c r="Z64" i="15"/>
  <c r="Y24" i="15"/>
  <c r="Z52" i="15"/>
  <c r="X46" i="15"/>
  <c r="AA69" i="15"/>
  <c r="X66" i="15"/>
  <c r="AA32" i="15"/>
  <c r="AB43" i="15"/>
  <c r="X43" i="15"/>
  <c r="X19" i="15"/>
  <c r="AA14" i="15"/>
  <c r="AB41" i="15"/>
  <c r="AB54" i="15"/>
  <c r="Z43" i="15"/>
  <c r="Z56" i="15"/>
  <c r="Z46" i="15"/>
  <c r="Y21" i="15"/>
  <c r="Z41" i="15"/>
  <c r="X22" i="15"/>
  <c r="Y20" i="15"/>
  <c r="AB37" i="15"/>
  <c r="AA11" i="15"/>
  <c r="Z67" i="15"/>
  <c r="AB28" i="15"/>
  <c r="Y57" i="15"/>
  <c r="AB66" i="15"/>
  <c r="X18" i="15"/>
  <c r="Y28" i="15"/>
  <c r="Z50" i="15"/>
  <c r="Z22" i="15"/>
  <c r="Y27" i="15"/>
  <c r="Z12" i="15"/>
  <c r="AA25" i="15"/>
  <c r="X20" i="15"/>
  <c r="X39" i="15"/>
  <c r="AA59" i="15"/>
  <c r="X54" i="15"/>
  <c r="X44" i="15"/>
  <c r="AB65" i="15"/>
  <c r="Z33" i="15"/>
  <c r="AA4" i="15"/>
  <c r="Y42" i="15"/>
  <c r="AA28" i="15"/>
  <c r="Z13" i="15"/>
  <c r="Y63" i="15"/>
  <c r="AA40" i="15"/>
  <c r="AA42" i="15"/>
  <c r="Z42" i="15"/>
  <c r="Z45" i="15"/>
  <c r="Y11" i="15"/>
  <c r="X7" i="15"/>
  <c r="X56" i="15"/>
  <c r="Y38" i="15"/>
  <c r="Z58" i="15"/>
  <c r="AA23" i="15"/>
  <c r="X40" i="15"/>
  <c r="Y12" i="15"/>
  <c r="AB55" i="15"/>
  <c r="Z8" i="15"/>
  <c r="X28" i="15"/>
  <c r="Z7" i="15"/>
  <c r="X14" i="15"/>
  <c r="Y25" i="15"/>
  <c r="Y58" i="15"/>
  <c r="AA65" i="15"/>
  <c r="Z5" i="15"/>
  <c r="AB29" i="15"/>
  <c r="Y48" i="15"/>
  <c r="Y37" i="15"/>
  <c r="AB62" i="15"/>
  <c r="Y60" i="15"/>
  <c r="AB5" i="15"/>
  <c r="X16" i="15"/>
  <c r="AA19" i="15"/>
  <c r="X58" i="15"/>
  <c r="Y43" i="15"/>
  <c r="Z47" i="15"/>
  <c r="AA22" i="15"/>
  <c r="AB12" i="15"/>
  <c r="X10" i="15"/>
  <c r="Z34" i="15"/>
  <c r="Z23" i="15"/>
  <c r="Z6" i="15"/>
  <c r="Y18" i="15"/>
  <c r="Z11" i="15"/>
  <c r="AB21" i="15"/>
  <c r="Y70" i="15"/>
  <c r="AA66" i="15"/>
  <c r="X42" i="15"/>
  <c r="Y55" i="15"/>
  <c r="Y51" i="15"/>
  <c r="AB39" i="15"/>
  <c r="Z40" i="15"/>
  <c r="AB7" i="15"/>
  <c r="Y35" i="15"/>
  <c r="Z55" i="15"/>
  <c r="AA57" i="15"/>
  <c r="X13" i="15"/>
  <c r="Y67" i="15"/>
  <c r="AA55" i="15"/>
  <c r="X3" i="15"/>
  <c r="Y71" i="15"/>
  <c r="AA60" i="15"/>
  <c r="AA5" i="15"/>
  <c r="AB69" i="15"/>
  <c r="AA63" i="15"/>
  <c r="AB25" i="15"/>
  <c r="AB38" i="15"/>
  <c r="AB56" i="15"/>
  <c r="X69" i="15"/>
  <c r="Y5" i="15"/>
  <c r="Y52" i="15"/>
  <c r="Y15" i="15"/>
  <c r="X24" i="15"/>
  <c r="Y41" i="15"/>
  <c r="X32" i="15"/>
  <c r="AB35" i="15"/>
  <c r="Y64" i="15"/>
  <c r="AA24" i="15"/>
  <c r="X63" i="15"/>
  <c r="Y44" i="15"/>
  <c r="AB71" i="15"/>
  <c r="AA15" i="15"/>
  <c r="Y34" i="15"/>
  <c r="X49" i="15"/>
  <c r="Z51" i="15"/>
  <c r="Z14" i="15"/>
  <c r="X9" i="15"/>
  <c r="Z15" i="15"/>
  <c r="AA33" i="15"/>
  <c r="AA71" i="15"/>
  <c r="AA8" i="15"/>
  <c r="Y40" i="15"/>
  <c r="AB67" i="15"/>
  <c r="AB57" i="15"/>
  <c r="AB51" i="15"/>
  <c r="AA36" i="15"/>
  <c r="X25" i="15"/>
  <c r="Y32" i="15"/>
  <c r="AA18" i="15"/>
  <c r="X35" i="15"/>
  <c r="AA52" i="15"/>
  <c r="Y36" i="15"/>
  <c r="AB4" i="15"/>
  <c r="AB52" i="15"/>
  <c r="Y17" i="15"/>
  <c r="AA44" i="15"/>
  <c r="AB42" i="15"/>
  <c r="AB22" i="15"/>
  <c r="AB3" i="15"/>
  <c r="AB60" i="15"/>
  <c r="AA12" i="15"/>
  <c r="Y9" i="15"/>
  <c r="Y65" i="15"/>
  <c r="X21" i="15"/>
  <c r="Y59" i="15"/>
  <c r="X57" i="15"/>
  <c r="X51" i="15"/>
  <c r="AA38" i="15"/>
  <c r="Z31" i="15"/>
  <c r="Y10" i="15"/>
  <c r="AA61" i="15"/>
  <c r="AB61" i="15"/>
  <c r="X27" i="15"/>
  <c r="X37" i="15"/>
  <c r="X53" i="15"/>
  <c r="Y69" i="15"/>
  <c r="Y29" i="15"/>
  <c r="AA46" i="15"/>
  <c r="AA54" i="15"/>
  <c r="X4" i="15"/>
  <c r="Y61" i="15"/>
  <c r="AA16" i="15"/>
  <c r="X48" i="15"/>
  <c r="AA62" i="15"/>
  <c r="AA43" i="15"/>
  <c r="X47" i="15"/>
  <c r="X26" i="15"/>
  <c r="AA31" i="15"/>
  <c r="Y30" i="15"/>
  <c r="AB70" i="15"/>
  <c r="Z71" i="15"/>
  <c r="X15" i="15"/>
  <c r="V62" i="15" l="1"/>
  <c r="V69" i="15"/>
  <c r="V5" i="15"/>
  <c r="V27" i="15"/>
  <c r="V57" i="15"/>
  <c r="V71" i="15"/>
  <c r="V22" i="15"/>
  <c r="V37" i="15"/>
  <c r="V47" i="15"/>
  <c r="V54" i="15"/>
  <c r="V61" i="15"/>
  <c r="V12" i="15"/>
  <c r="V34" i="15"/>
  <c r="V56" i="15"/>
  <c r="V7" i="15"/>
  <c r="V29" i="15"/>
  <c r="V32" i="15"/>
  <c r="V39" i="15"/>
  <c r="V46" i="15"/>
  <c r="V68" i="15"/>
  <c r="V19" i="15"/>
  <c r="V49" i="15"/>
  <c r="V63" i="15"/>
  <c r="V14" i="15"/>
  <c r="V52" i="15"/>
  <c r="V59" i="15"/>
  <c r="V66" i="15"/>
  <c r="V25" i="15"/>
  <c r="V53" i="15"/>
  <c r="V4" i="15"/>
  <c r="V26" i="15"/>
  <c r="V48" i="15"/>
  <c r="V70" i="15"/>
  <c r="V44" i="15"/>
  <c r="V51" i="15"/>
  <c r="V58" i="15"/>
  <c r="V17" i="15"/>
  <c r="V24" i="15"/>
  <c r="V60" i="15"/>
  <c r="V11" i="15"/>
  <c r="V41" i="15"/>
  <c r="V55" i="15"/>
  <c r="V36" i="15"/>
  <c r="V43" i="15"/>
  <c r="V50" i="15"/>
  <c r="V9" i="15"/>
  <c r="V16" i="15"/>
  <c r="V31" i="15"/>
  <c r="V67" i="15"/>
  <c r="V18" i="15"/>
  <c r="V40" i="15"/>
  <c r="V21" i="15"/>
  <c r="V28" i="15"/>
  <c r="V35" i="15"/>
  <c r="V65" i="15"/>
  <c r="V8" i="15"/>
  <c r="V23" i="15"/>
  <c r="V38" i="15"/>
  <c r="V3" i="15"/>
  <c r="V33" i="15"/>
  <c r="V6" i="15"/>
  <c r="V13" i="15"/>
  <c r="V20" i="15"/>
  <c r="V42" i="15"/>
  <c r="V64" i="15"/>
  <c r="V15" i="15"/>
  <c r="V30" i="15"/>
  <c r="V45" i="15"/>
  <c r="V10" i="15"/>
  <c r="D14" i="1" l="1"/>
  <c r="D24" i="1"/>
  <c r="C23" i="1"/>
  <c r="D15" i="1"/>
  <c r="C22" i="1"/>
  <c r="AC2" i="15" a="1"/>
  <c r="AC60" i="15"/>
  <c r="AC45" i="15"/>
  <c r="AC15" i="15"/>
  <c r="AC49" i="15"/>
  <c r="AC12" i="15"/>
  <c r="AC39" i="15"/>
  <c r="AC2" i="15"/>
  <c r="AC43" i="15"/>
  <c r="AC64" i="15"/>
  <c r="AC54" i="15"/>
  <c r="AC21" i="15"/>
  <c r="AC11" i="15"/>
  <c r="AC71" i="15"/>
  <c r="AC34" i="15"/>
  <c r="AC58" i="15"/>
  <c r="AC62" i="15"/>
  <c r="AC67" i="15"/>
  <c r="AC19" i="15"/>
  <c r="AC9" i="15"/>
  <c r="AC13" i="15"/>
  <c r="AC3" i="15"/>
  <c r="AC41" i="15"/>
  <c r="AC69" i="15"/>
  <c r="AC59" i="15"/>
  <c r="AC37" i="15"/>
  <c r="AC63" i="15"/>
  <c r="AC26" i="15"/>
  <c r="AC53" i="15"/>
  <c r="AC23" i="15"/>
  <c r="AC51" i="15"/>
  <c r="AC22" i="15"/>
  <c r="AC38" i="15"/>
  <c r="AC27" i="15"/>
  <c r="AC17" i="15"/>
  <c r="AC70" i="15"/>
  <c r="AC55" i="15"/>
  <c r="AC30" i="15"/>
  <c r="AC61" i="15"/>
  <c r="AC24" i="15"/>
  <c r="AC6" i="15"/>
  <c r="AC18" i="15"/>
  <c r="AC56" i="15"/>
  <c r="AC46" i="15"/>
  <c r="AC28" i="15"/>
  <c r="AC40" i="15"/>
  <c r="AC52" i="15"/>
  <c r="AC7" i="15"/>
  <c r="AC68" i="15"/>
  <c r="AC31" i="15"/>
  <c r="AC50" i="15"/>
  <c r="AC35" i="15"/>
  <c r="AC25" i="15"/>
  <c r="AC65" i="15"/>
  <c r="AC57" i="15"/>
  <c r="AC20" i="15"/>
  <c r="AC47" i="15"/>
  <c r="AC10" i="15"/>
  <c r="AC44" i="15"/>
  <c r="AC29" i="15"/>
  <c r="AC48" i="15"/>
  <c r="AC4" i="15"/>
  <c r="AC16" i="15"/>
  <c r="AC8" i="15"/>
  <c r="AC42" i="15"/>
  <c r="AC5" i="15"/>
  <c r="AC32" i="15"/>
  <c r="AC66" i="15"/>
  <c r="AC36" i="15"/>
  <c r="AC14" i="15"/>
  <c r="AC33" i="15"/>
  <c r="D22" i="1"/>
  <c r="D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<sst xmlns="http://schemas.openxmlformats.org/spreadsheetml/2006/main" count="359" uniqueCount="120">
  <si>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</si>
  <si>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</si>
  <si>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</si>
  <si>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</si>
  <si>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</si>
  <si>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</si>
  <si>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</si>
  <si>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</si>
  <si>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</si>
  <si>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</si>
  <si>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</si>
  <si>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</si>
  <si>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</si>
  <si>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</si>
  <si>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</si>
  <si>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</si>
  <si>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</si>
  <si>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</si>
  <si>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</si>
  <si>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</si>
  <si>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</si>
  <si>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</si>
  <si>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</si>
  <si>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</si>
  <si>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</si>
  <si>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</si>
  <si>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</si>
  <si>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</si>
  <si>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</si>
  <si>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</si>
  <si>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</si>
  <si>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</si>
  <si>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</si>
  <si>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</si>
  <si>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</si>
  <si>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</si>
  <si>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</si>
  <si>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</si>
  <si>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</si>
  <si>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</si>
  <si>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</si>
  <si>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</si>
  <si>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</si>
  <si>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</si>
  <si>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</si>
  <si>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</si>
  <si>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</si>
  <si>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</si>
  <si>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</si>
  <si>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</si>
  <si>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</si>
  <si>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</si>
  <si>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</si>
  <si>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</si>
  <si>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</si>
  <si>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</si>
  <si>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</si>
  <si>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</si>
  <si>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</si>
  <si>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</si>
  <si>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</si>
  <si>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</si>
  <si>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</si>
  <si>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</si>
  <si>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</si>
  <si>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</si>
  <si>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</si>
  <si>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</si>
  <si>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</si>
  <si>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</si>
  <si>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</si>
  <si>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</si>
  <si>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</si>
  <si>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</si>
  <si>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</si>
  <si>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</si>
  <si>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</si>
  <si>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</si>
  <si>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</si>
  <si>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</si>
  <si>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</si>
  <si>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</si>
  <si>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</si>
  <si>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</si>
  <si>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</si>
  <si>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</si>
  <si>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</si>
  <si>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</si>
  <si>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</si>
  <si>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</si>
  <si>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</si>
  <si>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</si>
  <si>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</si>
  <si>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</si>
  <si>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</si>
  <si>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</si>
  <si>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</si>
  <si>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</si>
  <si>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</si>
  <si>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</si>
  <si>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</si>
  <si>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</si>
  <si>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</si>
  <si>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</si>
  <si>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</si>
  <si>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</si>
  <si>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</si>
  <si>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</si>
  <si>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</si>
  <si>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</si>
  <si>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</si>
  <si>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</si>
  <si>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</si>
  <si>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</si>
  <si>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</si>
  <si>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</si>
  <si>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Extrapolation</t>
  </si>
  <si>
    <t>_USDSTD</t>
  </si>
  <si>
    <t>ZeroYield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</si>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</sst>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6" formatCode="&quot;£&quot;#,##0;[Red]\-&quot;£&quot;#,##0"/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0.0000"/>
    <numFmt numFmtId="178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</cellStyleXfs>
  <cellXfs count="166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7" fontId="5" fillId="0" borderId="8" xfId="0" applyNumberFormat="1" applyFont="1" applyBorder="1" applyAlignment="1">
      <alignment horizontal="center"/>
    </xf>
    <xf numFmtId="177" fontId="5" fillId="0" borderId="6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78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2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bestFit="1" customWidth="1"/>
    <col min="9" max="9" width="30.7109375" style="47" customWidth="1"/>
    <col min="10" max="10" width="2.7109375" style="47" customWidth="1"/>
    <col min="11" max="13" width="9.140625" style="47"/>
    <col min="14" max="14" width="9.7109375" style="47" bestFit="1" customWidth="1"/>
    <col min="15" max="16384" width="9.140625" style="47"/>
  </cols>
  <sheetData>
    <row r="2" spans="1:10" x14ac:dyDescent="0.2">
      <c r="B2" s="80"/>
      <c r="C2" s="81"/>
      <c r="D2" s="81"/>
      <c r="E2" s="82"/>
      <c r="G2" s="80"/>
      <c r="H2" s="81"/>
      <c r="I2" s="81"/>
      <c r="J2" s="82"/>
    </row>
    <row r="3" spans="1:10" ht="11.25" customHeight="1" x14ac:dyDescent="0.2">
      <c r="B3" s="85"/>
      <c r="C3" s="12" t="s">
        <v>22</v>
      </c>
      <c r="D3" s="77" t="s">
        <v>36</v>
      </c>
      <c r="E3" s="83"/>
      <c r="G3" s="85"/>
      <c r="H3" s="12" t="s">
        <v>31</v>
      </c>
      <c r="I3" s="13">
        <f>_xll.qlSettingsEvaluationDate(Trigger)</f>
        <v>42345</v>
      </c>
      <c r="J3" s="83"/>
    </row>
    <row r="4" spans="1:10" ht="11.25" customHeight="1" x14ac:dyDescent="0.2">
      <c r="B4" s="85"/>
      <c r="C4" s="14" t="s">
        <v>19</v>
      </c>
      <c r="D4" s="16" t="b">
        <v>1</v>
      </c>
      <c r="E4" s="83"/>
      <c r="G4" s="85"/>
      <c r="H4" s="14" t="s">
        <v>32</v>
      </c>
      <c r="I4" s="15">
        <f>_xll.qlCalendarAdvance(Calendar,Evaluationdate,"2D","F",,Trigger)</f>
        <v>42347</v>
      </c>
      <c r="J4" s="83"/>
    </row>
    <row r="5" spans="1:10" ht="11.25" customHeight="1" x14ac:dyDescent="0.2">
      <c r="A5" s="48"/>
      <c r="B5" s="86"/>
      <c r="C5" s="20" t="s">
        <v>18</v>
      </c>
      <c r="D5" s="21"/>
      <c r="E5" s="83"/>
      <c r="G5" s="85"/>
      <c r="H5" s="14" t="s">
        <v>37</v>
      </c>
      <c r="I5" s="15" t="s">
        <v>38</v>
      </c>
      <c r="J5" s="83"/>
    </row>
    <row r="6" spans="1:10" ht="11.25" customHeight="1" x14ac:dyDescent="0.2">
      <c r="A6" s="48"/>
      <c r="B6" s="86"/>
      <c r="C6" s="14" t="s">
        <v>20</v>
      </c>
      <c r="D6" s="16" t="b">
        <v>1</v>
      </c>
      <c r="E6" s="83"/>
      <c r="G6" s="85"/>
      <c r="H6" s="14" t="s">
        <v>39</v>
      </c>
      <c r="I6" s="15" t="s">
        <v>45</v>
      </c>
      <c r="J6" s="83"/>
    </row>
    <row r="7" spans="1:10" ht="11.25" customHeight="1" x14ac:dyDescent="0.2">
      <c r="A7" s="48"/>
      <c r="B7" s="86"/>
      <c r="C7" s="14" t="s">
        <v>21</v>
      </c>
      <c r="D7" s="162"/>
      <c r="E7" s="83"/>
      <c r="G7" s="85"/>
      <c r="H7" s="14" t="s">
        <v>40</v>
      </c>
      <c r="I7" s="15" t="s">
        <v>41</v>
      </c>
      <c r="J7" s="83"/>
    </row>
    <row r="8" spans="1:10" ht="11.25" customHeight="1" x14ac:dyDescent="0.2">
      <c r="A8" s="48"/>
      <c r="B8" s="86"/>
      <c r="C8" s="14" t="s">
        <v>43</v>
      </c>
      <c r="D8" s="17" t="s">
        <v>44</v>
      </c>
      <c r="E8" s="83"/>
      <c r="G8" s="85"/>
      <c r="H8" s="14" t="s">
        <v>42</v>
      </c>
      <c r="I8" s="79" t="str">
        <f>I5&amp;"("&amp;I6&amp;","&amp;I7&amp;")"</f>
        <v>JoinHolidays(UnitedKingdom::Exchange,UnitedStates::Settlement)</v>
      </c>
      <c r="J8" s="83" t="s">
        <v>47</v>
      </c>
    </row>
    <row r="9" spans="1:10" ht="11.25" customHeight="1" x14ac:dyDescent="0.2">
      <c r="B9" s="87"/>
      <c r="C9" s="18" t="s">
        <v>72</v>
      </c>
      <c r="D9" s="19" t="s">
        <v>73</v>
      </c>
      <c r="E9" s="83"/>
      <c r="G9" s="85"/>
      <c r="H9" s="18" t="s">
        <v>46</v>
      </c>
      <c r="I9" s="78" t="b">
        <f>IF(_xll.qlCalendarIsHoliday(LocalCalendar,_xll.qlCalendarAdvance(LiborCalendar,Evaluationdate,"2D",,,Trigger),Trigger),TRUE,FALSE)</f>
        <v>0</v>
      </c>
      <c r="J9" s="83"/>
    </row>
    <row r="10" spans="1:10" ht="11.25" customHeight="1" x14ac:dyDescent="0.2">
      <c r="B10" s="87"/>
      <c r="C10" s="18" t="s">
        <v>76</v>
      </c>
      <c r="D10" s="159" t="s">
        <v>77</v>
      </c>
      <c r="E10" s="83"/>
      <c r="G10" s="85"/>
      <c r="H10" s="20" t="s">
        <v>14</v>
      </c>
      <c r="I10" s="93" t="str">
        <f>IF(HolidayCheck,JoinCalendar,LiborCalendar)</f>
        <v>UnitedKingdom::Exchange</v>
      </c>
      <c r="J10" s="83"/>
    </row>
    <row r="11" spans="1:10" ht="11.25" customHeight="1" x14ac:dyDescent="0.2">
      <c r="B11" s="88"/>
      <c r="C11" s="89"/>
      <c r="D11" s="90"/>
      <c r="E11" s="84"/>
      <c r="G11" s="91"/>
      <c r="H11" s="89"/>
      <c r="I11" s="92"/>
      <c r="J11" s="84"/>
    </row>
    <row r="12" spans="1:10" ht="11.25" customHeight="1" x14ac:dyDescent="0.2"/>
    <row r="13" spans="1:10" x14ac:dyDescent="0.2">
      <c r="B13" s="38"/>
      <c r="C13" s="39"/>
      <c r="D13" s="39"/>
      <c r="E13" s="40"/>
    </row>
    <row r="14" spans="1:10" x14ac:dyDescent="0.2">
      <c r="B14" s="23"/>
      <c r="C14" s="22" t="s">
        <v>10</v>
      </c>
      <c r="D14" s="41" t="str">
        <f>_xll.qlPiecewiseYieldCurve(D16,D17,LocalCalendar,_xll.ohPack(USDSTD!W3:W71),,,,D18,D19,D20,Permanent,,ObjectOverwrite)</f>
        <v>_USDSTD#0001</v>
      </c>
      <c r="E14" s="42"/>
    </row>
    <row r="15" spans="1:10" x14ac:dyDescent="0.2">
      <c r="B15" s="23"/>
      <c r="C15" s="24" t="s">
        <v>11</v>
      </c>
      <c r="D15" s="43" t="str">
        <f>_xll.ohRangeRetrieveError(YieldCurve_STD)</f>
        <v/>
      </c>
      <c r="E15" s="42"/>
    </row>
    <row r="16" spans="1:10" x14ac:dyDescent="0.2">
      <c r="B16" s="23"/>
      <c r="C16" s="22" t="s">
        <v>12</v>
      </c>
      <c r="D16" s="25" t="s">
        <v>117</v>
      </c>
      <c r="E16" s="42"/>
    </row>
    <row r="17" spans="1:10" x14ac:dyDescent="0.2">
      <c r="B17" s="23"/>
      <c r="C17" s="26" t="s">
        <v>13</v>
      </c>
      <c r="D17" s="27">
        <v>0</v>
      </c>
      <c r="E17" s="42"/>
    </row>
    <row r="18" spans="1:10" x14ac:dyDescent="0.2">
      <c r="B18" s="23"/>
      <c r="C18" s="26" t="s">
        <v>15</v>
      </c>
      <c r="D18" s="28"/>
      <c r="E18" s="42"/>
    </row>
    <row r="19" spans="1:10" x14ac:dyDescent="0.2">
      <c r="B19" s="23"/>
      <c r="C19" s="26" t="s">
        <v>16</v>
      </c>
      <c r="D19" s="29" t="s">
        <v>118</v>
      </c>
      <c r="E19" s="42"/>
    </row>
    <row r="20" spans="1:10" x14ac:dyDescent="0.2">
      <c r="B20" s="23"/>
      <c r="C20" s="24" t="s">
        <v>17</v>
      </c>
      <c r="D20" s="30" t="s">
        <v>119</v>
      </c>
      <c r="E20" s="42"/>
    </row>
    <row r="21" spans="1:10" x14ac:dyDescent="0.2">
      <c r="B21" s="23"/>
      <c r="C21" s="31"/>
      <c r="D21" s="31"/>
      <c r="E21" s="42"/>
    </row>
    <row r="22" spans="1:10" x14ac:dyDescent="0.2">
      <c r="B22" s="23"/>
      <c r="C22" s="32">
        <f>_xll.qlTermStructureReferenceDate(YieldCurve_STD)</f>
        <v>42345</v>
      </c>
      <c r="D22" s="33">
        <f>_xll.qlYieldTSDiscount(YieldCurve_STD,C22,,Trigger)</f>
        <v>1</v>
      </c>
      <c r="E22" s="42"/>
    </row>
    <row r="23" spans="1:10" x14ac:dyDescent="0.2">
      <c r="B23" s="23"/>
      <c r="C23" s="34">
        <f>_xll.qlTermStructureMaxDate(YieldCurve_STD,Trigger)</f>
        <v>60610</v>
      </c>
      <c r="D23" s="35">
        <f>_xll.qlYieldTSDiscount(YieldCurve_STD,C23,,Trigger)</f>
        <v>0.2668285180219151</v>
      </c>
      <c r="E23" s="42"/>
    </row>
    <row r="24" spans="1:10" x14ac:dyDescent="0.2">
      <c r="B24" s="23"/>
      <c r="C24" s="34" t="str">
        <f>Currency&amp;"STD"</f>
        <v>USDSTD</v>
      </c>
      <c r="D24" s="35" t="b">
        <f>_xll.qlRelinkableHandleLinkTo(C24,D14,Trigger)</f>
        <v>1</v>
      </c>
      <c r="E24" s="42"/>
    </row>
    <row r="25" spans="1:10" x14ac:dyDescent="0.2">
      <c r="B25" s="23"/>
      <c r="C25" s="36" t="s">
        <v>116</v>
      </c>
      <c r="D25" s="37" t="b">
        <v>0</v>
      </c>
      <c r="E25" s="42"/>
    </row>
    <row r="26" spans="1:10" x14ac:dyDescent="0.2">
      <c r="B26" s="44"/>
      <c r="C26" s="45"/>
      <c r="D26" s="45"/>
      <c r="E26" s="46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</sheetData>
  <dataValidations count="6"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11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0</v>
      </c>
      <c r="H1" s="50"/>
      <c r="L1" s="65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3" t="str">
        <f>Currency&amp;$G$1</f>
        <v>USD3M</v>
      </c>
      <c r="W1" s="64"/>
      <c r="X1" s="64"/>
      <c r="Y1" s="67"/>
      <c r="Z1" s="67"/>
      <c r="AA1" s="64"/>
      <c r="AB1" s="64"/>
      <c r="AC1" s="71" t="s">
        <v>33</v>
      </c>
    </row>
    <row r="2" spans="1:34" ht="21.75" customHeight="1" x14ac:dyDescent="0.2">
      <c r="A2" s="63" t="s">
        <v>9</v>
      </c>
      <c r="B2" s="63" t="s">
        <v>30</v>
      </c>
      <c r="C2" s="63" t="s">
        <v>91</v>
      </c>
      <c r="D2" s="63"/>
      <c r="E2" s="63"/>
      <c r="F2" s="63"/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78</v>
      </c>
      <c r="O2" s="72" t="s">
        <v>81</v>
      </c>
      <c r="P2" s="72" t="s">
        <v>79</v>
      </c>
      <c r="Q2" s="72" t="s">
        <v>80</v>
      </c>
      <c r="R2" s="72" t="s">
        <v>82</v>
      </c>
      <c r="S2" s="72" t="s">
        <v>23</v>
      </c>
      <c r="T2" s="72" t="s">
        <v>76</v>
      </c>
      <c r="U2" s="94"/>
      <c r="V2" s="72" t="s">
        <v>9</v>
      </c>
      <c r="W2" s="72" t="s">
        <v>25</v>
      </c>
      <c r="X2" s="72" t="s">
        <v>78</v>
      </c>
      <c r="Y2" s="74" t="s">
        <v>24</v>
      </c>
      <c r="Z2" s="74" t="s">
        <v>83</v>
      </c>
      <c r="AA2" s="72" t="s">
        <v>23</v>
      </c>
      <c r="AB2" s="72" t="s">
        <v>76</v>
      </c>
      <c r="AC2" s="160">
        <f t="array" ref="AC2:AC71">_xll.qlPiecewiseYieldCurveData(YieldCurve_STD,Trigger)</f>
        <v>2.7374897344519516E-3</v>
      </c>
      <c r="AE2" s="164" t="s">
        <v>84</v>
      </c>
      <c r="AF2" s="165"/>
      <c r="AH2" s="161"/>
    </row>
    <row r="3" spans="1:34" ht="11.25" customHeight="1" x14ac:dyDescent="0.2">
      <c r="A3" s="111" t="s">
        <v>27</v>
      </c>
      <c r="B3" s="112" t="s">
        <v>48</v>
      </c>
      <c r="C3" s="113" t="s">
        <v>48</v>
      </c>
      <c r="D3" s="125"/>
      <c r="E3" s="125"/>
      <c r="F3" s="125"/>
      <c r="G3" s="114" t="str">
        <f>_xll.qlLibor(,Currency,C3,,Permanent,Trigger,ObjectOverwrite)</f>
        <v>obj_00305#0001</v>
      </c>
      <c r="H3" s="122" t="str">
        <f t="shared" ref="H3:H11" si="0">Currency&amp;$B3&amp;"D"&amp;$H$1&amp;QuoteSuffix</f>
        <v>USDOND_Quote</v>
      </c>
      <c r="I3" s="125"/>
      <c r="J3" s="115" t="str">
        <f>_xll.qlDepositRateHelper(,H3,G3,Permanent,Trigger,ObjectOverwrite)</f>
        <v>obj_00308#0001</v>
      </c>
      <c r="K3" s="49"/>
      <c r="L3" s="66" t="str">
        <f>A3</f>
        <v>Dp</v>
      </c>
      <c r="M3" s="133" t="str">
        <f>IF(ISBLANK(J3),"--",J3)</f>
        <v>obj_00308#0001</v>
      </c>
      <c r="N3" s="147" t="str">
        <f>IFERROR(_xll.qlRateHelperQuoteName(M3,Trigger),"--")</f>
        <v>USDOND_Quote</v>
      </c>
      <c r="O3" s="135">
        <f>IFERROR(_xll.qlRateHelperQuoteValue($M3,Trigger),"--")</f>
        <v>2.7000000000000001E-3</v>
      </c>
      <c r="P3" s="134" t="b">
        <v>1</v>
      </c>
      <c r="Q3" s="133">
        <v>10</v>
      </c>
      <c r="R3" s="133">
        <v>1</v>
      </c>
      <c r="S3" s="136">
        <f>IFERROR(_xll.qlRateHelperEarliestDate(M3,Trigger),"--")</f>
        <v>42345</v>
      </c>
      <c r="T3" s="136">
        <f>IFERROR(_xll.qlRateHelperPillarDate(M3,Trigger),"--")</f>
        <v>42346</v>
      </c>
      <c r="V3" s="3" t="str">
        <f t="shared" ref="V3:V34" si="1">IFERROR(INDEX($L$3:$L$71,MATCH(X3,$N$3:$N$71,0),1),"")</f>
        <v>Dp</v>
      </c>
      <c r="W3" s="3" t="str">
        <f t="array" ref="W3:W71">_xll.qlRateHelperSelection(_xll.ohFilter(RateHelpers,IncludeFlag),_xll.ohFilter(Priority,IncludeFlag),$AF$3,$AF$4,$AF$5,$AF$6,_xll.ohFilter(MinDistance,IncludeFlag),Trigger)</f>
        <v>obj_00308</v>
      </c>
      <c r="X3" s="3" t="str">
        <f>IFERROR(_xll.qlRateHelperQuoteName(W3,Trigger),"")</f>
        <v>USDOND_Quote</v>
      </c>
      <c r="Y3" s="68">
        <f>IFERROR(_xll.qlRateHelperRate(W3,Trigger),"")</f>
        <v>2.7000000000000001E-3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42345</v>
      </c>
      <c r="AB3" s="4">
        <f>IFERROR(_xll.qlRateHelperPillarDate(W3,Trigger),"")</f>
        <v>42346</v>
      </c>
      <c r="AC3" s="68">
        <v>2.7374897344519516E-3</v>
      </c>
      <c r="AE3" s="108" t="s">
        <v>85</v>
      </c>
      <c r="AF3" s="109">
        <v>6</v>
      </c>
      <c r="AH3" s="161"/>
    </row>
    <row r="4" spans="1:34" ht="11.25" customHeight="1" x14ac:dyDescent="0.2">
      <c r="A4" s="53" t="s">
        <v>27</v>
      </c>
      <c r="B4" s="54" t="s">
        <v>74</v>
      </c>
      <c r="C4" s="56" t="s">
        <v>48</v>
      </c>
      <c r="D4" s="132"/>
      <c r="E4" s="132"/>
      <c r="F4" s="132"/>
      <c r="G4" s="55" t="str">
        <f>_xll.qlLibor(,Currency,C4,,Permanent,Trigger,ObjectOverwrite)</f>
        <v>obj_002fc#0001</v>
      </c>
      <c r="H4" s="158" t="str">
        <f t="shared" si="0"/>
        <v>USDTND_Quote</v>
      </c>
      <c r="I4" s="132"/>
      <c r="J4" s="57" t="str">
        <f>_xll.qlFraRateHelper(,H4,"1D",G4,PillarDate,,Permanent,Trigger,ObjectOverwrite)</f>
        <v>obj_00306#0001</v>
      </c>
      <c r="K4" s="48"/>
      <c r="L4" s="9" t="str">
        <f t="shared" ref="L4:L11" si="2">A4</f>
        <v>Dp</v>
      </c>
      <c r="M4" s="95" t="str">
        <f t="shared" ref="M4:M11" si="3">IF(ISBLANK(J4),"--",J4)</f>
        <v>obj_00306#0001</v>
      </c>
      <c r="N4" s="148" t="str">
        <f>IFERROR(_xll.qlRateHelperQuoteName(M4,Trigger),"--")</f>
        <v>USDTND_Quote</v>
      </c>
      <c r="O4" s="99">
        <f>IFERROR(_xll.qlRateHelperQuoteValue($M4,Trigger),"--")</f>
        <v>2.7000000000000001E-3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42346</v>
      </c>
      <c r="T4" s="100">
        <f>IFERROR(_xll.qlRateHelperPillarDate(M4,Trigger),"--")</f>
        <v>42347</v>
      </c>
      <c r="V4" s="3" t="str">
        <f t="shared" si="1"/>
        <v>Dp</v>
      </c>
      <c r="W4" s="3" t="str">
        <v>obj_00306</v>
      </c>
      <c r="X4" s="3" t="str">
        <f>IFERROR(_xll.qlRateHelperQuoteName(W4,Trigger),"")</f>
        <v>USDTND_Quote</v>
      </c>
      <c r="Y4" s="68">
        <f>IFERROR(_xll.qlRateHelperRate(W4,Trigger),"")</f>
        <v>2.7000000000000001E-3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42346</v>
      </c>
      <c r="AB4" s="4">
        <f>IFERROR(_xll.qlRateHelperPillarDate(W4,Trigger),"")</f>
        <v>42347</v>
      </c>
      <c r="AC4" s="68">
        <v>2.7374897344653723E-3</v>
      </c>
      <c r="AE4" s="108" t="s">
        <v>86</v>
      </c>
      <c r="AF4" s="109">
        <v>0</v>
      </c>
      <c r="AH4" s="161"/>
    </row>
    <row r="5" spans="1:34" ht="11.25" customHeight="1" x14ac:dyDescent="0.2">
      <c r="A5" s="1" t="s">
        <v>27</v>
      </c>
      <c r="B5" s="7" t="s">
        <v>75</v>
      </c>
      <c r="C5" s="8" t="s">
        <v>48</v>
      </c>
      <c r="D5" s="127"/>
      <c r="E5" s="127"/>
      <c r="F5" s="127"/>
      <c r="G5" s="6" t="str">
        <f>_xll.qlLibor(,Currency,C5,,Permanent,Trigger,ObjectOverwrite)</f>
        <v>obj_00303#0001</v>
      </c>
      <c r="H5" s="124" t="str">
        <f t="shared" si="0"/>
        <v>USDSND_Quote</v>
      </c>
      <c r="I5" s="127"/>
      <c r="J5" s="2" t="str">
        <f>_xll.qlFraRateHelper(,H5,"2D",G5,PillarDate,,Permanent,Trigger,ObjectOverwrite)</f>
        <v>obj_0030b#0001</v>
      </c>
      <c r="K5" s="48"/>
      <c r="L5" s="9" t="str">
        <f t="shared" si="2"/>
        <v>Dp</v>
      </c>
      <c r="M5" s="95" t="str">
        <f t="shared" si="3"/>
        <v>obj_0030b#0001</v>
      </c>
      <c r="N5" s="148" t="str">
        <f>IFERROR(_xll.qlRateHelperQuoteName(M5,Trigger),"--")</f>
        <v>USDSND_Quote</v>
      </c>
      <c r="O5" s="99">
        <f>IFERROR(_xll.qlRateHelperQuoteValue($M5,Trigger),"--")</f>
        <v>2.7000000000000001E-3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42347</v>
      </c>
      <c r="T5" s="100">
        <f>IFERROR(_xll.qlRateHelperPillarDate(M5,Trigger),"--")</f>
        <v>42348</v>
      </c>
      <c r="V5" s="3" t="str">
        <f t="shared" si="1"/>
        <v>Dp</v>
      </c>
      <c r="W5" s="3" t="str">
        <v>obj_0030b</v>
      </c>
      <c r="X5" s="3" t="str">
        <f>IFERROR(_xll.qlRateHelperQuoteName(W5,Trigger),"")</f>
        <v>USDSND_Quote</v>
      </c>
      <c r="Y5" s="68">
        <f>IFERROR(_xll.qlRateHelperRate(W5,Trigger),"")</f>
        <v>2.7000000000000001E-3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42347</v>
      </c>
      <c r="AB5" s="4">
        <f>IFERROR(_xll.qlRateHelperPillarDate(W5,Trigger),"")</f>
        <v>42348</v>
      </c>
      <c r="AC5" s="68">
        <v>2.7374897344756778E-3</v>
      </c>
      <c r="AD5" s="76"/>
      <c r="AE5" s="108" t="s">
        <v>87</v>
      </c>
      <c r="AF5" s="109">
        <v>2</v>
      </c>
      <c r="AH5" s="161"/>
    </row>
    <row r="6" spans="1:34" ht="11.25" customHeight="1" x14ac:dyDescent="0.2">
      <c r="A6" s="58" t="s">
        <v>27</v>
      </c>
      <c r="B6" s="59" t="s">
        <v>90</v>
      </c>
      <c r="C6" s="61" t="str">
        <f t="shared" ref="C6:C11" si="4">B6</f>
        <v>SW</v>
      </c>
      <c r="D6" s="126"/>
      <c r="E6" s="126"/>
      <c r="F6" s="126"/>
      <c r="G6" s="60" t="str">
        <f>_xll.qlLibor(,Currency,C6,,Permanent,Trigger,ObjectOverwrite)</f>
        <v>obj_00302#0001</v>
      </c>
      <c r="H6" s="123" t="str">
        <f t="shared" si="0"/>
        <v>USDSWD_Quote</v>
      </c>
      <c r="I6" s="126"/>
      <c r="J6" s="62" t="str">
        <f>_xll.qlDepositRateHelper(,H6,G6,Permanent,Trigger,ObjectOverwrite)</f>
        <v>obj_0030a#0001</v>
      </c>
      <c r="K6" s="48"/>
      <c r="L6" s="9" t="str">
        <f t="shared" si="2"/>
        <v>Dp</v>
      </c>
      <c r="M6" s="95" t="str">
        <f t="shared" si="3"/>
        <v>obj_0030a#0001</v>
      </c>
      <c r="N6" s="148" t="str">
        <f>IFERROR(_xll.qlRateHelperQuoteName(M6,Trigger),"--")</f>
        <v>USDSWD_Quote</v>
      </c>
      <c r="O6" s="99">
        <f>IFERROR(_xll.qlRateHelperQuoteValue($M6,Trigger),"--")</f>
        <v>1.5845E-3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42347</v>
      </c>
      <c r="T6" s="100">
        <f>IFERROR(_xll.qlRateHelperPillarDate(M6,Trigger),"--")</f>
        <v>42354</v>
      </c>
      <c r="V6" s="3" t="str">
        <f t="shared" si="1"/>
        <v>Dp</v>
      </c>
      <c r="W6" s="3" t="str">
        <v>obj_0030a</v>
      </c>
      <c r="X6" s="3" t="str">
        <f>IFERROR(_xll.qlRateHelperQuoteName(W6,Trigger),"")</f>
        <v>USDSWD_Quote</v>
      </c>
      <c r="Y6" s="68">
        <f>IFERROR(_xll.qlRateHelperRate(W6,Trigger),"")</f>
        <v>1.5845E-3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42347</v>
      </c>
      <c r="AB6" s="4">
        <f>IFERROR(_xll.qlRateHelperPillarDate(W6,Trigger),"")</f>
        <v>42354</v>
      </c>
      <c r="AC6" s="68">
        <v>1.8578172052717264E-3</v>
      </c>
      <c r="AE6" s="108" t="s">
        <v>88</v>
      </c>
      <c r="AF6" s="110" t="s">
        <v>89</v>
      </c>
      <c r="AH6" s="161"/>
    </row>
    <row r="7" spans="1:34" ht="11.25" customHeight="1" x14ac:dyDescent="0.2">
      <c r="A7" s="58" t="s">
        <v>27</v>
      </c>
      <c r="B7" s="59" t="s">
        <v>2</v>
      </c>
      <c r="C7" s="61" t="str">
        <f t="shared" si="4"/>
        <v>1M</v>
      </c>
      <c r="D7" s="126"/>
      <c r="E7" s="126"/>
      <c r="F7" s="126"/>
      <c r="G7" s="60" t="str">
        <f>_xll.qlLibor(,Currency,C7,,Permanent,Trigger,ObjectOverwrite)</f>
        <v>obj_00301#0001</v>
      </c>
      <c r="H7" s="123" t="str">
        <f t="shared" si="0"/>
        <v>USD1MD_Quote</v>
      </c>
      <c r="I7" s="126"/>
      <c r="J7" s="62" t="str">
        <f>_xll.qlDepositRateHelper(,H7,G7,Permanent,Trigger,ObjectOverwrite)</f>
        <v>obj_0030c#0001</v>
      </c>
      <c r="K7" s="48"/>
      <c r="L7" s="9" t="str">
        <f t="shared" si="2"/>
        <v>Dp</v>
      </c>
      <c r="M7" s="95" t="str">
        <f t="shared" si="3"/>
        <v>obj_0030c#0001</v>
      </c>
      <c r="N7" s="148" t="str">
        <f>IFERROR(_xll.qlRateHelperQuoteName(M7,Trigger),"--")</f>
        <v>USD1MD_Quote</v>
      </c>
      <c r="O7" s="99">
        <f>IFERROR(_xll.qlRateHelperQuoteValue($M7,Trigger),"--")</f>
        <v>2.7549999999999996E-3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42347</v>
      </c>
      <c r="T7" s="100">
        <f>IFERROR(_xll.qlRateHelperPillarDate(M7,Trigger),"--")</f>
        <v>42380</v>
      </c>
      <c r="V7" s="3" t="str">
        <f t="shared" si="1"/>
        <v>Dp</v>
      </c>
      <c r="W7" s="3" t="str">
        <v>obj_0030c</v>
      </c>
      <c r="X7" s="3" t="str">
        <f>IFERROR(_xll.qlRateHelperQuoteName(W7,Trigger),"")</f>
        <v>USD1MD_Quote</v>
      </c>
      <c r="Y7" s="68">
        <f>IFERROR(_xll.qlRateHelperRate(W7,Trigger),"")</f>
        <v>2.7549999999999996E-3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42347</v>
      </c>
      <c r="AB7" s="4">
        <f>IFERROR(_xll.qlRateHelperPillarDate(W7,Trigger),"")</f>
        <v>42380</v>
      </c>
      <c r="AC7" s="68">
        <v>2.7897442972641558E-3</v>
      </c>
      <c r="AH7" s="161"/>
    </row>
    <row r="8" spans="1:34" ht="11.25" customHeight="1" x14ac:dyDescent="0.2">
      <c r="A8" s="58" t="s">
        <v>27</v>
      </c>
      <c r="B8" s="59" t="s">
        <v>49</v>
      </c>
      <c r="C8" s="61" t="str">
        <f t="shared" si="4"/>
        <v>2M</v>
      </c>
      <c r="D8" s="126"/>
      <c r="E8" s="126"/>
      <c r="F8" s="126"/>
      <c r="G8" s="60" t="str">
        <f>_xll.qlLibor(,Currency,C8,,Permanent,Trigger,ObjectOverwrite)</f>
        <v>obj_00304#0001</v>
      </c>
      <c r="H8" s="123" t="str">
        <f t="shared" si="0"/>
        <v>USD2MD_Quote</v>
      </c>
      <c r="I8" s="126"/>
      <c r="J8" s="62" t="str">
        <f>_xll.qlDepositRateHelper(,H8,G8,Permanent,Trigger,ObjectOverwrite)</f>
        <v>obj_00309#0001</v>
      </c>
      <c r="K8" s="48"/>
      <c r="L8" s="9" t="str">
        <f t="shared" si="2"/>
        <v>Dp</v>
      </c>
      <c r="M8" s="95" t="str">
        <f t="shared" si="3"/>
        <v>obj_00309#0001</v>
      </c>
      <c r="N8" s="148" t="str">
        <f>IFERROR(_xll.qlRateHelperQuoteName(M8,Trigger),"--")</f>
        <v>USD2MD_Quote</v>
      </c>
      <c r="O8" s="99">
        <f>IFERROR(_xll.qlRateHelperQuoteValue($M8,Trigger),"--")</f>
        <v>3.6070000000000004E-3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42347</v>
      </c>
      <c r="T8" s="100">
        <f>IFERROR(_xll.qlRateHelperPillarDate(M8,Trigger),"--")</f>
        <v>42409</v>
      </c>
      <c r="V8" s="3" t="str">
        <f t="shared" si="1"/>
        <v>Dp</v>
      </c>
      <c r="W8" s="3" t="str">
        <v>obj_00309</v>
      </c>
      <c r="X8" s="3" t="str">
        <f>IFERROR(_xll.qlRateHelperQuoteName(W8,Trigger),"")</f>
        <v>USD2MD_Quote</v>
      </c>
      <c r="Y8" s="68">
        <f>IFERROR(_xll.qlRateHelperRate(W8,Trigger),"")</f>
        <v>3.6070000000000004E-3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42347</v>
      </c>
      <c r="AB8" s="4">
        <f>IFERROR(_xll.qlRateHelperPillarDate(W8,Trigger),"")</f>
        <v>42409</v>
      </c>
      <c r="AC8" s="68">
        <v>3.6272595361985724E-3</v>
      </c>
      <c r="AH8" s="161"/>
    </row>
    <row r="9" spans="1:34" ht="11.25" customHeight="1" x14ac:dyDescent="0.2">
      <c r="A9" s="58" t="s">
        <v>27</v>
      </c>
      <c r="B9" s="59" t="s">
        <v>0</v>
      </c>
      <c r="C9" s="61" t="str">
        <f t="shared" si="4"/>
        <v>3M</v>
      </c>
      <c r="D9" s="126"/>
      <c r="E9" s="126"/>
      <c r="F9" s="126"/>
      <c r="G9" s="60" t="str">
        <f>_xll.qlLibor(,Currency,C9,,Permanent,Trigger,ObjectOverwrite)</f>
        <v>obj_002fd#0001</v>
      </c>
      <c r="H9" s="123" t="str">
        <f t="shared" si="0"/>
        <v>USD3MD_Quote</v>
      </c>
      <c r="I9" s="126"/>
      <c r="J9" s="62" t="str">
        <f>_xll.qlDepositRateHelper(,H9,G9,Permanent,Trigger,ObjectOverwrite)</f>
        <v>obj_002fe#0001</v>
      </c>
      <c r="K9" s="48"/>
      <c r="L9" s="9" t="str">
        <f t="shared" si="2"/>
        <v>Dp</v>
      </c>
      <c r="M9" s="95" t="str">
        <f t="shared" si="3"/>
        <v>obj_002fe#0001</v>
      </c>
      <c r="N9" s="148" t="str">
        <f>IFERROR(_xll.qlRateHelperQuoteName(M9,Trigger),"--")</f>
        <v>USD3MD_Quote</v>
      </c>
      <c r="O9" s="99">
        <f>IFERROR(_xll.qlRateHelperQuoteValue($M9,Trigger),"--")</f>
        <v>4.62E-3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42347</v>
      </c>
      <c r="T9" s="100">
        <f>IFERROR(_xll.qlRateHelperPillarDate(M9,Trigger),"--")</f>
        <v>42438</v>
      </c>
      <c r="V9" s="3" t="str">
        <f t="shared" si="1"/>
        <v>Dp</v>
      </c>
      <c r="W9" s="3" t="str">
        <v>obj_002fe</v>
      </c>
      <c r="X9" s="3" t="str">
        <f>IFERROR(_xll.qlRateHelperQuoteName(W9,Trigger),"")</f>
        <v>USD3MD_Quote</v>
      </c>
      <c r="Y9" s="68">
        <f>IFERROR(_xll.qlRateHelperRate(W9,Trigger),"")</f>
        <v>4.62E-3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42347</v>
      </c>
      <c r="AB9" s="4">
        <f>IFERROR(_xll.qlRateHelperPillarDate(W9,Trigger),"")</f>
        <v>42438</v>
      </c>
      <c r="AC9" s="68">
        <v>4.6396283862004256E-3</v>
      </c>
      <c r="AH9" s="161"/>
    </row>
    <row r="10" spans="1:34" ht="11.25" customHeight="1" x14ac:dyDescent="0.2">
      <c r="A10" s="58" t="s">
        <v>27</v>
      </c>
      <c r="B10" s="59" t="s">
        <v>3</v>
      </c>
      <c r="C10" s="61" t="str">
        <f t="shared" si="4"/>
        <v>6M</v>
      </c>
      <c r="D10" s="126"/>
      <c r="E10" s="126"/>
      <c r="F10" s="126"/>
      <c r="G10" s="60" t="str">
        <f>_xll.qlLibor(,Currency,C10,,Permanent,Trigger,ObjectOverwrite)</f>
        <v>obj_002ff#0001</v>
      </c>
      <c r="H10" s="123" t="str">
        <f t="shared" si="0"/>
        <v>USD6MD_Quote</v>
      </c>
      <c r="I10" s="126"/>
      <c r="J10" s="62"/>
      <c r="K10" s="48"/>
      <c r="L10" s="9" t="str">
        <f t="shared" si="2"/>
        <v>Dp</v>
      </c>
      <c r="M10" s="95" t="str">
        <f t="shared" si="3"/>
        <v>--</v>
      </c>
      <c r="N10" s="148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20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3" t="str">
        <f t="shared" si="1"/>
        <v>FUT</v>
      </c>
      <c r="W10" s="3" t="str">
        <v>obj_0031f</v>
      </c>
      <c r="X10" s="3" t="str">
        <f>IFERROR(_xll.qlRateHelperQuoteName(W10,Trigger),"")</f>
        <v>USDFUT3MZ5_Quote</v>
      </c>
      <c r="Y10" s="68">
        <f>IFERROR(_xll.qlRateHelperRate(W10,Trigger),"")</f>
        <v>5.087129734291344E-3</v>
      </c>
      <c r="Z10" s="105">
        <f>IF(ISERROR(_xll.qlSwapRateHelperSpread($W10)),IF(ISERROR(_xll.qlFuturesRateHelperConvexityAdjustment($W10)),"",_xll.qlFuturesRateHelperConvexityAdjustment($W10)),_xll.qlSwapRateHelperSpread($W10))</f>
        <v>3.7026570856742148E-7</v>
      </c>
      <c r="AA10" s="4">
        <f>IFERROR(_xll.qlRateHelperEarliestDate(W10,Trigger),"")</f>
        <v>42354</v>
      </c>
      <c r="AB10" s="4">
        <f>IFERROR(_xll.qlRateHelperPillarDate(W10,Trigger),"")</f>
        <v>42445</v>
      </c>
      <c r="AC10" s="68">
        <v>4.8577720877382982E-3</v>
      </c>
      <c r="AH10" s="161"/>
    </row>
    <row r="11" spans="1:34" ht="11.25" customHeight="1" x14ac:dyDescent="0.2">
      <c r="A11" s="1" t="s">
        <v>27</v>
      </c>
      <c r="B11" s="7" t="s">
        <v>29</v>
      </c>
      <c r="C11" s="8" t="str">
        <f t="shared" si="4"/>
        <v>1Y</v>
      </c>
      <c r="D11" s="127"/>
      <c r="E11" s="127"/>
      <c r="F11" s="127"/>
      <c r="G11" s="6" t="str">
        <f>_xll.qlLibor(,Currency,C11,,Permanent,Trigger,ObjectOverwrite)</f>
        <v>obj_00300#0001</v>
      </c>
      <c r="H11" s="124" t="str">
        <f t="shared" si="0"/>
        <v>USD1YD_Quote</v>
      </c>
      <c r="I11" s="127"/>
      <c r="J11" s="2"/>
      <c r="K11" s="48"/>
      <c r="L11" s="10" t="str">
        <f t="shared" si="2"/>
        <v>Dp</v>
      </c>
      <c r="M11" s="96" t="str">
        <f t="shared" si="3"/>
        <v>--</v>
      </c>
      <c r="N11" s="149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6">
        <v>20</v>
      </c>
      <c r="R11" s="96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3" t="str">
        <f t="shared" si="1"/>
        <v>FUT</v>
      </c>
      <c r="W11" s="3" t="str">
        <v>obj_0031e</v>
      </c>
      <c r="X11" s="3" t="str">
        <f>IFERROR(_xll.qlRateHelperQuoteName(W11,Trigger),"")</f>
        <v>USDFUT3MH6_Quote</v>
      </c>
      <c r="Y11" s="68">
        <f>IFERROR(_xll.qlRateHelperRate(W11,Trigger),"")</f>
        <v>6.768919599396443E-3</v>
      </c>
      <c r="Z11" s="105">
        <f>IF(ISERROR(_xll.qlSwapRateHelperSpread($W11)),IF(ISERROR(_xll.qlFuturesRateHelperConvexityAdjustment($W11)),"",_xll.qlFuturesRateHelperConvexityAdjustment($W11)),_xll.qlSwapRateHelperSpread($W11))</f>
        <v>6.0804006036435164E-6</v>
      </c>
      <c r="AA11" s="4">
        <f>IFERROR(_xll.qlRateHelperEarliestDate(W11,Trigger),"")</f>
        <v>42445</v>
      </c>
      <c r="AB11" s="4">
        <f>IFERROR(_xll.qlRateHelperPillarDate(W11,Trigger),"")</f>
        <v>42537</v>
      </c>
      <c r="AC11" s="68">
        <v>5.815737061746382E-3</v>
      </c>
      <c r="AH11" s="161"/>
    </row>
    <row r="12" spans="1:34" ht="11.25" customHeight="1" x14ac:dyDescent="0.2">
      <c r="B12" s="47"/>
      <c r="C12" s="47"/>
      <c r="D12" s="47"/>
      <c r="E12" s="47"/>
      <c r="F12" s="47"/>
      <c r="G12" s="47"/>
      <c r="H12" s="47" t="s">
        <v>93</v>
      </c>
      <c r="K12" s="48" t="s">
        <v>47</v>
      </c>
      <c r="L12" s="66" t="str">
        <f t="shared" ref="L12:L33" si="5">A14</f>
        <v>FUT</v>
      </c>
      <c r="M12" s="133" t="str">
        <f t="shared" ref="M12:M33" si="6">IF(ISBLANK(J14),"--",J14)</f>
        <v>obj_0031f#0001</v>
      </c>
      <c r="N12" s="147" t="str">
        <f>IFERROR(_xll.qlRateHelperQuoteName(M12,Trigger),"--")</f>
        <v>USDFUT3MZ5_Quote</v>
      </c>
      <c r="O12" s="152">
        <f>IFERROR(_xll.qlRateHelperQuoteValue($M12,Trigger),"--")</f>
        <v>99.491250000000008</v>
      </c>
      <c r="P12" s="134" t="b">
        <v>1</v>
      </c>
      <c r="Q12" s="133">
        <v>60</v>
      </c>
      <c r="R12" s="133">
        <v>7</v>
      </c>
      <c r="S12" s="136">
        <f>IFERROR(_xll.qlRateHelperEarliestDate(M12,Trigger),"--")</f>
        <v>42354</v>
      </c>
      <c r="T12" s="136">
        <f>IFERROR(_xll.qlRateHelperPillarDate(M12,Trigger),"--")</f>
        <v>42445</v>
      </c>
      <c r="V12" s="3" t="str">
        <f t="shared" si="1"/>
        <v>FUT</v>
      </c>
      <c r="W12" s="3" t="str">
        <v>obj_00322</v>
      </c>
      <c r="X12" s="3" t="str">
        <f>IFERROR(_xll.qlRateHelperQuoteName(W12,Trigger),"")</f>
        <v>USDFUT3MM6_Quote</v>
      </c>
      <c r="Y12" s="68">
        <f>IFERROR(_xll.qlRateHelperRate(W12,Trigger),"")</f>
        <v>8.3597653325650362E-3</v>
      </c>
      <c r="Z12" s="105">
        <f>IF(ISERROR(_xll.qlSwapRateHelperSpread($W12)),IF(ISERROR(_xll.qlFuturesRateHelperConvexityAdjustment($W12)),"",_xll.qlFuturesRateHelperConvexityAdjustment($W12)),_xll.qlSwapRateHelperSpread($W12))</f>
        <v>1.5234667434985482E-5</v>
      </c>
      <c r="AA12" s="4">
        <f>IFERROR(_xll.qlRateHelperEarliestDate(W12,Trigger),"")</f>
        <v>42536</v>
      </c>
      <c r="AB12" s="4">
        <f>IFERROR(_xll.qlRateHelperPillarDate(W12,Trigger),"")</f>
        <v>42628</v>
      </c>
      <c r="AC12" s="68">
        <v>6.6705495488256711E-3</v>
      </c>
      <c r="AH12" s="161"/>
    </row>
    <row r="13" spans="1:34" ht="11.25" customHeight="1" x14ac:dyDescent="0.2">
      <c r="A13" s="63" t="s">
        <v>9</v>
      </c>
      <c r="B13" s="63" t="s">
        <v>95</v>
      </c>
      <c r="C13" s="63" t="s">
        <v>34</v>
      </c>
      <c r="D13" s="63"/>
      <c r="E13" s="63"/>
      <c r="F13" s="63"/>
      <c r="G13" s="63" t="s">
        <v>4</v>
      </c>
      <c r="H13" s="63" t="s">
        <v>1</v>
      </c>
      <c r="I13" s="63" t="s">
        <v>94</v>
      </c>
      <c r="J13" s="63" t="s">
        <v>25</v>
      </c>
      <c r="K13" s="48"/>
      <c r="L13" s="9" t="str">
        <f t="shared" si="5"/>
        <v>FUT</v>
      </c>
      <c r="M13" s="95" t="str">
        <f t="shared" si="6"/>
        <v>obj_0031d#0001</v>
      </c>
      <c r="N13" s="148" t="str">
        <f>IFERROR(_xll.qlRateHelperQuoteName(M13,Trigger),"--")</f>
        <v>USDFUT3MF6_Quote</v>
      </c>
      <c r="O13" s="153">
        <f>IFERROR(_xll.qlRateHelperQuoteValue($M13,Trigger),"--")</f>
        <v>99.422499999999999</v>
      </c>
      <c r="P13" s="98" t="b">
        <v>1</v>
      </c>
      <c r="Q13" s="95">
        <v>60</v>
      </c>
      <c r="R13" s="95">
        <v>1</v>
      </c>
      <c r="S13" s="100">
        <f>IFERROR(_xll.qlRateHelperEarliestDate(M13,Trigger),"--")</f>
        <v>42389</v>
      </c>
      <c r="T13" s="100">
        <f>IFERROR(_xll.qlRateHelperPillarDate(M13,Trigger),"--")</f>
        <v>42480</v>
      </c>
      <c r="V13" s="3" t="str">
        <f t="shared" si="1"/>
        <v>FUT</v>
      </c>
      <c r="W13" s="3" t="str">
        <v>obj_00323</v>
      </c>
      <c r="X13" s="3" t="str">
        <f>IFERROR(_xll.qlRateHelperQuoteName(W13,Trigger),"")</f>
        <v>USDFUT3MU6_Quote</v>
      </c>
      <c r="Y13" s="68">
        <f>IFERROR(_xll.qlRateHelperRate(W13,Trigger),"")</f>
        <v>9.9962575268070491E-3</v>
      </c>
      <c r="Z13" s="105">
        <f>IF(ISERROR(_xll.qlSwapRateHelperSpread($W13)),IF(ISERROR(_xll.qlFuturesRateHelperConvexityAdjustment($W13)),"",_xll.qlFuturesRateHelperConvexityAdjustment($W13)),_xll.qlSwapRateHelperSpread($W13))</f>
        <v>2.8742473192902007E-5</v>
      </c>
      <c r="AA13" s="4">
        <f>IFERROR(_xll.qlRateHelperEarliestDate(W13,Trigger),"")</f>
        <v>42634</v>
      </c>
      <c r="AB13" s="4">
        <f>IFERROR(_xll.qlRateHelperPillarDate(W13,Trigger),"")</f>
        <v>42725</v>
      </c>
      <c r="AC13" s="68">
        <v>7.5379611371936949E-3</v>
      </c>
      <c r="AH13" s="161"/>
    </row>
    <row r="14" spans="1:34" ht="11.25" customHeight="1" x14ac:dyDescent="0.2">
      <c r="A14" s="53" t="s">
        <v>92</v>
      </c>
      <c r="B14" s="116" t="b">
        <v>0</v>
      </c>
      <c r="C14" s="56" t="str">
        <f>_xll.qlIMMNextCode(Evaluationdate-1,B14,Trigger)</f>
        <v>Z5</v>
      </c>
      <c r="D14" s="132"/>
      <c r="E14" s="132"/>
      <c r="F14" s="132"/>
      <c r="G14" s="55" t="str">
        <f t="shared" ref="G14:G35" si="7">PROPER(Currency)&amp;FamilyName&amp;$G$1</f>
        <v>UsdLibor3M</v>
      </c>
      <c r="H14" s="119" t="str">
        <f t="shared" ref="H14:H35" si="8">Currency&amp;"FUT"&amp;$G$1&amp;$C14&amp;QuoteSuffix</f>
        <v>USDFUT3MZ5_Quote</v>
      </c>
      <c r="I14" s="119" t="str">
        <f t="shared" ref="I14:I35" si="9">Currency&amp;"FUT"&amp;$G$1&amp;$C14&amp;"ConvAdj"&amp;QuoteSuffix</f>
        <v>USDFUT3MZ5ConvAdj_Quote</v>
      </c>
      <c r="J14" s="57" t="str">
        <f>_xll.qlFuturesRateHelper(,H14,$H$12,C14,G14,I14,Permanent,Trigger,ObjectOverwrite)</f>
        <v>obj_0031f#0001</v>
      </c>
      <c r="K14" s="48"/>
      <c r="L14" s="9" t="str">
        <f t="shared" si="5"/>
        <v>FUT</v>
      </c>
      <c r="M14" s="95" t="str">
        <f t="shared" si="6"/>
        <v>obj_00320#0001</v>
      </c>
      <c r="N14" s="148" t="str">
        <f>IFERROR(_xll.qlRateHelperQuoteName(M14,Trigger),"--")</f>
        <v>USDFUT3MG6_Quote</v>
      </c>
      <c r="O14" s="153">
        <f>IFERROR(_xll.qlRateHelperQuoteValue($M14,Trigger),"--")</f>
        <v>99.377499999999998</v>
      </c>
      <c r="P14" s="98" t="b">
        <v>1</v>
      </c>
      <c r="Q14" s="95">
        <v>60</v>
      </c>
      <c r="R14" s="95">
        <v>1</v>
      </c>
      <c r="S14" s="100">
        <f>IFERROR(_xll.qlRateHelperEarliestDate(M14,Trigger),"--")</f>
        <v>42417</v>
      </c>
      <c r="T14" s="100">
        <f>IFERROR(_xll.qlRateHelperPillarDate(M14,Trigger),"--")</f>
        <v>42507</v>
      </c>
      <c r="V14" s="3" t="str">
        <f t="shared" si="1"/>
        <v>FUT</v>
      </c>
      <c r="W14" s="3" t="str">
        <v>obj_00324</v>
      </c>
      <c r="X14" s="3" t="str">
        <f>IFERROR(_xll.qlRateHelperQuoteName(W14,Trigger),"")</f>
        <v>USDFUT3MZ6_Quote</v>
      </c>
      <c r="Y14" s="68">
        <f>IFERROR(_xll.qlRateHelperRate(W14,Trigger),"")</f>
        <v>1.1680372313889501E-2</v>
      </c>
      <c r="Z14" s="105">
        <f>IF(ISERROR(_xll.qlSwapRateHelperSpread($W14)),IF(ISERROR(_xll.qlFuturesRateHelperConvexityAdjustment($W14)),"",_xll.qlFuturesRateHelperConvexityAdjustment($W14)),_xll.qlSwapRateHelperSpread($W14))</f>
        <v>4.4627686110485285E-5</v>
      </c>
      <c r="AA14" s="4">
        <f>IFERROR(_xll.qlRateHelperEarliestDate(W14,Trigger),"")</f>
        <v>42725</v>
      </c>
      <c r="AB14" s="4">
        <f>IFERROR(_xll.qlRateHelperPillarDate(W14,Trigger),"")</f>
        <v>42815</v>
      </c>
      <c r="AC14" s="68">
        <v>8.3589490667817946E-3</v>
      </c>
      <c r="AH14" s="161"/>
    </row>
    <row r="15" spans="1:34" ht="11.25" customHeight="1" x14ac:dyDescent="0.2">
      <c r="A15" s="58" t="s">
        <v>92</v>
      </c>
      <c r="B15" s="117" t="b">
        <v>0</v>
      </c>
      <c r="C15" s="61" t="str">
        <f>_xll.qlIMMNextCode(C14,B15,Trigger)</f>
        <v>F6</v>
      </c>
      <c r="D15" s="126"/>
      <c r="E15" s="126"/>
      <c r="F15" s="126"/>
      <c r="G15" s="60" t="str">
        <f t="shared" si="7"/>
        <v>UsdLibor3M</v>
      </c>
      <c r="H15" s="120" t="str">
        <f t="shared" si="8"/>
        <v>USDFUT3MF6_Quote</v>
      </c>
      <c r="I15" s="120" t="str">
        <f t="shared" si="9"/>
        <v>USDFUT3MF6ConvAdj_Quote</v>
      </c>
      <c r="J15" s="62" t="str">
        <f>_xll.qlFuturesRateHelper(,H15,$H$12,C15,G15,I15,Permanent,Trigger,ObjectOverwrite)</f>
        <v>obj_0031d#0001</v>
      </c>
      <c r="K15" s="48"/>
      <c r="L15" s="9" t="str">
        <f t="shared" si="5"/>
        <v>FUT</v>
      </c>
      <c r="M15" s="95" t="str">
        <f t="shared" si="6"/>
        <v>obj_0031e#0001</v>
      </c>
      <c r="N15" s="148" t="str">
        <f>IFERROR(_xll.qlRateHelperQuoteName(M15,Trigger),"--")</f>
        <v>USDFUT3MH6_Quote</v>
      </c>
      <c r="O15" s="153">
        <f>IFERROR(_xll.qlRateHelperQuoteValue($M15,Trigger),"--")</f>
        <v>99.322499999999991</v>
      </c>
      <c r="P15" s="98" t="b">
        <v>1</v>
      </c>
      <c r="Q15" s="95">
        <v>60</v>
      </c>
      <c r="R15" s="95">
        <v>21</v>
      </c>
      <c r="S15" s="100">
        <f>IFERROR(_xll.qlRateHelperEarliestDate(M15,Trigger),"--")</f>
        <v>42445</v>
      </c>
      <c r="T15" s="100">
        <f>IFERROR(_xll.qlRateHelperPillarDate(M15,Trigger),"--")</f>
        <v>42537</v>
      </c>
      <c r="V15" s="3" t="str">
        <f t="shared" si="1"/>
        <v>FUT</v>
      </c>
      <c r="W15" s="3" t="str">
        <v>obj_00325</v>
      </c>
      <c r="X15" s="3" t="str">
        <f>IFERROR(_xll.qlRateHelperQuoteName(W15,Trigger),"")</f>
        <v>USDFUT3MH7_Quote</v>
      </c>
      <c r="Y15" s="68">
        <f>IFERROR(_xll.qlRateHelperRate(W15,Trigger),"")</f>
        <v>1.3112351695149727E-2</v>
      </c>
      <c r="Z15" s="105">
        <f>IF(ISERROR(_xll.qlSwapRateHelperSpread($W15)),IF(ISERROR(_xll.qlFuturesRateHelperConvexityAdjustment($W15)),"",_xll.qlFuturesRateHelperConvexityAdjustment($W15)),_xll.qlSwapRateHelperSpread($W15))</f>
        <v>6.2648304850209015E-5</v>
      </c>
      <c r="AA15" s="4">
        <f>IFERROR(_xll.qlRateHelperEarliestDate(W15,Trigger),"")</f>
        <v>42809</v>
      </c>
      <c r="AB15" s="4">
        <f>IFERROR(_xll.qlRateHelperPillarDate(W15,Trigger),"")</f>
        <v>42901</v>
      </c>
      <c r="AC15" s="68">
        <v>9.1262640627129965E-3</v>
      </c>
      <c r="AH15" s="161"/>
    </row>
    <row r="16" spans="1:34" ht="11.25" customHeight="1" x14ac:dyDescent="0.2">
      <c r="A16" s="58" t="s">
        <v>92</v>
      </c>
      <c r="B16" s="117" t="b">
        <v>0</v>
      </c>
      <c r="C16" s="61" t="str">
        <f>_xll.qlIMMNextCode(C15,B16,Trigger)</f>
        <v>G6</v>
      </c>
      <c r="D16" s="126"/>
      <c r="E16" s="126"/>
      <c r="F16" s="126"/>
      <c r="G16" s="60" t="str">
        <f t="shared" si="7"/>
        <v>UsdLibor3M</v>
      </c>
      <c r="H16" s="120" t="str">
        <f t="shared" si="8"/>
        <v>USDFUT3MG6_Quote</v>
      </c>
      <c r="I16" s="120" t="str">
        <f t="shared" si="9"/>
        <v>USDFUT3MG6ConvAdj_Quote</v>
      </c>
      <c r="J16" s="62" t="str">
        <f>_xll.qlFuturesRateHelper(,H16,$H$12,C16,G16,I16,Permanent,Trigger,ObjectOverwrite)</f>
        <v>obj_00320#0001</v>
      </c>
      <c r="K16" s="48"/>
      <c r="L16" s="9" t="str">
        <f t="shared" si="5"/>
        <v>FUT</v>
      </c>
      <c r="M16" s="95" t="str">
        <f t="shared" si="6"/>
        <v>obj_00321#0001</v>
      </c>
      <c r="N16" s="148" t="str">
        <f>IFERROR(_xll.qlRateHelperQuoteName(M16,Trigger),"--")</f>
        <v>USDFUT3MJ6_Quote</v>
      </c>
      <c r="O16" s="153">
        <f>IFERROR(_xll.qlRateHelperQuoteValue($M16,Trigger),"--")</f>
        <v>99.259999999999991</v>
      </c>
      <c r="P16" s="98" t="b">
        <v>1</v>
      </c>
      <c r="Q16" s="95">
        <v>60</v>
      </c>
      <c r="R16" s="95">
        <v>21</v>
      </c>
      <c r="S16" s="100">
        <f>IFERROR(_xll.qlRateHelperEarliestDate(M16,Trigger),"--")</f>
        <v>42480</v>
      </c>
      <c r="T16" s="100">
        <f>IFERROR(_xll.qlRateHelperPillarDate(M16,Trigger),"--")</f>
        <v>42571</v>
      </c>
      <c r="V16" s="3" t="str">
        <f t="shared" si="1"/>
        <v>Sw</v>
      </c>
      <c r="W16" s="3" t="str">
        <v>obj_00307</v>
      </c>
      <c r="X16" s="3" t="str">
        <f>IFERROR(_xll.qlRateHelperQuoteName(W16,Trigger),"")</f>
        <v>USDAM3L2Y_Quote</v>
      </c>
      <c r="Y16" s="68">
        <f>IFERROR(_xll.qlRateHelperRate(W16,Trigger),"")</f>
        <v>1.0449999999999999E-2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42347</v>
      </c>
      <c r="AB16" s="4">
        <f>IFERROR(_xll.qlRateHelperPillarDate(W16,Trigger),"")</f>
        <v>43080</v>
      </c>
      <c r="AC16" s="68">
        <v>1.0534282689287222E-2</v>
      </c>
      <c r="AH16" s="161"/>
    </row>
    <row r="17" spans="1:34" ht="11.25" customHeight="1" x14ac:dyDescent="0.2">
      <c r="A17" s="58" t="s">
        <v>92</v>
      </c>
      <c r="B17" s="117" t="b">
        <v>0</v>
      </c>
      <c r="C17" s="61" t="str">
        <f>_xll.qlIMMNextCode(C16,B17,Trigger)</f>
        <v>H6</v>
      </c>
      <c r="D17" s="126"/>
      <c r="E17" s="126"/>
      <c r="F17" s="126"/>
      <c r="G17" s="60" t="str">
        <f t="shared" si="7"/>
        <v>UsdLibor3M</v>
      </c>
      <c r="H17" s="120" t="str">
        <f t="shared" si="8"/>
        <v>USDFUT3MH6_Quote</v>
      </c>
      <c r="I17" s="120" t="str">
        <f t="shared" si="9"/>
        <v>USDFUT3MH6ConvAdj_Quote</v>
      </c>
      <c r="J17" s="62" t="str">
        <f>_xll.qlFuturesRateHelper(,H17,$H$12,C17,G17,I17,Permanent,Trigger,ObjectOverwrite)</f>
        <v>obj_0031e#0001</v>
      </c>
      <c r="K17" s="48"/>
      <c r="L17" s="9" t="str">
        <f t="shared" si="5"/>
        <v>FUT</v>
      </c>
      <c r="M17" s="95" t="str">
        <f t="shared" si="6"/>
        <v>obj_00322#0001</v>
      </c>
      <c r="N17" s="148" t="str">
        <f>IFERROR(_xll.qlRateHelperQuoteName(M17,Trigger),"--")</f>
        <v>USDFUT3MM6_Quote</v>
      </c>
      <c r="O17" s="153">
        <f>IFERROR(_xll.qlRateHelperQuoteValue($M17,Trigger),"--")</f>
        <v>99.162499999999994</v>
      </c>
      <c r="P17" s="98" t="b">
        <v>1</v>
      </c>
      <c r="Q17" s="95">
        <v>60</v>
      </c>
      <c r="R17" s="95">
        <v>21</v>
      </c>
      <c r="S17" s="100">
        <f>IFERROR(_xll.qlRateHelperEarliestDate(M17,Trigger),"--")</f>
        <v>42536</v>
      </c>
      <c r="T17" s="100">
        <f>IFERROR(_xll.qlRateHelperPillarDate(M17,Trigger),"--")</f>
        <v>42628</v>
      </c>
      <c r="V17" s="3" t="str">
        <f t="shared" si="1"/>
        <v>Sw</v>
      </c>
      <c r="W17" s="3" t="str">
        <v>obj_00312</v>
      </c>
      <c r="X17" s="3" t="str">
        <f>IFERROR(_xll.qlRateHelperQuoteName(W17,Trigger),"")</f>
        <v>USDAM3L3Y_Quote</v>
      </c>
      <c r="Y17" s="68">
        <f>IFERROR(_xll.qlRateHelperRate(W17,Trigger),"")</f>
        <v>1.295E-2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42347</v>
      </c>
      <c r="AB17" s="4">
        <f>IFERROR(_xll.qlRateHelperPillarDate(W17,Trigger),"")</f>
        <v>43444</v>
      </c>
      <c r="AC17" s="68">
        <v>1.3072363135210256E-2</v>
      </c>
      <c r="AH17" s="161"/>
    </row>
    <row r="18" spans="1:34" ht="11.25" customHeight="1" x14ac:dyDescent="0.2">
      <c r="A18" s="1" t="s">
        <v>92</v>
      </c>
      <c r="B18" s="118" t="b">
        <v>0</v>
      </c>
      <c r="C18" s="8" t="str">
        <f>_xll.qlIMMNextCode(C17,B18,Trigger)</f>
        <v>J6</v>
      </c>
      <c r="D18" s="127"/>
      <c r="E18" s="127"/>
      <c r="F18" s="127"/>
      <c r="G18" s="6" t="str">
        <f t="shared" si="7"/>
        <v>UsdLibor3M</v>
      </c>
      <c r="H18" s="121" t="str">
        <f t="shared" si="8"/>
        <v>USDFUT3MJ6_Quote</v>
      </c>
      <c r="I18" s="121" t="str">
        <f t="shared" si="9"/>
        <v>USDFUT3MJ6ConvAdj_Quote</v>
      </c>
      <c r="J18" s="2" t="str">
        <f>_xll.qlFuturesRateHelper(,H18,$H$12,C18,G18,I18,Permanent,Trigger,ObjectOverwrite)</f>
        <v>obj_00321#0001</v>
      </c>
      <c r="K18" s="48"/>
      <c r="L18" s="9" t="str">
        <f t="shared" si="5"/>
        <v>FUT</v>
      </c>
      <c r="M18" s="95" t="str">
        <f t="shared" si="6"/>
        <v>obj_00323#0001</v>
      </c>
      <c r="N18" s="148" t="str">
        <f>IFERROR(_xll.qlRateHelperQuoteName(M18,Trigger),"--")</f>
        <v>USDFUT3MU6_Quote</v>
      </c>
      <c r="O18" s="153">
        <f>IFERROR(_xll.qlRateHelperQuoteValue($M18,Trigger),"--")</f>
        <v>98.997500000000002</v>
      </c>
      <c r="P18" s="98" t="b">
        <v>1</v>
      </c>
      <c r="Q18" s="95">
        <v>60</v>
      </c>
      <c r="R18" s="95">
        <v>21</v>
      </c>
      <c r="S18" s="100">
        <f>IFERROR(_xll.qlRateHelperEarliestDate(M18,Trigger),"--")</f>
        <v>42634</v>
      </c>
      <c r="T18" s="100">
        <f>IFERROR(_xll.qlRateHelperPillarDate(M18,Trigger),"--")</f>
        <v>42725</v>
      </c>
      <c r="V18" s="3" t="str">
        <f t="shared" si="1"/>
        <v>Sw</v>
      </c>
      <c r="W18" s="3" t="str">
        <v>obj_00310</v>
      </c>
      <c r="X18" s="3" t="str">
        <f>IFERROR(_xll.qlRateHelperQuoteName(W18,Trigger),"")</f>
        <v>USDAM3L4Y_Quote</v>
      </c>
      <c r="Y18" s="68">
        <f>IFERROR(_xll.qlRateHelperRate(W18,Trigger),"")</f>
        <v>1.49E-2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42347</v>
      </c>
      <c r="AB18" s="4">
        <f>IFERROR(_xll.qlRateHelperPillarDate(W18,Trigger),"")</f>
        <v>43808</v>
      </c>
      <c r="AC18" s="68">
        <v>1.5062689675156104E-2</v>
      </c>
      <c r="AH18" s="161"/>
    </row>
    <row r="19" spans="1:34" ht="11.25" customHeight="1" x14ac:dyDescent="0.2">
      <c r="A19" s="58" t="s">
        <v>92</v>
      </c>
      <c r="B19" s="117" t="b">
        <v>1</v>
      </c>
      <c r="C19" s="61" t="str">
        <f>_xll.qlIMMNextCode(C18,B19,Trigger)</f>
        <v>M6</v>
      </c>
      <c r="D19" s="126"/>
      <c r="E19" s="126"/>
      <c r="F19" s="126"/>
      <c r="G19" s="60" t="str">
        <f t="shared" si="7"/>
        <v>UsdLibor3M</v>
      </c>
      <c r="H19" s="120" t="str">
        <f t="shared" si="8"/>
        <v>USDFUT3MM6_Quote</v>
      </c>
      <c r="I19" s="120" t="str">
        <f t="shared" si="9"/>
        <v>USDFUT3MM6ConvAdj_Quote</v>
      </c>
      <c r="J19" s="62" t="str">
        <f>_xll.qlFuturesRateHelper(,H19,$H$12,C19,G19,I19,Permanent,Trigger,ObjectOverwrite)</f>
        <v>obj_00322#0001</v>
      </c>
      <c r="K19" s="48"/>
      <c r="L19" s="9" t="str">
        <f t="shared" si="5"/>
        <v>FUT</v>
      </c>
      <c r="M19" s="95" t="str">
        <f t="shared" si="6"/>
        <v>obj_00324#0001</v>
      </c>
      <c r="N19" s="148" t="str">
        <f>IFERROR(_xll.qlRateHelperQuoteName(M19,Trigger),"--")</f>
        <v>USDFUT3MZ6_Quote</v>
      </c>
      <c r="O19" s="153">
        <f>IFERROR(_xll.qlRateHelperQuoteValue($M19,Trigger),"--")</f>
        <v>98.827500000000001</v>
      </c>
      <c r="P19" s="98" t="b">
        <v>1</v>
      </c>
      <c r="Q19" s="95">
        <v>60</v>
      </c>
      <c r="R19" s="95">
        <v>21</v>
      </c>
      <c r="S19" s="100">
        <f>IFERROR(_xll.qlRateHelperEarliestDate(M19,Trigger),"--")</f>
        <v>42725</v>
      </c>
      <c r="T19" s="100">
        <f>IFERROR(_xll.qlRateHelperPillarDate(M19,Trigger),"--")</f>
        <v>42815</v>
      </c>
      <c r="V19" s="3" t="str">
        <f t="shared" si="1"/>
        <v>Sw</v>
      </c>
      <c r="W19" s="3" t="str">
        <v>obj_0030e</v>
      </c>
      <c r="X19" s="3" t="str">
        <f>IFERROR(_xll.qlRateHelperQuoteName(W19,Trigger),"")</f>
        <v>USDAM3L5Y_Quote</v>
      </c>
      <c r="Y19" s="68">
        <f>IFERROR(_xll.qlRateHelperRate(W19,Trigger),"")</f>
        <v>1.6469999999999999E-2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42347</v>
      </c>
      <c r="AB19" s="4">
        <f>IFERROR(_xll.qlRateHelperPillarDate(W19,Trigger),"")</f>
        <v>44174</v>
      </c>
      <c r="AC19" s="68">
        <v>1.6675032384037614E-2</v>
      </c>
      <c r="AH19" s="161"/>
    </row>
    <row r="20" spans="1:34" ht="11.25" customHeight="1" x14ac:dyDescent="0.2">
      <c r="A20" s="58" t="s">
        <v>92</v>
      </c>
      <c r="B20" s="117" t="b">
        <v>1</v>
      </c>
      <c r="C20" s="61" t="str">
        <f>_xll.qlIMMNextCode(C19,B20,Trigger)</f>
        <v>U6</v>
      </c>
      <c r="D20" s="126"/>
      <c r="E20" s="126"/>
      <c r="F20" s="126"/>
      <c r="G20" s="60" t="str">
        <f t="shared" si="7"/>
        <v>UsdLibor3M</v>
      </c>
      <c r="H20" s="120" t="str">
        <f t="shared" si="8"/>
        <v>USDFUT3MU6_Quote</v>
      </c>
      <c r="I20" s="120" t="str">
        <f t="shared" si="9"/>
        <v>USDFUT3MU6ConvAdj_Quote</v>
      </c>
      <c r="J20" s="62" t="str">
        <f>_xll.qlFuturesRateHelper(,H20,$H$12,C20,G20,I20,Permanent,Trigger,ObjectOverwrite)</f>
        <v>obj_00323#0001</v>
      </c>
      <c r="K20" s="48"/>
      <c r="L20" s="9" t="str">
        <f t="shared" si="5"/>
        <v>FUT</v>
      </c>
      <c r="M20" s="95" t="str">
        <f t="shared" si="6"/>
        <v>obj_00325#0001</v>
      </c>
      <c r="N20" s="148" t="str">
        <f>IFERROR(_xll.qlRateHelperQuoteName(M20,Trigger),"--")</f>
        <v>USDFUT3MH7_Quote</v>
      </c>
      <c r="O20" s="153">
        <f>IFERROR(_xll.qlRateHelperQuoteValue($M20,Trigger),"--")</f>
        <v>98.682500000000005</v>
      </c>
      <c r="P20" s="98" t="b">
        <v>1</v>
      </c>
      <c r="Q20" s="95">
        <v>60</v>
      </c>
      <c r="R20" s="95">
        <v>21</v>
      </c>
      <c r="S20" s="100">
        <f>IFERROR(_xll.qlRateHelperEarliestDate(M20,Trigger),"--")</f>
        <v>42809</v>
      </c>
      <c r="T20" s="100">
        <f>IFERROR(_xll.qlRateHelperPillarDate(M20,Trigger),"--")</f>
        <v>42901</v>
      </c>
      <c r="V20" s="3" t="str">
        <f t="shared" si="1"/>
        <v>Sw</v>
      </c>
      <c r="W20" s="3" t="str">
        <v>obj_00313</v>
      </c>
      <c r="X20" s="3" t="str">
        <f>IFERROR(_xll.qlRateHelperQuoteName(W20,Trigger),"")</f>
        <v>USDAM3L6Y_Quote</v>
      </c>
      <c r="Y20" s="68">
        <f>IFERROR(_xll.qlRateHelperRate(W20,Trigger),"")</f>
        <v>1.7819999999999999E-2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42347</v>
      </c>
      <c r="AB20" s="4">
        <f>IFERROR(_xll.qlRateHelperPillarDate(W20,Trigger),"")</f>
        <v>44539</v>
      </c>
      <c r="AC20" s="68">
        <v>1.8072275535611564E-2</v>
      </c>
      <c r="AH20" s="161"/>
    </row>
    <row r="21" spans="1:34" ht="11.25" customHeight="1" x14ac:dyDescent="0.2">
      <c r="A21" s="58" t="s">
        <v>92</v>
      </c>
      <c r="B21" s="117" t="b">
        <v>1</v>
      </c>
      <c r="C21" s="61" t="str">
        <f>_xll.qlIMMNextCode(C20,B21,Trigger)</f>
        <v>Z6</v>
      </c>
      <c r="D21" s="126"/>
      <c r="E21" s="126"/>
      <c r="F21" s="126"/>
      <c r="G21" s="60" t="str">
        <f t="shared" si="7"/>
        <v>UsdLibor3M</v>
      </c>
      <c r="H21" s="120" t="str">
        <f t="shared" si="8"/>
        <v>USDFUT3MZ6_Quote</v>
      </c>
      <c r="I21" s="120" t="str">
        <f t="shared" si="9"/>
        <v>USDFUT3MZ6ConvAdj_Quote</v>
      </c>
      <c r="J21" s="62" t="str">
        <f>_xll.qlFuturesRateHelper(,H21,$H$12,C21,G21,I21,Permanent,Trigger,ObjectOverwrite)</f>
        <v>obj_00324#0001</v>
      </c>
      <c r="K21" s="48"/>
      <c r="L21" s="9" t="str">
        <f t="shared" si="5"/>
        <v>FUT</v>
      </c>
      <c r="M21" s="95" t="str">
        <f t="shared" si="6"/>
        <v>obj_00326#0001</v>
      </c>
      <c r="N21" s="148" t="str">
        <f>IFERROR(_xll.qlRateHelperQuoteName(M21,Trigger),"--")</f>
        <v>USDFUT3MM7_Quote</v>
      </c>
      <c r="O21" s="153">
        <f>IFERROR(_xll.qlRateHelperQuoteValue($M21,Trigger),"--")</f>
        <v>98.537499999999994</v>
      </c>
      <c r="P21" s="98" t="b">
        <v>1</v>
      </c>
      <c r="Q21" s="95">
        <v>60</v>
      </c>
      <c r="R21" s="95">
        <v>21</v>
      </c>
      <c r="S21" s="100">
        <f>IFERROR(_xll.qlRateHelperEarliestDate(M21,Trigger),"--")</f>
        <v>42907</v>
      </c>
      <c r="T21" s="100">
        <f>IFERROR(_xll.qlRateHelperPillarDate(M21,Trigger),"--")</f>
        <v>42999</v>
      </c>
      <c r="V21" s="3" t="str">
        <f t="shared" si="1"/>
        <v>Sw</v>
      </c>
      <c r="W21" s="3" t="str">
        <v>obj_0030d</v>
      </c>
      <c r="X21" s="3" t="str">
        <f>IFERROR(_xll.qlRateHelperQuoteName(W21,Trigger),"")</f>
        <v>USDAM3L7Y_Quote</v>
      </c>
      <c r="Y21" s="68">
        <f>IFERROR(_xll.qlRateHelperRate(W21,Trigger),"")</f>
        <v>1.8970000000000001E-2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42347</v>
      </c>
      <c r="AB21" s="4">
        <f>IFERROR(_xll.qlRateHelperPillarDate(W21,Trigger),"")</f>
        <v>44904</v>
      </c>
      <c r="AC21" s="68">
        <v>1.9271890952297421E-2</v>
      </c>
      <c r="AH21" s="161"/>
    </row>
    <row r="22" spans="1:34" ht="11.25" customHeight="1" x14ac:dyDescent="0.2">
      <c r="A22" s="58" t="s">
        <v>92</v>
      </c>
      <c r="B22" s="117" t="b">
        <v>1</v>
      </c>
      <c r="C22" s="61" t="str">
        <f>_xll.qlIMMNextCode(C21,B22,Trigger)</f>
        <v>H7</v>
      </c>
      <c r="D22" s="126"/>
      <c r="E22" s="126"/>
      <c r="F22" s="126"/>
      <c r="G22" s="60" t="str">
        <f t="shared" si="7"/>
        <v>UsdLibor3M</v>
      </c>
      <c r="H22" s="120" t="str">
        <f t="shared" si="8"/>
        <v>USDFUT3MH7_Quote</v>
      </c>
      <c r="I22" s="120" t="str">
        <f t="shared" si="9"/>
        <v>USDFUT3MH7ConvAdj_Quote</v>
      </c>
      <c r="J22" s="62" t="str">
        <f>_xll.qlFuturesRateHelper(,H22,$H$12,C22,G22,I22,Permanent,Trigger,ObjectOverwrite)</f>
        <v>obj_00325#0001</v>
      </c>
      <c r="K22" s="48"/>
      <c r="L22" s="9" t="str">
        <f t="shared" si="5"/>
        <v>FUT</v>
      </c>
      <c r="M22" s="95" t="str">
        <f t="shared" si="6"/>
        <v>obj_00327#0001</v>
      </c>
      <c r="N22" s="148" t="str">
        <f>IFERROR(_xll.qlRateHelperQuoteName(M22,Trigger),"--")</f>
        <v>USDFUT3MU7_Quote</v>
      </c>
      <c r="O22" s="153">
        <f>IFERROR(_xll.qlRateHelperQuoteValue($M22,Trigger),"--")</f>
        <v>98.407499999999999</v>
      </c>
      <c r="P22" s="98" t="b">
        <v>1</v>
      </c>
      <c r="Q22" s="95">
        <v>60</v>
      </c>
      <c r="R22" s="95">
        <v>21</v>
      </c>
      <c r="S22" s="100">
        <f>IFERROR(_xll.qlRateHelperEarliestDate(M22,Trigger),"--")</f>
        <v>42998</v>
      </c>
      <c r="T22" s="100">
        <f>IFERROR(_xll.qlRateHelperPillarDate(M22,Trigger),"--")</f>
        <v>43089</v>
      </c>
      <c r="V22" s="3" t="str">
        <f t="shared" si="1"/>
        <v>Sw</v>
      </c>
      <c r="W22" s="3" t="str">
        <v>obj_0030f</v>
      </c>
      <c r="X22" s="3" t="str">
        <f>IFERROR(_xll.qlRateHelperQuoteName(W22,Trigger),"")</f>
        <v>USDAM3L8Y_Quote</v>
      </c>
      <c r="Y22" s="68">
        <f>IFERROR(_xll.qlRateHelperRate(W22,Trigger),"")</f>
        <v>1.9969999999999998E-2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42347</v>
      </c>
      <c r="AB22" s="4">
        <f>IFERROR(_xll.qlRateHelperPillarDate(W22,Trigger),"")</f>
        <v>45271</v>
      </c>
      <c r="AC22" s="68">
        <v>2.0323580583190729E-2</v>
      </c>
      <c r="AH22" s="161"/>
    </row>
    <row r="23" spans="1:34" ht="11.25" customHeight="1" x14ac:dyDescent="0.2">
      <c r="A23" s="58" t="s">
        <v>92</v>
      </c>
      <c r="B23" s="117" t="b">
        <v>1</v>
      </c>
      <c r="C23" s="61" t="str">
        <f>_xll.qlIMMNextCode(C22,B23,Trigger)</f>
        <v>M7</v>
      </c>
      <c r="D23" s="126"/>
      <c r="E23" s="126"/>
      <c r="F23" s="126"/>
      <c r="G23" s="60" t="str">
        <f t="shared" si="7"/>
        <v>UsdLibor3M</v>
      </c>
      <c r="H23" s="120" t="str">
        <f t="shared" si="8"/>
        <v>USDFUT3MM7_Quote</v>
      </c>
      <c r="I23" s="120" t="str">
        <f t="shared" si="9"/>
        <v>USDFUT3MM7ConvAdj_Quote</v>
      </c>
      <c r="J23" s="62" t="str">
        <f>_xll.qlFuturesRateHelper(,H23,$H$12,C23,G23,I23,Permanent,Trigger,ObjectOverwrite)</f>
        <v>obj_00326#0001</v>
      </c>
      <c r="K23" s="48"/>
      <c r="L23" s="9" t="str">
        <f t="shared" si="5"/>
        <v>FUT</v>
      </c>
      <c r="M23" s="95" t="str">
        <f t="shared" si="6"/>
        <v>obj_00328#0001</v>
      </c>
      <c r="N23" s="148" t="str">
        <f>IFERROR(_xll.qlRateHelperQuoteName(M23,Trigger),"--")</f>
        <v>USDFUT3MZ7_Quote</v>
      </c>
      <c r="O23" s="153">
        <f>IFERROR(_xll.qlRateHelperQuoteValue($M23,Trigger),"--")</f>
        <v>98.282499999999999</v>
      </c>
      <c r="P23" s="98" t="b">
        <v>1</v>
      </c>
      <c r="Q23" s="95">
        <v>60</v>
      </c>
      <c r="R23" s="95">
        <v>21</v>
      </c>
      <c r="S23" s="100">
        <f>IFERROR(_xll.qlRateHelperEarliestDate(M23,Trigger),"--")</f>
        <v>43089</v>
      </c>
      <c r="T23" s="100">
        <f>IFERROR(_xll.qlRateHelperPillarDate(M23,Trigger),"--")</f>
        <v>43179</v>
      </c>
      <c r="V23" s="3" t="str">
        <f t="shared" si="1"/>
        <v>Sw</v>
      </c>
      <c r="W23" s="3" t="str">
        <v>obj_00314</v>
      </c>
      <c r="X23" s="3" t="str">
        <f>IFERROR(_xll.qlRateHelperQuoteName(W23,Trigger),"")</f>
        <v>USDAM3L9Y_Quote</v>
      </c>
      <c r="Y23" s="68">
        <f>IFERROR(_xll.qlRateHelperRate(W23,Trigger),"")</f>
        <v>2.0799999999999999E-2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42347</v>
      </c>
      <c r="AB23" s="4">
        <f>IFERROR(_xll.qlRateHelperPillarDate(W23,Trigger),"")</f>
        <v>45635</v>
      </c>
      <c r="AC23" s="68">
        <v>2.1202889666023458E-2</v>
      </c>
      <c r="AH23" s="161"/>
    </row>
    <row r="24" spans="1:34" ht="11.25" customHeight="1" x14ac:dyDescent="0.2">
      <c r="A24" s="58" t="s">
        <v>92</v>
      </c>
      <c r="B24" s="117" t="b">
        <v>1</v>
      </c>
      <c r="C24" s="61" t="str">
        <f>_xll.qlIMMNextCode(C23,B24,Trigger)</f>
        <v>U7</v>
      </c>
      <c r="D24" s="126"/>
      <c r="E24" s="126"/>
      <c r="F24" s="126"/>
      <c r="G24" s="60" t="str">
        <f t="shared" si="7"/>
        <v>UsdLibor3M</v>
      </c>
      <c r="H24" s="120" t="str">
        <f t="shared" si="8"/>
        <v>USDFUT3MU7_Quote</v>
      </c>
      <c r="I24" s="120" t="str">
        <f t="shared" si="9"/>
        <v>USDFUT3MU7ConvAdj_Quote</v>
      </c>
      <c r="J24" s="62" t="str">
        <f>_xll.qlFuturesRateHelper(,H24,$H$12,C24,G24,I24,Permanent,Trigger,ObjectOverwrite)</f>
        <v>obj_00327#0001</v>
      </c>
      <c r="K24" s="48"/>
      <c r="L24" s="9" t="str">
        <f t="shared" si="5"/>
        <v>FUT</v>
      </c>
      <c r="M24" s="95" t="str">
        <f t="shared" si="6"/>
        <v>obj_00329#0001</v>
      </c>
      <c r="N24" s="148" t="str">
        <f>IFERROR(_xll.qlRateHelperQuoteName(M24,Trigger),"--")</f>
        <v>USDFUT3MH8_Quote</v>
      </c>
      <c r="O24" s="153">
        <f>IFERROR(_xll.qlRateHelperQuoteValue($M24,Trigger),"--")</f>
        <v>98.182500000000005</v>
      </c>
      <c r="P24" s="98" t="b">
        <v>1</v>
      </c>
      <c r="Q24" s="95">
        <v>60</v>
      </c>
      <c r="R24" s="95">
        <v>21</v>
      </c>
      <c r="S24" s="100">
        <f>IFERROR(_xll.qlRateHelperEarliestDate(M24,Trigger),"--")</f>
        <v>43180</v>
      </c>
      <c r="T24" s="100">
        <f>IFERROR(_xll.qlRateHelperPillarDate(M24,Trigger),"--")</f>
        <v>43272</v>
      </c>
      <c r="V24" s="3" t="str">
        <f t="shared" si="1"/>
        <v>Sw</v>
      </c>
      <c r="W24" s="3" t="str">
        <v>obj_00319</v>
      </c>
      <c r="X24" s="3" t="str">
        <f>IFERROR(_xll.qlRateHelperQuoteName(W24,Trigger),"")</f>
        <v>USDAM3L10Y_Quote</v>
      </c>
      <c r="Y24" s="68">
        <f>IFERROR(_xll.qlRateHelperRate(W24,Trigger),"")</f>
        <v>2.1530000000000001E-2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42347</v>
      </c>
      <c r="AB24" s="4">
        <f>IFERROR(_xll.qlRateHelperPillarDate(W24,Trigger),"")</f>
        <v>46000</v>
      </c>
      <c r="AC24" s="68">
        <v>2.1982758354630452E-2</v>
      </c>
      <c r="AH24" s="161"/>
    </row>
    <row r="25" spans="1:34" ht="11.25" customHeight="1" x14ac:dyDescent="0.2">
      <c r="A25" s="58" t="s">
        <v>92</v>
      </c>
      <c r="B25" s="117" t="b">
        <v>1</v>
      </c>
      <c r="C25" s="61" t="str">
        <f>_xll.qlIMMNextCode(C24,B25,Trigger)</f>
        <v>Z7</v>
      </c>
      <c r="D25" s="126"/>
      <c r="E25" s="126"/>
      <c r="F25" s="126"/>
      <c r="G25" s="60" t="str">
        <f t="shared" si="7"/>
        <v>UsdLibor3M</v>
      </c>
      <c r="H25" s="120" t="str">
        <f t="shared" si="8"/>
        <v>USDFUT3MZ7_Quote</v>
      </c>
      <c r="I25" s="120" t="str">
        <f t="shared" si="9"/>
        <v>USDFUT3MZ7ConvAdj_Quote</v>
      </c>
      <c r="J25" s="62" t="str">
        <f>_xll.qlFuturesRateHelper(,H25,$H$12,C25,G25,I25,Permanent,Trigger,ObjectOverwrite)</f>
        <v>obj_00328#0001</v>
      </c>
      <c r="K25" s="48"/>
      <c r="L25" s="9" t="str">
        <f t="shared" si="5"/>
        <v>FUT</v>
      </c>
      <c r="M25" s="95" t="str">
        <f t="shared" si="6"/>
        <v>obj_0032a#0001</v>
      </c>
      <c r="N25" s="148" t="str">
        <f>IFERROR(_xll.qlRateHelperQuoteName(M25,Trigger),"--")</f>
        <v>USDFUT3MM8_Quote</v>
      </c>
      <c r="O25" s="153">
        <f>IFERROR(_xll.qlRateHelperQuoteValue($M25,Trigger),"--")</f>
        <v>98.087500000000006</v>
      </c>
      <c r="P25" s="98" t="b">
        <v>1</v>
      </c>
      <c r="Q25" s="95">
        <v>30</v>
      </c>
      <c r="R25" s="95">
        <v>21</v>
      </c>
      <c r="S25" s="100">
        <f>IFERROR(_xll.qlRateHelperEarliestDate(M25,Trigger),"--")</f>
        <v>43271</v>
      </c>
      <c r="T25" s="100">
        <f>IFERROR(_xll.qlRateHelperPillarDate(M25,Trigger),"--")</f>
        <v>43363</v>
      </c>
      <c r="V25" s="3" t="str">
        <f t="shared" si="1"/>
        <v>Sw</v>
      </c>
      <c r="W25" s="3" t="str">
        <v>obj_0031c</v>
      </c>
      <c r="X25" s="3" t="str">
        <f>IFERROR(_xll.qlRateHelperQuoteName(W25,Trigger),"")</f>
        <v>USDAM3L12Y_Quote</v>
      </c>
      <c r="Y25" s="68">
        <f>IFERROR(_xll.qlRateHelperRate(W25,Trigger),"")</f>
        <v>2.2700000000000001E-2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42347</v>
      </c>
      <c r="AB25" s="4">
        <f>IFERROR(_xll.qlRateHelperPillarDate(W25,Trigger),"")</f>
        <v>46730</v>
      </c>
      <c r="AC25" s="68">
        <v>2.3246489665210032E-2</v>
      </c>
      <c r="AH25" s="161"/>
    </row>
    <row r="26" spans="1:34" ht="11.25" customHeight="1" x14ac:dyDescent="0.2">
      <c r="A26" s="58" t="s">
        <v>92</v>
      </c>
      <c r="B26" s="117" t="b">
        <v>1</v>
      </c>
      <c r="C26" s="61" t="str">
        <f>_xll.qlIMMNextCode(C25,B26,Trigger)</f>
        <v>H8</v>
      </c>
      <c r="D26" s="126"/>
      <c r="E26" s="126"/>
      <c r="F26" s="126"/>
      <c r="G26" s="60" t="str">
        <f t="shared" si="7"/>
        <v>UsdLibor3M</v>
      </c>
      <c r="H26" s="120" t="str">
        <f t="shared" si="8"/>
        <v>USDFUT3MH8_Quote</v>
      </c>
      <c r="I26" s="120" t="str">
        <f t="shared" si="9"/>
        <v>USDFUT3MH8ConvAdj_Quote</v>
      </c>
      <c r="J26" s="62" t="str">
        <f>_xll.qlFuturesRateHelper(,H26,$H$12,C26,G26,I26,Permanent,Trigger,ObjectOverwrite)</f>
        <v>obj_00329#0001</v>
      </c>
      <c r="K26" s="48"/>
      <c r="L26" s="9" t="str">
        <f t="shared" si="5"/>
        <v>FUT</v>
      </c>
      <c r="M26" s="95" t="str">
        <f t="shared" si="6"/>
        <v>obj_0032b#0001</v>
      </c>
      <c r="N26" s="148" t="str">
        <f>IFERROR(_xll.qlRateHelperQuoteName(M26,Trigger),"--")</f>
        <v>USDFUT3MU8_Quote</v>
      </c>
      <c r="O26" s="153">
        <f>IFERROR(_xll.qlRateHelperQuoteValue($M26,Trigger),"--")</f>
        <v>98.002499999999998</v>
      </c>
      <c r="P26" s="98" t="b">
        <v>1</v>
      </c>
      <c r="Q26" s="95">
        <v>30</v>
      </c>
      <c r="R26" s="95">
        <v>21</v>
      </c>
      <c r="S26" s="100">
        <f>IFERROR(_xll.qlRateHelperEarliestDate(M26,Trigger),"--")</f>
        <v>43362</v>
      </c>
      <c r="T26" s="100">
        <f>IFERROR(_xll.qlRateHelperPillarDate(M26,Trigger),"--")</f>
        <v>43453</v>
      </c>
      <c r="V26" s="3" t="str">
        <f t="shared" si="1"/>
        <v>Sw</v>
      </c>
      <c r="W26" s="3" t="str">
        <v>obj_0031b</v>
      </c>
      <c r="X26" s="3" t="str">
        <f>IFERROR(_xll.qlRateHelperQuoteName(W26,Trigger),"")</f>
        <v>USDAM3L15Y_Quote</v>
      </c>
      <c r="Y26" s="68">
        <f>IFERROR(_xll.qlRateHelperRate(W26,Trigger),"")</f>
        <v>2.3889999999999998E-2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42347</v>
      </c>
      <c r="AB26" s="4">
        <f>IFERROR(_xll.qlRateHelperPillarDate(W26,Trigger),"")</f>
        <v>47826</v>
      </c>
      <c r="AC26" s="68">
        <v>2.4548189252805858E-2</v>
      </c>
      <c r="AH26" s="161"/>
    </row>
    <row r="27" spans="1:34" ht="11.25" customHeight="1" x14ac:dyDescent="0.2">
      <c r="A27" s="58" t="s">
        <v>92</v>
      </c>
      <c r="B27" s="117" t="b">
        <v>1</v>
      </c>
      <c r="C27" s="61" t="str">
        <f>_xll.qlIMMNextCode(C26,B27,Trigger)</f>
        <v>M8</v>
      </c>
      <c r="D27" s="126"/>
      <c r="E27" s="126"/>
      <c r="F27" s="126"/>
      <c r="G27" s="60" t="str">
        <f t="shared" si="7"/>
        <v>UsdLibor3M</v>
      </c>
      <c r="H27" s="120" t="str">
        <f t="shared" si="8"/>
        <v>USDFUT3MM8_Quote</v>
      </c>
      <c r="I27" s="120" t="str">
        <f t="shared" si="9"/>
        <v>USDFUT3MM8ConvAdj_Quote</v>
      </c>
      <c r="J27" s="62" t="str">
        <f>_xll.qlFuturesRateHelper(,H27,$H$12,C27,G27,I27,Permanent,Trigger,ObjectOverwrite)</f>
        <v>obj_0032a#0001</v>
      </c>
      <c r="K27" s="48"/>
      <c r="L27" s="9" t="str">
        <f t="shared" si="5"/>
        <v>FUT</v>
      </c>
      <c r="M27" s="95" t="str">
        <f t="shared" si="6"/>
        <v>obj_0032c#0001</v>
      </c>
      <c r="N27" s="148" t="str">
        <f>IFERROR(_xll.qlRateHelperQuoteName(M27,Trigger),"--")</f>
        <v>USDFUT3MZ8_Quote</v>
      </c>
      <c r="O27" s="153">
        <f>IFERROR(_xll.qlRateHelperQuoteValue($M27,Trigger),"--")</f>
        <v>97.917500000000004</v>
      </c>
      <c r="P27" s="98" t="b">
        <v>1</v>
      </c>
      <c r="Q27" s="95">
        <v>30</v>
      </c>
      <c r="R27" s="95">
        <v>21</v>
      </c>
      <c r="S27" s="100">
        <f>IFERROR(_xll.qlRateHelperEarliestDate(M27,Trigger),"--")</f>
        <v>43453</v>
      </c>
      <c r="T27" s="100">
        <f>IFERROR(_xll.qlRateHelperPillarDate(M27,Trigger),"--")</f>
        <v>43543</v>
      </c>
      <c r="V27" s="3" t="str">
        <f t="shared" si="1"/>
        <v>Sw</v>
      </c>
      <c r="W27" s="3" t="str">
        <v>obj_00317</v>
      </c>
      <c r="X27" s="3" t="str">
        <f>IFERROR(_xll.qlRateHelperQuoteName(W27,Trigger),"")</f>
        <v>USDAM3L20Y_Quote</v>
      </c>
      <c r="Y27" s="68">
        <f>IFERROR(_xll.qlRateHelperRate(W27,Trigger),"")</f>
        <v>2.5020000000000001E-2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42347</v>
      </c>
      <c r="AB27" s="4">
        <f>IFERROR(_xll.qlRateHelperPillarDate(W27,Trigger),"")</f>
        <v>49653</v>
      </c>
      <c r="AC27" s="68">
        <v>2.5798811010566601E-2</v>
      </c>
      <c r="AH27" s="161"/>
    </row>
    <row r="28" spans="1:34" ht="11.25" customHeight="1" x14ac:dyDescent="0.2">
      <c r="A28" s="58" t="s">
        <v>92</v>
      </c>
      <c r="B28" s="117" t="b">
        <v>1</v>
      </c>
      <c r="C28" s="61" t="str">
        <f>_xll.qlIMMNextCode(C27,B28,Trigger)</f>
        <v>U8</v>
      </c>
      <c r="D28" s="126"/>
      <c r="E28" s="126"/>
      <c r="F28" s="126"/>
      <c r="G28" s="60" t="str">
        <f t="shared" si="7"/>
        <v>UsdLibor3M</v>
      </c>
      <c r="H28" s="120" t="str">
        <f t="shared" si="8"/>
        <v>USDFUT3MU8_Quote</v>
      </c>
      <c r="I28" s="120" t="str">
        <f t="shared" si="9"/>
        <v>USDFUT3MU8ConvAdj_Quote</v>
      </c>
      <c r="J28" s="62" t="str">
        <f>_xll.qlFuturesRateHelper(,H28,$H$12,C28,G28,I28,Permanent,Trigger,ObjectOverwrite)</f>
        <v>obj_0032b#0001</v>
      </c>
      <c r="K28" s="48"/>
      <c r="L28" s="9" t="str">
        <f t="shared" si="5"/>
        <v>FUT</v>
      </c>
      <c r="M28" s="95" t="str">
        <f t="shared" si="6"/>
        <v>obj_0032d#0001</v>
      </c>
      <c r="N28" s="148" t="str">
        <f>IFERROR(_xll.qlRateHelperQuoteName(M28,Trigger),"--")</f>
        <v>USDFUT3MH9_Quote</v>
      </c>
      <c r="O28" s="153">
        <f>IFERROR(_xll.qlRateHelperQuoteValue($M28,Trigger),"--")</f>
        <v>97.852499999999992</v>
      </c>
      <c r="P28" s="98" t="b">
        <v>1</v>
      </c>
      <c r="Q28" s="95">
        <v>30</v>
      </c>
      <c r="R28" s="95">
        <v>21</v>
      </c>
      <c r="S28" s="100">
        <f>IFERROR(_xll.qlRateHelperEarliestDate(M28,Trigger),"--")</f>
        <v>43544</v>
      </c>
      <c r="T28" s="100">
        <f>IFERROR(_xll.qlRateHelperPillarDate(M28,Trigger),"--")</f>
        <v>43636</v>
      </c>
      <c r="V28" s="3" t="str">
        <f t="shared" si="1"/>
        <v>Sw</v>
      </c>
      <c r="W28" s="3" t="str">
        <v>obj_00311</v>
      </c>
      <c r="X28" s="3" t="str">
        <f>IFERROR(_xll.qlRateHelperQuoteName(W28,Trigger),"")</f>
        <v>USDAM3L25Y_Quote</v>
      </c>
      <c r="Y28" s="68">
        <f>IFERROR(_xll.qlRateHelperRate(W28,Trigger),"")</f>
        <v>2.5559999999999999E-2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42347</v>
      </c>
      <c r="AB28" s="4">
        <f>IFERROR(_xll.qlRateHelperPillarDate(W28,Trigger),"")</f>
        <v>51480</v>
      </c>
      <c r="AC28" s="68">
        <v>2.6376376453621959E-2</v>
      </c>
      <c r="AH28" s="161"/>
    </row>
    <row r="29" spans="1:34" ht="11.25" customHeight="1" x14ac:dyDescent="0.2">
      <c r="A29" s="58" t="s">
        <v>92</v>
      </c>
      <c r="B29" s="117" t="b">
        <v>1</v>
      </c>
      <c r="C29" s="61" t="str">
        <f>_xll.qlIMMNextCode(C28,B29,Trigger)</f>
        <v>Z8</v>
      </c>
      <c r="D29" s="126"/>
      <c r="E29" s="126"/>
      <c r="F29" s="126"/>
      <c r="G29" s="60" t="str">
        <f t="shared" si="7"/>
        <v>UsdLibor3M</v>
      </c>
      <c r="H29" s="120" t="str">
        <f t="shared" si="8"/>
        <v>USDFUT3MZ8_Quote</v>
      </c>
      <c r="I29" s="120" t="str">
        <f t="shared" si="9"/>
        <v>USDFUT3MZ8ConvAdj_Quote</v>
      </c>
      <c r="J29" s="62" t="str">
        <f>_xll.qlFuturesRateHelper(,H29,$H$12,C29,G29,I29,Permanent,Trigger,ObjectOverwrite)</f>
        <v>obj_0032c#0001</v>
      </c>
      <c r="K29" s="48"/>
      <c r="L29" s="9" t="str">
        <f t="shared" si="5"/>
        <v>FUT</v>
      </c>
      <c r="M29" s="95" t="str">
        <f t="shared" si="6"/>
        <v>obj_0032e#0001</v>
      </c>
      <c r="N29" s="148" t="str">
        <f>IFERROR(_xll.qlRateHelperQuoteName(M29,Trigger),"--")</f>
        <v>USDFUT3MM9_Quote</v>
      </c>
      <c r="O29" s="153">
        <f>IFERROR(_xll.qlRateHelperQuoteValue($M29,Trigger),"--")</f>
        <v>97.782499999999999</v>
      </c>
      <c r="P29" s="98" t="b">
        <v>1</v>
      </c>
      <c r="Q29" s="95">
        <v>30</v>
      </c>
      <c r="R29" s="95">
        <v>21</v>
      </c>
      <c r="S29" s="100">
        <f>IFERROR(_xll.qlRateHelperEarliestDate(M29,Trigger),"--")</f>
        <v>43635</v>
      </c>
      <c r="T29" s="100">
        <f>IFERROR(_xll.qlRateHelperPillarDate(M29,Trigger),"--")</f>
        <v>43727</v>
      </c>
      <c r="V29" s="3" t="str">
        <f t="shared" si="1"/>
        <v>Sw</v>
      </c>
      <c r="W29" s="3" t="str">
        <v>obj_00318</v>
      </c>
      <c r="X29" s="3" t="str">
        <f>IFERROR(_xll.qlRateHelperQuoteName(W29,Trigger),"")</f>
        <v>USDAM3L30Y_Quote</v>
      </c>
      <c r="Y29" s="68">
        <f>IFERROR(_xll.qlRateHelperRate(W29,Trigger),"")</f>
        <v>2.588E-2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42347</v>
      </c>
      <c r="AB29" s="4">
        <f>IFERROR(_xll.qlRateHelperPillarDate(W29,Trigger),"")</f>
        <v>53307</v>
      </c>
      <c r="AC29" s="68">
        <v>2.6711010111697849E-2</v>
      </c>
      <c r="AH29" s="161"/>
    </row>
    <row r="30" spans="1:34" ht="11.25" customHeight="1" x14ac:dyDescent="0.2">
      <c r="A30" s="58" t="s">
        <v>92</v>
      </c>
      <c r="B30" s="117" t="b">
        <v>1</v>
      </c>
      <c r="C30" s="61" t="str">
        <f>_xll.qlIMMNextCode(C29,B30,Trigger)</f>
        <v>H9</v>
      </c>
      <c r="D30" s="126"/>
      <c r="E30" s="126"/>
      <c r="F30" s="126"/>
      <c r="G30" s="60" t="str">
        <f t="shared" si="7"/>
        <v>UsdLibor3M</v>
      </c>
      <c r="H30" s="120" t="str">
        <f t="shared" si="8"/>
        <v>USDFUT3MH9_Quote</v>
      </c>
      <c r="I30" s="120" t="str">
        <f t="shared" si="9"/>
        <v>USDFUT3MH9ConvAdj_Quote</v>
      </c>
      <c r="J30" s="62" t="str">
        <f>_xll.qlFuturesRateHelper(,H30,$H$12,C30,G30,I30,Permanent,Trigger,ObjectOverwrite)</f>
        <v>obj_0032d#0001</v>
      </c>
      <c r="K30" s="48"/>
      <c r="L30" s="9" t="str">
        <f t="shared" si="5"/>
        <v>FUT</v>
      </c>
      <c r="M30" s="95" t="str">
        <f t="shared" si="6"/>
        <v>obj_0032f#0001</v>
      </c>
      <c r="N30" s="148" t="str">
        <f>IFERROR(_xll.qlRateHelperQuoteName(M30,Trigger),"--")</f>
        <v>USDFUT3MU9_Quote</v>
      </c>
      <c r="O30" s="153">
        <f>IFERROR(_xll.qlRateHelperQuoteValue($M30,Trigger),"--")</f>
        <v>97.717500000000001</v>
      </c>
      <c r="P30" s="98" t="b">
        <v>1</v>
      </c>
      <c r="Q30" s="95">
        <v>30</v>
      </c>
      <c r="R30" s="95">
        <v>21</v>
      </c>
      <c r="S30" s="100">
        <f>IFERROR(_xll.qlRateHelperEarliestDate(M30,Trigger),"--")</f>
        <v>43726</v>
      </c>
      <c r="T30" s="100">
        <f>IFERROR(_xll.qlRateHelperPillarDate(M30,Trigger),"--")</f>
        <v>43817</v>
      </c>
      <c r="V30" s="3" t="str">
        <f t="shared" si="1"/>
        <v>Sw</v>
      </c>
      <c r="W30" s="3" t="str">
        <v>obj_00315</v>
      </c>
      <c r="X30" s="3" t="str">
        <f>IFERROR(_xll.qlRateHelperQuoteName(W30,Trigger),"")</f>
        <v>USDAM3L40Y_Quote</v>
      </c>
      <c r="Y30" s="68">
        <f>IFERROR(_xll.qlRateHelperRate(W30,Trigger),"")</f>
        <v>2.6080000000000002E-2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42347</v>
      </c>
      <c r="AB30" s="4">
        <f>IFERROR(_xll.qlRateHelperPillarDate(W30,Trigger),"")</f>
        <v>56957</v>
      </c>
      <c r="AC30" s="68">
        <v>2.6827048606829367E-2</v>
      </c>
      <c r="AH30" s="161"/>
    </row>
    <row r="31" spans="1:34" ht="11.25" customHeight="1" x14ac:dyDescent="0.2">
      <c r="A31" s="58" t="s">
        <v>92</v>
      </c>
      <c r="B31" s="117" t="b">
        <v>1</v>
      </c>
      <c r="C31" s="61" t="str">
        <f>_xll.qlIMMNextCode(C30,B31,Trigger)</f>
        <v>M9</v>
      </c>
      <c r="D31" s="126"/>
      <c r="E31" s="126"/>
      <c r="F31" s="126"/>
      <c r="G31" s="60" t="str">
        <f t="shared" si="7"/>
        <v>UsdLibor3M</v>
      </c>
      <c r="H31" s="120" t="str">
        <f t="shared" si="8"/>
        <v>USDFUT3MM9_Quote</v>
      </c>
      <c r="I31" s="120" t="str">
        <f t="shared" si="9"/>
        <v>USDFUT3MM9ConvAdj_Quote</v>
      </c>
      <c r="J31" s="62" t="str">
        <f>_xll.qlFuturesRateHelper(,H31,$H$12,C31,G31,I31,Permanent,Trigger,ObjectOverwrite)</f>
        <v>obj_0032e#0001</v>
      </c>
      <c r="K31" s="48"/>
      <c r="L31" s="9" t="str">
        <f t="shared" si="5"/>
        <v>FUT</v>
      </c>
      <c r="M31" s="95" t="str">
        <f t="shared" si="6"/>
        <v>obj_00330#0001</v>
      </c>
      <c r="N31" s="148" t="str">
        <f>IFERROR(_xll.qlRateHelperQuoteName(M31,Trigger),"--")</f>
        <v>USDFUT3MZ9_Quote</v>
      </c>
      <c r="O31" s="153">
        <f>IFERROR(_xll.qlRateHelperQuoteValue($M31,Trigger),"--")</f>
        <v>97.652500000000003</v>
      </c>
      <c r="P31" s="98" t="b">
        <v>1</v>
      </c>
      <c r="Q31" s="95">
        <v>30</v>
      </c>
      <c r="R31" s="95">
        <v>21</v>
      </c>
      <c r="S31" s="100">
        <f>IFERROR(_xll.qlRateHelperEarliestDate(M31,Trigger),"--")</f>
        <v>43817</v>
      </c>
      <c r="T31" s="100">
        <f>IFERROR(_xll.qlRateHelperPillarDate(M31,Trigger),"--")</f>
        <v>43908</v>
      </c>
      <c r="V31" s="3" t="str">
        <f t="shared" si="1"/>
        <v>Sw</v>
      </c>
      <c r="W31" s="3" t="str">
        <v>obj_00316</v>
      </c>
      <c r="X31" s="3" t="str">
        <f>IFERROR(_xll.qlRateHelperQuoteName(W31,Trigger),"")</f>
        <v>USDAM3L50Y_Quote</v>
      </c>
      <c r="Y31" s="68">
        <f>IFERROR(_xll.qlRateHelperRate(W31,Trigger),"")</f>
        <v>2.5929999999999998E-2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42347</v>
      </c>
      <c r="AB31" s="4">
        <f>IFERROR(_xll.qlRateHelperPillarDate(W31,Trigger),"")</f>
        <v>60610</v>
      </c>
      <c r="AC31" s="68">
        <v>2.6401281946514196E-2</v>
      </c>
      <c r="AH31" s="161"/>
    </row>
    <row r="32" spans="1:34" ht="11.25" customHeight="1" x14ac:dyDescent="0.2">
      <c r="A32" s="58" t="s">
        <v>92</v>
      </c>
      <c r="B32" s="117" t="b">
        <v>1</v>
      </c>
      <c r="C32" s="61" t="str">
        <f>_xll.qlIMMNextCode(C31,B32,Trigger)</f>
        <v>U9</v>
      </c>
      <c r="D32" s="126"/>
      <c r="E32" s="126"/>
      <c r="F32" s="126"/>
      <c r="G32" s="60" t="str">
        <f t="shared" si="7"/>
        <v>UsdLibor3M</v>
      </c>
      <c r="H32" s="120" t="str">
        <f t="shared" si="8"/>
        <v>USDFUT3MU9_Quote</v>
      </c>
      <c r="I32" s="120" t="str">
        <f t="shared" si="9"/>
        <v>USDFUT3MU9ConvAdj_Quote</v>
      </c>
      <c r="J32" s="62" t="str">
        <f>_xll.qlFuturesRateHelper(,H32,$H$12,C32,G32,I32,Permanent,Trigger,ObjectOverwrite)</f>
        <v>obj_0032f#0001</v>
      </c>
      <c r="K32" s="48"/>
      <c r="L32" s="9" t="str">
        <f t="shared" si="5"/>
        <v>FUT</v>
      </c>
      <c r="M32" s="95" t="str">
        <f t="shared" si="6"/>
        <v>obj_00331#0001</v>
      </c>
      <c r="N32" s="148" t="str">
        <f>IFERROR(_xll.qlRateHelperQuoteName(M32,Trigger),"--")</f>
        <v>USDFUT3MH0_Quote</v>
      </c>
      <c r="O32" s="153">
        <f>IFERROR(_xll.qlRateHelperQuoteValue($M32,Trigger),"--")</f>
        <v>97.597499999999997</v>
      </c>
      <c r="P32" s="98" t="b">
        <v>1</v>
      </c>
      <c r="Q32" s="95">
        <v>30</v>
      </c>
      <c r="R32" s="95">
        <v>21</v>
      </c>
      <c r="S32" s="100">
        <f>IFERROR(_xll.qlRateHelperEarliestDate(M32,Trigger),"--")</f>
        <v>43908</v>
      </c>
      <c r="T32" s="100">
        <f>IFERROR(_xll.qlRateHelperPillarDate(M32,Trigger),"--")</f>
        <v>44000</v>
      </c>
      <c r="V32" s="3" t="str">
        <f t="shared" si="1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</row>
    <row r="33" spans="1:29" ht="11.25" customHeight="1" x14ac:dyDescent="0.2">
      <c r="A33" s="58" t="s">
        <v>92</v>
      </c>
      <c r="B33" s="117" t="b">
        <v>1</v>
      </c>
      <c r="C33" s="61" t="str">
        <f>_xll.qlIMMNextCode(C32,B33,Trigger)</f>
        <v>Z9</v>
      </c>
      <c r="D33" s="126"/>
      <c r="E33" s="126"/>
      <c r="F33" s="126"/>
      <c r="G33" s="60" t="str">
        <f t="shared" si="7"/>
        <v>UsdLibor3M</v>
      </c>
      <c r="H33" s="120" t="str">
        <f t="shared" si="8"/>
        <v>USDFUT3MZ9_Quote</v>
      </c>
      <c r="I33" s="120" t="str">
        <f t="shared" si="9"/>
        <v>USDFUT3MZ9ConvAdj_Quote</v>
      </c>
      <c r="J33" s="62" t="str">
        <f>_xll.qlFuturesRateHelper(,H33,$H$12,C33,G33,I33,Permanent,Trigger,ObjectOverwrite)</f>
        <v>obj_00330#0001</v>
      </c>
      <c r="K33" s="48"/>
      <c r="L33" s="10" t="str">
        <f t="shared" si="5"/>
        <v>FUT</v>
      </c>
      <c r="M33" s="96" t="str">
        <f t="shared" si="6"/>
        <v>obj_00332#0001</v>
      </c>
      <c r="N33" s="149" t="str">
        <f>IFERROR(_xll.qlRateHelperQuoteName(M33,Trigger),"--")</f>
        <v>USDFUT3MM0_Quote</v>
      </c>
      <c r="O33" s="154">
        <f>IFERROR(_xll.qlRateHelperQuoteValue($M33,Trigger),"--")</f>
        <v>97.537499999999994</v>
      </c>
      <c r="P33" s="101" t="b">
        <v>1</v>
      </c>
      <c r="Q33" s="96">
        <v>30</v>
      </c>
      <c r="R33" s="96">
        <v>21</v>
      </c>
      <c r="S33" s="103">
        <f>IFERROR(_xll.qlRateHelperEarliestDate(M33,Trigger),"--")</f>
        <v>43999</v>
      </c>
      <c r="T33" s="103">
        <f>IFERROR(_xll.qlRateHelperPillarDate(M33,Trigger),"--")</f>
        <v>44091</v>
      </c>
      <c r="V33" s="3" t="str">
        <f t="shared" si="1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</row>
    <row r="34" spans="1:29" ht="11.25" customHeight="1" x14ac:dyDescent="0.2">
      <c r="A34" s="58" t="s">
        <v>92</v>
      </c>
      <c r="B34" s="117" t="b">
        <v>1</v>
      </c>
      <c r="C34" s="61" t="str">
        <f>_xll.qlIMMNextCode(C33,B34,Trigger)</f>
        <v>H0</v>
      </c>
      <c r="D34" s="126"/>
      <c r="E34" s="126"/>
      <c r="F34" s="126"/>
      <c r="G34" s="60" t="str">
        <f t="shared" si="7"/>
        <v>UsdLibor3M</v>
      </c>
      <c r="H34" s="120" t="str">
        <f t="shared" si="8"/>
        <v>USDFUT3MH0_Quote</v>
      </c>
      <c r="I34" s="120" t="str">
        <f t="shared" si="9"/>
        <v>USDFUT3MH0ConvAdj_Quote</v>
      </c>
      <c r="J34" s="62" t="str">
        <f>_xll.qlFuturesRateHelper(,H34,$H$12,C34,G34,I34,Permanent,Trigger,ObjectOverwrite)</f>
        <v>obj_00331#0001</v>
      </c>
      <c r="K34" s="48"/>
      <c r="L34" s="137" t="str">
        <f t="shared" ref="L34:L71" si="10">A38</f>
        <v>Sw</v>
      </c>
      <c r="M34" s="138" t="str">
        <f t="shared" ref="M34:M71" si="11">IF(ISBLANK(J38),"--",J38)</f>
        <v>--</v>
      </c>
      <c r="N34" s="150" t="str">
        <f>IFERROR(_xll.qlRateHelperQuoteName(M34,Trigger),"--")</f>
        <v>--</v>
      </c>
      <c r="O34" s="140" t="str">
        <f>IFERROR(_xll.qlRateHelperQuoteValue($M34,Trigger),"--")</f>
        <v>--</v>
      </c>
      <c r="P34" s="139" t="b">
        <v>0</v>
      </c>
      <c r="Q34" s="138">
        <v>50</v>
      </c>
      <c r="R34" s="138">
        <v>1</v>
      </c>
      <c r="S34" s="141" t="str">
        <f>IFERROR(_xll.qlRateHelperEarliestDate(M34,Trigger),"--")</f>
        <v>--</v>
      </c>
      <c r="T34" s="141" t="str">
        <f>IFERROR(_xll.qlRateHelperPillarDate(M34,Trigger),"--")</f>
        <v>--</v>
      </c>
      <c r="V34" s="3" t="str">
        <f t="shared" si="1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</row>
    <row r="35" spans="1:29" ht="11.25" customHeight="1" x14ac:dyDescent="0.2">
      <c r="A35" s="1" t="s">
        <v>92</v>
      </c>
      <c r="B35" s="118" t="b">
        <v>1</v>
      </c>
      <c r="C35" s="8" t="str">
        <f>_xll.qlIMMNextCode(C34,B35,Trigger)</f>
        <v>M0</v>
      </c>
      <c r="D35" s="127"/>
      <c r="E35" s="127"/>
      <c r="F35" s="127"/>
      <c r="G35" s="6" t="str">
        <f t="shared" si="7"/>
        <v>UsdLibor3M</v>
      </c>
      <c r="H35" s="121" t="str">
        <f t="shared" si="8"/>
        <v>USDFUT3MM0_Quote</v>
      </c>
      <c r="I35" s="121" t="str">
        <f t="shared" si="9"/>
        <v>USDFUT3MM0ConvAdj_Quote</v>
      </c>
      <c r="J35" s="2" t="str">
        <f>_xll.qlFuturesRateHelper(,H35,$H$12,C35,G35,I35,Permanent,Trigger,ObjectOverwrite)</f>
        <v>obj_00332#0001</v>
      </c>
      <c r="K35" s="48"/>
      <c r="L35" s="69" t="str">
        <f t="shared" si="10"/>
        <v>Sw</v>
      </c>
      <c r="M35" s="142" t="str">
        <f t="shared" si="11"/>
        <v>--</v>
      </c>
      <c r="N35" s="151" t="str">
        <f>IFERROR(_xll.qlRateHelperQuoteName(M35,Trigger),"--")</f>
        <v>--</v>
      </c>
      <c r="O35" s="144" t="str">
        <f>IFERROR(_xll.qlRateHelperQuoteValue($M35,Trigger),"--")</f>
        <v>--</v>
      </c>
      <c r="P35" s="143" t="b">
        <v>0</v>
      </c>
      <c r="Q35" s="142">
        <v>50</v>
      </c>
      <c r="R35" s="142">
        <v>1</v>
      </c>
      <c r="S35" s="145" t="str">
        <f>IFERROR(_xll.qlRateHelperEarliestDate(M35,Trigger),"--")</f>
        <v>--</v>
      </c>
      <c r="T35" s="145" t="str">
        <f>IFERROR(_xll.qlRateHelperPillarDate(M35,Trigger),"--")</f>
        <v>--</v>
      </c>
      <c r="V35" s="3" t="str">
        <f t="shared" ref="V35:V71" si="12">IFERROR(INDEX($L$3:$L$71,MATCH(X35,$N$3:$N$71,0),1),"")</f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</row>
    <row r="36" spans="1:29" ht="11.25" customHeight="1" x14ac:dyDescent="0.2">
      <c r="G36" s="50" t="s">
        <v>112</v>
      </c>
      <c r="H36" s="50" t="s">
        <v>113</v>
      </c>
      <c r="K36" s="48"/>
      <c r="L36" s="69" t="str">
        <f t="shared" si="10"/>
        <v>Sw</v>
      </c>
      <c r="M36" s="142" t="str">
        <f t="shared" si="11"/>
        <v>--</v>
      </c>
      <c r="N36" s="151" t="str">
        <f>IFERROR(_xll.qlRateHelperQuoteName(M36,Trigger),"--")</f>
        <v>--</v>
      </c>
      <c r="O36" s="144" t="str">
        <f>IFERROR(_xll.qlRateHelperQuoteValue($M36,Trigger),"--")</f>
        <v>--</v>
      </c>
      <c r="P36" s="143" t="b">
        <v>0</v>
      </c>
      <c r="Q36" s="142">
        <v>50</v>
      </c>
      <c r="R36" s="142">
        <v>1</v>
      </c>
      <c r="S36" s="145" t="str">
        <f>IFERROR(_xll.qlRateHelperEarliestDate(M36,Trigger),"--")</f>
        <v>--</v>
      </c>
      <c r="T36" s="145" t="str">
        <f>IFERROR(_xll.qlRateHelperPillarDate(M36,Trigger),"--")</f>
        <v>--</v>
      </c>
      <c r="V36" s="3" t="str">
        <f t="shared" si="12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</row>
    <row r="37" spans="1:29" ht="11.25" customHeight="1" x14ac:dyDescent="0.2">
      <c r="A37" s="63" t="s">
        <v>9</v>
      </c>
      <c r="B37" s="63" t="s">
        <v>30</v>
      </c>
      <c r="C37" s="63" t="s">
        <v>114</v>
      </c>
      <c r="D37" s="63" t="s">
        <v>5</v>
      </c>
      <c r="E37" s="63" t="s">
        <v>35</v>
      </c>
      <c r="F37" s="63" t="s">
        <v>115</v>
      </c>
      <c r="G37" s="63" t="s">
        <v>4</v>
      </c>
      <c r="H37" s="63" t="s">
        <v>1</v>
      </c>
      <c r="I37" s="63" t="s">
        <v>111</v>
      </c>
      <c r="J37" s="63" t="s">
        <v>25</v>
      </c>
      <c r="K37" s="48"/>
      <c r="L37" s="69" t="str">
        <f t="shared" si="10"/>
        <v>Sw</v>
      </c>
      <c r="M37" s="142" t="str">
        <f t="shared" si="11"/>
        <v>--</v>
      </c>
      <c r="N37" s="151" t="str">
        <f>IFERROR(_xll.qlRateHelperQuoteName(M37,Trigger),"--")</f>
        <v>--</v>
      </c>
      <c r="O37" s="144" t="str">
        <f>IFERROR(_xll.qlRateHelperQuoteValue($M37,Trigger),"--")</f>
        <v>--</v>
      </c>
      <c r="P37" s="143" t="b">
        <v>0</v>
      </c>
      <c r="Q37" s="142">
        <v>50</v>
      </c>
      <c r="R37" s="142">
        <v>1</v>
      </c>
      <c r="S37" s="145" t="str">
        <f>IFERROR(_xll.qlRateHelperEarliestDate(M37,Trigger),"--")</f>
        <v>--</v>
      </c>
      <c r="T37" s="145" t="str">
        <f>IFERROR(_xll.qlRateHelperPillarDate(M37,Trigger),"--")</f>
        <v>--</v>
      </c>
      <c r="V37" s="3" t="str">
        <f t="shared" si="12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</row>
    <row r="38" spans="1:29" ht="11.25" customHeight="1" x14ac:dyDescent="0.2">
      <c r="A38" s="53" t="s">
        <v>26</v>
      </c>
      <c r="B38" s="54" t="s">
        <v>29</v>
      </c>
      <c r="C38" s="55" t="s">
        <v>6</v>
      </c>
      <c r="D38" s="60" t="s">
        <v>8</v>
      </c>
      <c r="E38" s="60" t="s">
        <v>7</v>
      </c>
      <c r="F38" s="60" t="s">
        <v>28</v>
      </c>
      <c r="G38" s="60" t="str">
        <f t="shared" ref="G38:G75" si="13">PROPER(Currency)&amp;FamilyName&amp;$G$1</f>
        <v>UsdLibor3M</v>
      </c>
      <c r="H38" s="58" t="str">
        <f t="shared" ref="H38:H75" si="14">Currency&amp;$G$36&amp;$H$36&amp;$B38&amp;"_Quote"</f>
        <v>USDAM3L1Y_Quote</v>
      </c>
      <c r="I38" s="129">
        <v>0</v>
      </c>
      <c r="J38" s="57"/>
      <c r="K38" s="48"/>
      <c r="L38" s="69" t="str">
        <f t="shared" si="10"/>
        <v>Sw</v>
      </c>
      <c r="M38" s="142" t="str">
        <f t="shared" si="11"/>
        <v>obj_00307#0001</v>
      </c>
      <c r="N38" s="151" t="str">
        <f>IFERROR(_xll.qlRateHelperQuoteName(M38,Trigger),"--")</f>
        <v>USDAM3L2Y_Quote</v>
      </c>
      <c r="O38" s="144">
        <f>IFERROR(_xll.qlRateHelperQuoteValue($M38,Trigger),"--")</f>
        <v>1.0449999999999999E-2</v>
      </c>
      <c r="P38" s="143" t="b">
        <v>1</v>
      </c>
      <c r="Q38" s="142">
        <v>50</v>
      </c>
      <c r="R38" s="142">
        <v>1</v>
      </c>
      <c r="S38" s="145">
        <f>IFERROR(_xll.qlRateHelperEarliestDate(M38,Trigger),"--")</f>
        <v>42347</v>
      </c>
      <c r="T38" s="145">
        <f>IFERROR(_xll.qlRateHelperPillarDate(M38,Trigger),"--")</f>
        <v>43080</v>
      </c>
      <c r="V38" s="3" t="str">
        <f t="shared" si="12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</row>
    <row r="39" spans="1:29" ht="11.25" customHeight="1" x14ac:dyDescent="0.2">
      <c r="A39" s="58" t="s">
        <v>26</v>
      </c>
      <c r="B39" s="59" t="s">
        <v>50</v>
      </c>
      <c r="C39" s="60" t="s">
        <v>6</v>
      </c>
      <c r="D39" s="60" t="s">
        <v>8</v>
      </c>
      <c r="E39" s="60" t="s">
        <v>7</v>
      </c>
      <c r="F39" s="60" t="s">
        <v>28</v>
      </c>
      <c r="G39" s="60" t="str">
        <f t="shared" si="13"/>
        <v>UsdLibor3M</v>
      </c>
      <c r="H39" s="58" t="str">
        <f t="shared" si="14"/>
        <v>USDAM3L15M_Quote</v>
      </c>
      <c r="I39" s="130">
        <v>0</v>
      </c>
      <c r="J39" s="62"/>
      <c r="K39" s="48"/>
      <c r="L39" s="69" t="str">
        <f t="shared" si="10"/>
        <v>Sw</v>
      </c>
      <c r="M39" s="142" t="str">
        <f t="shared" si="11"/>
        <v>obj_00312#0001</v>
      </c>
      <c r="N39" s="151" t="str">
        <f>IFERROR(_xll.qlRateHelperQuoteName(M39,Trigger),"--")</f>
        <v>USDAM3L3Y_Quote</v>
      </c>
      <c r="O39" s="144">
        <f>IFERROR(_xll.qlRateHelperQuoteValue($M39,Trigger),"--")</f>
        <v>1.295E-2</v>
      </c>
      <c r="P39" s="143" t="b">
        <v>1</v>
      </c>
      <c r="Q39" s="142">
        <v>50</v>
      </c>
      <c r="R39" s="142">
        <v>1</v>
      </c>
      <c r="S39" s="145">
        <f>IFERROR(_xll.qlRateHelperEarliestDate(M39,Trigger),"--")</f>
        <v>42347</v>
      </c>
      <c r="T39" s="145">
        <f>IFERROR(_xll.qlRateHelperPillarDate(M39,Trigger),"--")</f>
        <v>43444</v>
      </c>
      <c r="V39" s="3" t="str">
        <f t="shared" si="12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</row>
    <row r="40" spans="1:29" ht="11.25" customHeight="1" x14ac:dyDescent="0.2">
      <c r="A40" s="58" t="s">
        <v>26</v>
      </c>
      <c r="B40" s="59" t="s">
        <v>51</v>
      </c>
      <c r="C40" s="60" t="s">
        <v>6</v>
      </c>
      <c r="D40" s="60" t="s">
        <v>8</v>
      </c>
      <c r="E40" s="60" t="s">
        <v>7</v>
      </c>
      <c r="F40" s="60" t="s">
        <v>28</v>
      </c>
      <c r="G40" s="60" t="str">
        <f t="shared" si="13"/>
        <v>UsdLibor3M</v>
      </c>
      <c r="H40" s="58" t="str">
        <f t="shared" si="14"/>
        <v>USDAM3L18M_Quote</v>
      </c>
      <c r="I40" s="130">
        <v>0</v>
      </c>
      <c r="J40" s="62"/>
      <c r="K40" s="48"/>
      <c r="L40" s="69" t="str">
        <f t="shared" si="10"/>
        <v>Sw</v>
      </c>
      <c r="M40" s="142" t="str">
        <f t="shared" si="11"/>
        <v>obj_00310#0001</v>
      </c>
      <c r="N40" s="151" t="str">
        <f>IFERROR(_xll.qlRateHelperQuoteName(M40,Trigger),"--")</f>
        <v>USDAM3L4Y_Quote</v>
      </c>
      <c r="O40" s="144">
        <f>IFERROR(_xll.qlRateHelperQuoteValue($M40,Trigger),"--")</f>
        <v>1.49E-2</v>
      </c>
      <c r="P40" s="143" t="b">
        <v>1</v>
      </c>
      <c r="Q40" s="142">
        <v>50</v>
      </c>
      <c r="R40" s="142">
        <v>1</v>
      </c>
      <c r="S40" s="145">
        <f>IFERROR(_xll.qlRateHelperEarliestDate(M40,Trigger),"--")</f>
        <v>42347</v>
      </c>
      <c r="T40" s="145">
        <f>IFERROR(_xll.qlRateHelperPillarDate(M40,Trigger),"--")</f>
        <v>43808</v>
      </c>
      <c r="V40" s="3" t="str">
        <f t="shared" si="12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</row>
    <row r="41" spans="1:29" ht="11.25" customHeight="1" x14ac:dyDescent="0.2">
      <c r="A41" s="58" t="s">
        <v>26</v>
      </c>
      <c r="B41" s="59" t="s">
        <v>52</v>
      </c>
      <c r="C41" s="60" t="s">
        <v>6</v>
      </c>
      <c r="D41" s="60" t="s">
        <v>8</v>
      </c>
      <c r="E41" s="60" t="s">
        <v>7</v>
      </c>
      <c r="F41" s="60" t="s">
        <v>28</v>
      </c>
      <c r="G41" s="60" t="str">
        <f t="shared" si="13"/>
        <v>UsdLibor3M</v>
      </c>
      <c r="H41" s="58" t="str">
        <f t="shared" si="14"/>
        <v>USDAM3L21M_Quote</v>
      </c>
      <c r="I41" s="130">
        <v>0</v>
      </c>
      <c r="J41" s="62"/>
      <c r="L41" s="69" t="str">
        <f t="shared" si="10"/>
        <v>Sw</v>
      </c>
      <c r="M41" s="142" t="str">
        <f t="shared" si="11"/>
        <v>obj_0030e#0001</v>
      </c>
      <c r="N41" s="151" t="str">
        <f>IFERROR(_xll.qlRateHelperQuoteName(M41,Trigger),"--")</f>
        <v>USDAM3L5Y_Quote</v>
      </c>
      <c r="O41" s="144">
        <f>IFERROR(_xll.qlRateHelperQuoteValue($M41,Trigger),"--")</f>
        <v>1.6469999999999999E-2</v>
      </c>
      <c r="P41" s="143" t="b">
        <v>1</v>
      </c>
      <c r="Q41" s="142">
        <v>50</v>
      </c>
      <c r="R41" s="142">
        <v>1</v>
      </c>
      <c r="S41" s="145">
        <f>IFERROR(_xll.qlRateHelperEarliestDate(M41,Trigger),"--")</f>
        <v>42347</v>
      </c>
      <c r="T41" s="145">
        <f>IFERROR(_xll.qlRateHelperPillarDate(M41,Trigger),"--")</f>
        <v>44174</v>
      </c>
      <c r="V41" s="3" t="str">
        <f t="shared" si="12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</row>
    <row r="42" spans="1:29" ht="11.25" customHeight="1" x14ac:dyDescent="0.2">
      <c r="A42" s="58" t="s">
        <v>26</v>
      </c>
      <c r="B42" s="59" t="s">
        <v>53</v>
      </c>
      <c r="C42" s="60" t="s">
        <v>6</v>
      </c>
      <c r="D42" s="60" t="s">
        <v>8</v>
      </c>
      <c r="E42" s="60" t="s">
        <v>7</v>
      </c>
      <c r="F42" s="60" t="s">
        <v>28</v>
      </c>
      <c r="G42" s="60" t="str">
        <f t="shared" si="13"/>
        <v>UsdLibor3M</v>
      </c>
      <c r="H42" s="58" t="str">
        <f t="shared" si="14"/>
        <v>USDAM3L2Y_Quote</v>
      </c>
      <c r="I42" s="130">
        <v>0</v>
      </c>
      <c r="J42" s="62" t="str">
        <f>_xll.qlSwapRateHelper2(,H42,,B42,JoinCalendar,USDSTD!D42,USDSTD!E42,USDSTD!F42,USDSTD!G42,USDSTD!I42,USDSTD!C42,Discounting,PillarDate,,Permanent,Trigger,ObjectOverwrite)</f>
        <v>obj_00307#0001</v>
      </c>
      <c r="L42" s="69" t="str">
        <f t="shared" si="10"/>
        <v>Sw</v>
      </c>
      <c r="M42" s="142" t="str">
        <f t="shared" si="11"/>
        <v>obj_00313#0001</v>
      </c>
      <c r="N42" s="151" t="str">
        <f>IFERROR(_xll.qlRateHelperQuoteName(M42,Trigger),"--")</f>
        <v>USDAM3L6Y_Quote</v>
      </c>
      <c r="O42" s="144">
        <f>IFERROR(_xll.qlRateHelperQuoteValue($M42,Trigger),"--")</f>
        <v>1.7819999999999999E-2</v>
      </c>
      <c r="P42" s="143" t="b">
        <v>1</v>
      </c>
      <c r="Q42" s="142">
        <v>50</v>
      </c>
      <c r="R42" s="142">
        <v>1</v>
      </c>
      <c r="S42" s="145">
        <f>IFERROR(_xll.qlRateHelperEarliestDate(M42,Trigger),"--")</f>
        <v>42347</v>
      </c>
      <c r="T42" s="145">
        <f>IFERROR(_xll.qlRateHelperPillarDate(M42,Trigger),"--")</f>
        <v>44539</v>
      </c>
      <c r="V42" s="3" t="str">
        <f t="shared" si="12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</row>
    <row r="43" spans="1:29" ht="11.25" customHeight="1" x14ac:dyDescent="0.2">
      <c r="A43" s="58" t="s">
        <v>26</v>
      </c>
      <c r="B43" s="59" t="s">
        <v>54</v>
      </c>
      <c r="C43" s="60" t="s">
        <v>6</v>
      </c>
      <c r="D43" s="60" t="s">
        <v>8</v>
      </c>
      <c r="E43" s="60" t="s">
        <v>7</v>
      </c>
      <c r="F43" s="60" t="s">
        <v>28</v>
      </c>
      <c r="G43" s="60" t="str">
        <f t="shared" si="13"/>
        <v>UsdLibor3M</v>
      </c>
      <c r="H43" s="58" t="str">
        <f t="shared" si="14"/>
        <v>USDAM3L3Y_Quote</v>
      </c>
      <c r="I43" s="130">
        <v>0</v>
      </c>
      <c r="J43" s="62" t="str">
        <f>_xll.qlSwapRateHelper2(,H43,,B43,JoinCalendar,USDSTD!D43,USDSTD!E43,USDSTD!F43,USDSTD!G43,USDSTD!I43,USDSTD!C43,Discounting,PillarDate,,Permanent,Trigger,ObjectOverwrite)</f>
        <v>obj_00312#0001</v>
      </c>
      <c r="L43" s="69" t="str">
        <f t="shared" si="10"/>
        <v>Sw</v>
      </c>
      <c r="M43" s="142" t="str">
        <f t="shared" si="11"/>
        <v>obj_0030d#0001</v>
      </c>
      <c r="N43" s="151" t="str">
        <f>IFERROR(_xll.qlRateHelperQuoteName(M43,Trigger),"--")</f>
        <v>USDAM3L7Y_Quote</v>
      </c>
      <c r="O43" s="144">
        <f>IFERROR(_xll.qlRateHelperQuoteValue($M43,Trigger),"--")</f>
        <v>1.8970000000000001E-2</v>
      </c>
      <c r="P43" s="143" t="b">
        <v>1</v>
      </c>
      <c r="Q43" s="142">
        <v>50</v>
      </c>
      <c r="R43" s="142">
        <v>1</v>
      </c>
      <c r="S43" s="145">
        <f>IFERROR(_xll.qlRateHelperEarliestDate(M43,Trigger),"--")</f>
        <v>42347</v>
      </c>
      <c r="T43" s="145">
        <f>IFERROR(_xll.qlRateHelperPillarDate(M43,Trigger),"--")</f>
        <v>44904</v>
      </c>
      <c r="V43" s="3" t="str">
        <f t="shared" si="12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</row>
    <row r="44" spans="1:29" ht="11.25" customHeight="1" x14ac:dyDescent="0.2">
      <c r="A44" s="58" t="s">
        <v>26</v>
      </c>
      <c r="B44" s="59" t="s">
        <v>55</v>
      </c>
      <c r="C44" s="60" t="s">
        <v>6</v>
      </c>
      <c r="D44" s="60" t="s">
        <v>8</v>
      </c>
      <c r="E44" s="60" t="s">
        <v>7</v>
      </c>
      <c r="F44" s="60" t="s">
        <v>28</v>
      </c>
      <c r="G44" s="60" t="str">
        <f t="shared" si="13"/>
        <v>UsdLibor3M</v>
      </c>
      <c r="H44" s="58" t="str">
        <f t="shared" si="14"/>
        <v>USDAM3L4Y_Quote</v>
      </c>
      <c r="I44" s="130">
        <v>0</v>
      </c>
      <c r="J44" s="62" t="str">
        <f>_xll.qlSwapRateHelper2(,H44,,B44,JoinCalendar,USDSTD!D44,USDSTD!E44,USDSTD!F44,USDSTD!G44,USDSTD!I44,USDSTD!C44,Discounting,PillarDate,,Permanent,Trigger,ObjectOverwrite)</f>
        <v>obj_00310#0001</v>
      </c>
      <c r="L44" s="69" t="str">
        <f t="shared" si="10"/>
        <v>Sw</v>
      </c>
      <c r="M44" s="142" t="str">
        <f t="shared" si="11"/>
        <v>obj_0030f#0001</v>
      </c>
      <c r="N44" s="151" t="str">
        <f>IFERROR(_xll.qlRateHelperQuoteName(M44,Trigger),"--")</f>
        <v>USDAM3L8Y_Quote</v>
      </c>
      <c r="O44" s="144">
        <f>IFERROR(_xll.qlRateHelperQuoteValue($M44,Trigger),"--")</f>
        <v>1.9969999999999998E-2</v>
      </c>
      <c r="P44" s="143" t="b">
        <v>1</v>
      </c>
      <c r="Q44" s="142">
        <v>50</v>
      </c>
      <c r="R44" s="142">
        <v>1</v>
      </c>
      <c r="S44" s="145">
        <f>IFERROR(_xll.qlRateHelperEarliestDate(M44,Trigger),"--")</f>
        <v>42347</v>
      </c>
      <c r="T44" s="145">
        <f>IFERROR(_xll.qlRateHelperPillarDate(M44,Trigger),"--")</f>
        <v>45271</v>
      </c>
      <c r="V44" s="3" t="str">
        <f t="shared" si="12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</row>
    <row r="45" spans="1:29" ht="11.25" customHeight="1" x14ac:dyDescent="0.2">
      <c r="A45" s="58" t="s">
        <v>26</v>
      </c>
      <c r="B45" s="59" t="s">
        <v>56</v>
      </c>
      <c r="C45" s="60" t="s">
        <v>6</v>
      </c>
      <c r="D45" s="60" t="s">
        <v>8</v>
      </c>
      <c r="E45" s="60" t="s">
        <v>7</v>
      </c>
      <c r="F45" s="60" t="s">
        <v>28</v>
      </c>
      <c r="G45" s="60" t="str">
        <f t="shared" si="13"/>
        <v>UsdLibor3M</v>
      </c>
      <c r="H45" s="58" t="str">
        <f t="shared" si="14"/>
        <v>USDAM3L5Y_Quote</v>
      </c>
      <c r="I45" s="130">
        <v>0</v>
      </c>
      <c r="J45" s="62" t="str">
        <f>_xll.qlSwapRateHelper2(,H45,,B45,JoinCalendar,USDSTD!D45,USDSTD!E45,USDSTD!F45,USDSTD!G45,USDSTD!I45,USDSTD!C45,Discounting,PillarDate,,Permanent,Trigger,ObjectOverwrite)</f>
        <v>obj_0030e#0001</v>
      </c>
      <c r="L45" s="69" t="str">
        <f t="shared" si="10"/>
        <v>Sw</v>
      </c>
      <c r="M45" s="142" t="str">
        <f t="shared" si="11"/>
        <v>obj_00314#0001</v>
      </c>
      <c r="N45" s="151" t="str">
        <f>IFERROR(_xll.qlRateHelperQuoteName(M45,Trigger),"--")</f>
        <v>USDAM3L9Y_Quote</v>
      </c>
      <c r="O45" s="144">
        <f>IFERROR(_xll.qlRateHelperQuoteValue($M45,Trigger),"--")</f>
        <v>2.0799999999999999E-2</v>
      </c>
      <c r="P45" s="143" t="b">
        <v>1</v>
      </c>
      <c r="Q45" s="142">
        <v>50</v>
      </c>
      <c r="R45" s="142">
        <v>1</v>
      </c>
      <c r="S45" s="145">
        <f>IFERROR(_xll.qlRateHelperEarliestDate(M45,Trigger),"--")</f>
        <v>42347</v>
      </c>
      <c r="T45" s="145">
        <f>IFERROR(_xll.qlRateHelperPillarDate(M45,Trigger),"--")</f>
        <v>45635</v>
      </c>
      <c r="V45" s="3" t="str">
        <f t="shared" si="12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</row>
    <row r="46" spans="1:29" ht="11.25" customHeight="1" x14ac:dyDescent="0.2">
      <c r="A46" s="58" t="s">
        <v>26</v>
      </c>
      <c r="B46" s="59" t="s">
        <v>57</v>
      </c>
      <c r="C46" s="60" t="s">
        <v>6</v>
      </c>
      <c r="D46" s="60" t="s">
        <v>8</v>
      </c>
      <c r="E46" s="60" t="s">
        <v>7</v>
      </c>
      <c r="F46" s="60" t="s">
        <v>28</v>
      </c>
      <c r="G46" s="60" t="str">
        <f t="shared" si="13"/>
        <v>UsdLibor3M</v>
      </c>
      <c r="H46" s="58" t="str">
        <f t="shared" si="14"/>
        <v>USDAM3L6Y_Quote</v>
      </c>
      <c r="I46" s="130">
        <v>0</v>
      </c>
      <c r="J46" s="62" t="str">
        <f>_xll.qlSwapRateHelper2(,H46,,B46,JoinCalendar,USDSTD!D46,USDSTD!E46,USDSTD!F46,USDSTD!G46,USDSTD!I46,USDSTD!C46,Discounting,PillarDate,,Permanent,Trigger,ObjectOverwrite)</f>
        <v>obj_00313#0001</v>
      </c>
      <c r="L46" s="69" t="str">
        <f t="shared" si="10"/>
        <v>Sw</v>
      </c>
      <c r="M46" s="142" t="str">
        <f t="shared" si="11"/>
        <v>obj_00319#0001</v>
      </c>
      <c r="N46" s="151" t="str">
        <f>IFERROR(_xll.qlRateHelperQuoteName(M46,Trigger),"--")</f>
        <v>USDAM3L10Y_Quote</v>
      </c>
      <c r="O46" s="144">
        <f>IFERROR(_xll.qlRateHelperQuoteValue($M46,Trigger),"--")</f>
        <v>2.1530000000000001E-2</v>
      </c>
      <c r="P46" s="143" t="b">
        <v>1</v>
      </c>
      <c r="Q46" s="142">
        <v>50</v>
      </c>
      <c r="R46" s="142">
        <v>1</v>
      </c>
      <c r="S46" s="145">
        <f>IFERROR(_xll.qlRateHelperEarliestDate(M46,Trigger),"--")</f>
        <v>42347</v>
      </c>
      <c r="T46" s="145">
        <f>IFERROR(_xll.qlRateHelperPillarDate(M46,Trigger),"--")</f>
        <v>46000</v>
      </c>
      <c r="V46" s="3" t="str">
        <f t="shared" si="12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</row>
    <row r="47" spans="1:29" ht="11.25" customHeight="1" x14ac:dyDescent="0.2">
      <c r="A47" s="58" t="s">
        <v>26</v>
      </c>
      <c r="B47" s="59" t="s">
        <v>58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si="13"/>
        <v>UsdLibor3M</v>
      </c>
      <c r="H47" s="58" t="str">
        <f t="shared" si="14"/>
        <v>USDAM3L7Y_Quote</v>
      </c>
      <c r="I47" s="130">
        <v>0</v>
      </c>
      <c r="J47" s="62" t="str">
        <f>_xll.qlSwapRateHelper2(,H47,,B47,JoinCalendar,USDSTD!D47,USDSTD!E47,USDSTD!F47,USDSTD!G47,USDSTD!I47,USDSTD!C47,Discounting,PillarDate,,Permanent,Trigger,ObjectOverwrite)</f>
        <v>obj_0030d#0001</v>
      </c>
      <c r="L47" s="69" t="str">
        <f t="shared" si="10"/>
        <v>Sw</v>
      </c>
      <c r="M47" s="143" t="str">
        <f t="shared" si="11"/>
        <v>--</v>
      </c>
      <c r="N47" s="151" t="str">
        <f>IFERROR(_xll.qlRateHelperQuoteName(M47,Trigger),"--")</f>
        <v>--</v>
      </c>
      <c r="O47" s="144" t="str">
        <f>IFERROR(_xll.qlRateHelperQuoteValue($M47,Trigger),"--")</f>
        <v>--</v>
      </c>
      <c r="P47" s="143" t="b">
        <v>0</v>
      </c>
      <c r="Q47" s="143">
        <v>50</v>
      </c>
      <c r="R47" s="143">
        <v>1</v>
      </c>
      <c r="S47" s="145" t="str">
        <f>IFERROR(_xll.qlRateHelperEarliestDate(M47,Trigger),"--")</f>
        <v>--</v>
      </c>
      <c r="T47" s="145" t="str">
        <f>IFERROR(_xll.qlRateHelperPillarDate(M47,Trigger),"--")</f>
        <v>--</v>
      </c>
      <c r="V47" s="3" t="str">
        <f t="shared" si="12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</row>
    <row r="48" spans="1:29" ht="11.25" customHeight="1" x14ac:dyDescent="0.2">
      <c r="A48" s="58" t="s">
        <v>26</v>
      </c>
      <c r="B48" s="59" t="s">
        <v>59</v>
      </c>
      <c r="C48" s="60" t="s">
        <v>6</v>
      </c>
      <c r="D48" s="60" t="s">
        <v>8</v>
      </c>
      <c r="E48" s="60" t="s">
        <v>7</v>
      </c>
      <c r="F48" s="60" t="s">
        <v>28</v>
      </c>
      <c r="G48" s="60" t="str">
        <f t="shared" si="13"/>
        <v>UsdLibor3M</v>
      </c>
      <c r="H48" s="58" t="str">
        <f t="shared" si="14"/>
        <v>USDAM3L8Y_Quote</v>
      </c>
      <c r="I48" s="130">
        <v>0</v>
      </c>
      <c r="J48" s="62" t="str">
        <f>_xll.qlSwapRateHelper2(,H48,,B48,JoinCalendar,USDSTD!D48,USDSTD!E48,USDSTD!F48,USDSTD!G48,USDSTD!I48,USDSTD!C48,Discounting,PillarDate,,Permanent,Trigger,ObjectOverwrite)</f>
        <v>obj_0030f#0001</v>
      </c>
      <c r="L48" s="69" t="str">
        <f t="shared" si="10"/>
        <v>Sw</v>
      </c>
      <c r="M48" s="143" t="str">
        <f t="shared" si="11"/>
        <v>obj_0031c#0001</v>
      </c>
      <c r="N48" s="151" t="str">
        <f>IFERROR(_xll.qlRateHelperQuoteName(M48,Trigger),"--")</f>
        <v>USDAM3L12Y_Quote</v>
      </c>
      <c r="O48" s="144">
        <f>IFERROR(_xll.qlRateHelperQuoteValue($M48,Trigger),"--")</f>
        <v>2.2700000000000001E-2</v>
      </c>
      <c r="P48" s="143" t="b">
        <v>1</v>
      </c>
      <c r="Q48" s="143">
        <v>50</v>
      </c>
      <c r="R48" s="143">
        <v>1</v>
      </c>
      <c r="S48" s="145">
        <f>IFERROR(_xll.qlRateHelperEarliestDate(M48,Trigger),"--")</f>
        <v>42347</v>
      </c>
      <c r="T48" s="145">
        <f>IFERROR(_xll.qlRateHelperPillarDate(M48,Trigger),"--")</f>
        <v>46730</v>
      </c>
      <c r="V48" s="3" t="str">
        <f t="shared" si="12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</row>
    <row r="49" spans="1:29" ht="11.25" customHeight="1" x14ac:dyDescent="0.2">
      <c r="A49" s="58" t="s">
        <v>26</v>
      </c>
      <c r="B49" s="59" t="s">
        <v>60</v>
      </c>
      <c r="C49" s="60" t="s">
        <v>6</v>
      </c>
      <c r="D49" s="60" t="s">
        <v>8</v>
      </c>
      <c r="E49" s="60" t="s">
        <v>7</v>
      </c>
      <c r="F49" s="60" t="s">
        <v>28</v>
      </c>
      <c r="G49" s="60" t="str">
        <f t="shared" si="13"/>
        <v>UsdLibor3M</v>
      </c>
      <c r="H49" s="58" t="str">
        <f t="shared" si="14"/>
        <v>USDAM3L9Y_Quote</v>
      </c>
      <c r="I49" s="130">
        <v>0</v>
      </c>
      <c r="J49" s="62" t="str">
        <f>_xll.qlSwapRateHelper2(,H49,,B49,JoinCalendar,USDSTD!D49,USDSTD!E49,USDSTD!F49,USDSTD!G49,USDSTD!I49,USDSTD!C49,Discounting,PillarDate,,Permanent,Trigger,ObjectOverwrite)</f>
        <v>obj_00314#0001</v>
      </c>
      <c r="L49" s="69" t="str">
        <f t="shared" si="10"/>
        <v>Sw</v>
      </c>
      <c r="M49" s="143" t="str">
        <f t="shared" si="11"/>
        <v>--</v>
      </c>
      <c r="N49" s="151" t="str">
        <f>IFERROR(_xll.qlRateHelperQuoteName(M49,Trigger),"--")</f>
        <v>--</v>
      </c>
      <c r="O49" s="144" t="str">
        <f>IFERROR(_xll.qlRateHelperQuoteValue($M49,Trigger),"--")</f>
        <v>--</v>
      </c>
      <c r="P49" s="143" t="b">
        <v>0</v>
      </c>
      <c r="Q49" s="143">
        <v>50</v>
      </c>
      <c r="R49" s="143">
        <v>1</v>
      </c>
      <c r="S49" s="145" t="str">
        <f>IFERROR(_xll.qlRateHelperEarliestDate(M49,Trigger),"--")</f>
        <v>--</v>
      </c>
      <c r="T49" s="145" t="str">
        <f>IFERROR(_xll.qlRateHelperPillarDate(M49,Trigger),"--")</f>
        <v>--</v>
      </c>
      <c r="V49" s="3" t="str">
        <f t="shared" si="12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</row>
    <row r="50" spans="1:29" ht="11.25" customHeight="1" x14ac:dyDescent="0.2">
      <c r="A50" s="58" t="s">
        <v>26</v>
      </c>
      <c r="B50" s="59" t="s">
        <v>61</v>
      </c>
      <c r="C50" s="60" t="s">
        <v>6</v>
      </c>
      <c r="D50" s="60" t="s">
        <v>8</v>
      </c>
      <c r="E50" s="60" t="s">
        <v>7</v>
      </c>
      <c r="F50" s="60" t="s">
        <v>28</v>
      </c>
      <c r="G50" s="60" t="str">
        <f t="shared" si="13"/>
        <v>UsdLibor3M</v>
      </c>
      <c r="H50" s="58" t="str">
        <f t="shared" si="14"/>
        <v>USDAM3L10Y_Quote</v>
      </c>
      <c r="I50" s="130">
        <v>0</v>
      </c>
      <c r="J50" s="62" t="str">
        <f>_xll.qlSwapRateHelper2(,H50,,B50,JoinCalendar,USDSTD!D50,USDSTD!E50,USDSTD!F50,USDSTD!G50,USDSTD!I50,USDSTD!C50,Discounting,PillarDate,,Permanent,Trigger,ObjectOverwrite)</f>
        <v>obj_00319#0001</v>
      </c>
      <c r="L50" s="69" t="str">
        <f t="shared" si="10"/>
        <v>Sw</v>
      </c>
      <c r="M50" s="143" t="str">
        <f t="shared" si="11"/>
        <v>--</v>
      </c>
      <c r="N50" s="151" t="str">
        <f>IFERROR(_xll.qlRateHelperQuoteName(M50,Trigger),"--")</f>
        <v>--</v>
      </c>
      <c r="O50" s="144" t="str">
        <f>IFERROR(_xll.qlRateHelperQuoteValue($M50,Trigger),"--")</f>
        <v>--</v>
      </c>
      <c r="P50" s="143" t="b">
        <v>0</v>
      </c>
      <c r="Q50" s="143">
        <v>50</v>
      </c>
      <c r="R50" s="143">
        <v>1</v>
      </c>
      <c r="S50" s="145" t="str">
        <f>IFERROR(_xll.qlRateHelperEarliestDate(M50,Trigger),"--")</f>
        <v>--</v>
      </c>
      <c r="T50" s="145" t="str">
        <f>IFERROR(_xll.qlRateHelperPillarDate(M50,Trigger),"--")</f>
        <v>--</v>
      </c>
      <c r="V50" s="3" t="str">
        <f t="shared" si="12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</row>
    <row r="51" spans="1:29" ht="11.25" customHeight="1" x14ac:dyDescent="0.2">
      <c r="A51" s="58" t="s">
        <v>26</v>
      </c>
      <c r="B51" s="59" t="s">
        <v>96</v>
      </c>
      <c r="C51" s="60" t="s">
        <v>6</v>
      </c>
      <c r="D51" s="60" t="s">
        <v>8</v>
      </c>
      <c r="E51" s="60" t="s">
        <v>7</v>
      </c>
      <c r="F51" s="60" t="s">
        <v>28</v>
      </c>
      <c r="G51" s="60" t="str">
        <f t="shared" si="13"/>
        <v>UsdLibor3M</v>
      </c>
      <c r="H51" s="58" t="str">
        <f t="shared" si="14"/>
        <v>USDAM3L11Y_Quote</v>
      </c>
      <c r="I51" s="130">
        <v>0</v>
      </c>
      <c r="J51" s="62"/>
      <c r="L51" s="69" t="str">
        <f t="shared" si="10"/>
        <v>Sw</v>
      </c>
      <c r="M51" s="143" t="str">
        <f t="shared" si="11"/>
        <v>obj_0031b#0001</v>
      </c>
      <c r="N51" s="151" t="str">
        <f>IFERROR(_xll.qlRateHelperQuoteName(M51,Trigger),"--")</f>
        <v>USDAM3L15Y_Quote</v>
      </c>
      <c r="O51" s="144">
        <f>IFERROR(_xll.qlRateHelperQuoteValue($M51,Trigger),"--")</f>
        <v>2.3889999999999998E-2</v>
      </c>
      <c r="P51" s="143" t="b">
        <v>1</v>
      </c>
      <c r="Q51" s="143">
        <v>50</v>
      </c>
      <c r="R51" s="143">
        <v>1</v>
      </c>
      <c r="S51" s="145">
        <f>IFERROR(_xll.qlRateHelperEarliestDate(M51,Trigger),"--")</f>
        <v>42347</v>
      </c>
      <c r="T51" s="145">
        <f>IFERROR(_xll.qlRateHelperPillarDate(M51,Trigger),"--")</f>
        <v>47826</v>
      </c>
      <c r="V51" s="3" t="str">
        <f t="shared" si="12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</row>
    <row r="52" spans="1:29" ht="11.25" customHeight="1" x14ac:dyDescent="0.2">
      <c r="A52" s="58" t="s">
        <v>26</v>
      </c>
      <c r="B52" s="59" t="s">
        <v>62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13"/>
        <v>UsdLibor3M</v>
      </c>
      <c r="H52" s="58" t="str">
        <f t="shared" si="14"/>
        <v>USDAM3L12Y_Quote</v>
      </c>
      <c r="I52" s="130">
        <v>0</v>
      </c>
      <c r="J52" s="62" t="str">
        <f>_xll.qlSwapRateHelper2(,H52,,B52,JoinCalendar,USDSTD!D52,USDSTD!E52,USDSTD!F52,USDSTD!G52,USDSTD!I52,USDSTD!C52,Discounting,PillarDate,,Permanent,Trigger,ObjectOverwrite)</f>
        <v>obj_0031c#0001</v>
      </c>
      <c r="L52" s="69" t="str">
        <f t="shared" si="10"/>
        <v>Sw</v>
      </c>
      <c r="M52" s="143" t="str">
        <f t="shared" si="11"/>
        <v>--</v>
      </c>
      <c r="N52" s="151" t="str">
        <f>IFERROR(_xll.qlRateHelperQuoteName(M52,Trigger),"--")</f>
        <v>--</v>
      </c>
      <c r="O52" s="144" t="str">
        <f>IFERROR(_xll.qlRateHelperQuoteValue($M52,Trigger),"--")</f>
        <v>--</v>
      </c>
      <c r="P52" s="143" t="b">
        <v>0</v>
      </c>
      <c r="Q52" s="143">
        <v>50</v>
      </c>
      <c r="R52" s="143">
        <v>1</v>
      </c>
      <c r="S52" s="145" t="str">
        <f>IFERROR(_xll.qlRateHelperEarliestDate(M52,Trigger),"--")</f>
        <v>--</v>
      </c>
      <c r="T52" s="145" t="str">
        <f>IFERROR(_xll.qlRateHelperPillarDate(M52,Trigger),"--")</f>
        <v>--</v>
      </c>
      <c r="V52" s="3" t="str">
        <f t="shared" si="12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</row>
    <row r="53" spans="1:29" ht="11.25" customHeight="1" x14ac:dyDescent="0.2">
      <c r="A53" s="58" t="s">
        <v>26</v>
      </c>
      <c r="B53" s="59" t="s">
        <v>97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13"/>
        <v>UsdLibor3M</v>
      </c>
      <c r="H53" s="58" t="str">
        <f t="shared" si="14"/>
        <v>USDAM3L13Y_Quote</v>
      </c>
      <c r="I53" s="130">
        <v>0</v>
      </c>
      <c r="J53" s="62"/>
      <c r="L53" s="69" t="str">
        <f t="shared" si="10"/>
        <v>Sw</v>
      </c>
      <c r="M53" s="143" t="str">
        <f t="shared" si="11"/>
        <v>--</v>
      </c>
      <c r="N53" s="151" t="str">
        <f>IFERROR(_xll.qlRateHelperQuoteName(M53,Trigger),"--")</f>
        <v>--</v>
      </c>
      <c r="O53" s="144" t="str">
        <f>IFERROR(_xll.qlRateHelperQuoteValue($M53,Trigger),"--")</f>
        <v>--</v>
      </c>
      <c r="P53" s="143" t="b">
        <v>0</v>
      </c>
      <c r="Q53" s="143">
        <v>50</v>
      </c>
      <c r="R53" s="143">
        <v>1</v>
      </c>
      <c r="S53" s="145" t="str">
        <f>IFERROR(_xll.qlRateHelperEarliestDate(M53,Trigger),"--")</f>
        <v>--</v>
      </c>
      <c r="T53" s="145" t="str">
        <f>IFERROR(_xll.qlRateHelperPillarDate(M53,Trigger),"--")</f>
        <v>--</v>
      </c>
      <c r="V53" s="3" t="str">
        <f t="shared" si="12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</row>
    <row r="54" spans="1:29" ht="11.25" customHeight="1" x14ac:dyDescent="0.2">
      <c r="A54" s="58" t="s">
        <v>26</v>
      </c>
      <c r="B54" s="59" t="s">
        <v>98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13"/>
        <v>UsdLibor3M</v>
      </c>
      <c r="H54" s="58" t="str">
        <f t="shared" si="14"/>
        <v>USDAM3L14Y_Quote</v>
      </c>
      <c r="I54" s="130">
        <v>0</v>
      </c>
      <c r="J54" s="62"/>
      <c r="L54" s="69" t="str">
        <f t="shared" si="10"/>
        <v>Sw</v>
      </c>
      <c r="M54" s="143" t="str">
        <f t="shared" si="11"/>
        <v>--</v>
      </c>
      <c r="N54" s="151" t="str">
        <f>IFERROR(_xll.qlRateHelperQuoteName(M54,Trigger),"--")</f>
        <v>--</v>
      </c>
      <c r="O54" s="144" t="str">
        <f>IFERROR(_xll.qlRateHelperQuoteValue($M54,Trigger),"--")</f>
        <v>--</v>
      </c>
      <c r="P54" s="143" t="b">
        <v>0</v>
      </c>
      <c r="Q54" s="143">
        <v>50</v>
      </c>
      <c r="R54" s="143">
        <v>1</v>
      </c>
      <c r="S54" s="145" t="str">
        <f>IFERROR(_xll.qlRateHelperEarliestDate(M54,Trigger),"--")</f>
        <v>--</v>
      </c>
      <c r="T54" s="145" t="str">
        <f>IFERROR(_xll.qlRateHelperPillarDate(M54,Trigger),"--")</f>
        <v>--</v>
      </c>
      <c r="V54" s="3" t="str">
        <f t="shared" si="12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</row>
    <row r="55" spans="1:29" ht="11.25" customHeight="1" x14ac:dyDescent="0.2">
      <c r="A55" s="58" t="s">
        <v>26</v>
      </c>
      <c r="B55" s="59" t="s">
        <v>63</v>
      </c>
      <c r="C55" s="60" t="s">
        <v>6</v>
      </c>
      <c r="D55" s="60" t="s">
        <v>8</v>
      </c>
      <c r="E55" s="60" t="s">
        <v>7</v>
      </c>
      <c r="F55" s="60" t="s">
        <v>28</v>
      </c>
      <c r="G55" s="60" t="str">
        <f t="shared" si="13"/>
        <v>UsdLibor3M</v>
      </c>
      <c r="H55" s="58" t="str">
        <f t="shared" si="14"/>
        <v>USDAM3L15Y_Quote</v>
      </c>
      <c r="I55" s="130">
        <v>0</v>
      </c>
      <c r="J55" s="62" t="str">
        <f>_xll.qlSwapRateHelper2(,H55,,B55,JoinCalendar,USDSTD!D55,USDSTD!E55,USDSTD!F55,USDSTD!G55,USDSTD!I55,USDSTD!C55,Discounting,PillarDate,,Permanent,Trigger,ObjectOverwrite)</f>
        <v>obj_0031b#0001</v>
      </c>
      <c r="L55" s="69" t="str">
        <f t="shared" si="10"/>
        <v>Sw</v>
      </c>
      <c r="M55" s="143" t="str">
        <f t="shared" si="11"/>
        <v>--</v>
      </c>
      <c r="N55" s="151" t="str">
        <f>IFERROR(_xll.qlRateHelperQuoteName(M55,Trigger),"--")</f>
        <v>--</v>
      </c>
      <c r="O55" s="144" t="str">
        <f>IFERROR(_xll.qlRateHelperQuoteValue($M55,Trigger),"--")</f>
        <v>--</v>
      </c>
      <c r="P55" s="143" t="b">
        <v>0</v>
      </c>
      <c r="Q55" s="143">
        <v>50</v>
      </c>
      <c r="R55" s="143">
        <v>1</v>
      </c>
      <c r="S55" s="145" t="str">
        <f>IFERROR(_xll.qlRateHelperEarliestDate(M55,Trigger),"--")</f>
        <v>--</v>
      </c>
      <c r="T55" s="145" t="str">
        <f>IFERROR(_xll.qlRateHelperPillarDate(M55,Trigger),"--")</f>
        <v>--</v>
      </c>
      <c r="V55" s="3" t="str">
        <f t="shared" si="12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</row>
    <row r="56" spans="1:29" ht="11.25" customHeight="1" x14ac:dyDescent="0.2">
      <c r="A56" s="58" t="s">
        <v>26</v>
      </c>
      <c r="B56" s="59" t="s">
        <v>99</v>
      </c>
      <c r="C56" s="60" t="s">
        <v>6</v>
      </c>
      <c r="D56" s="60" t="s">
        <v>8</v>
      </c>
      <c r="E56" s="60" t="s">
        <v>7</v>
      </c>
      <c r="F56" s="60" t="s">
        <v>28</v>
      </c>
      <c r="G56" s="60" t="str">
        <f t="shared" si="13"/>
        <v>UsdLibor3M</v>
      </c>
      <c r="H56" s="58" t="str">
        <f t="shared" si="14"/>
        <v>USDAM3L16Y_Quote</v>
      </c>
      <c r="I56" s="130">
        <v>0</v>
      </c>
      <c r="J56" s="62"/>
      <c r="L56" s="69" t="str">
        <f t="shared" si="10"/>
        <v>Sw</v>
      </c>
      <c r="M56" s="143" t="str">
        <f t="shared" si="11"/>
        <v>obj_00317#0001</v>
      </c>
      <c r="N56" s="151" t="str">
        <f>IFERROR(_xll.qlRateHelperQuoteName(M56,Trigger),"--")</f>
        <v>USDAM3L20Y_Quote</v>
      </c>
      <c r="O56" s="144">
        <f>IFERROR(_xll.qlRateHelperQuoteValue($M56,Trigger),"--")</f>
        <v>2.5020000000000001E-2</v>
      </c>
      <c r="P56" s="143" t="b">
        <v>1</v>
      </c>
      <c r="Q56" s="143">
        <v>50</v>
      </c>
      <c r="R56" s="143">
        <v>1</v>
      </c>
      <c r="S56" s="145">
        <f>IFERROR(_xll.qlRateHelperEarliestDate(M56,Trigger),"--")</f>
        <v>42347</v>
      </c>
      <c r="T56" s="145">
        <f>IFERROR(_xll.qlRateHelperPillarDate(M56,Trigger),"--")</f>
        <v>49653</v>
      </c>
      <c r="V56" s="3" t="str">
        <f t="shared" si="12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</row>
    <row r="57" spans="1:29" ht="11.25" customHeight="1" x14ac:dyDescent="0.2">
      <c r="A57" s="58" t="s">
        <v>26</v>
      </c>
      <c r="B57" s="59" t="s">
        <v>100</v>
      </c>
      <c r="C57" s="60" t="s">
        <v>6</v>
      </c>
      <c r="D57" s="60" t="s">
        <v>8</v>
      </c>
      <c r="E57" s="60" t="s">
        <v>7</v>
      </c>
      <c r="F57" s="60" t="s">
        <v>28</v>
      </c>
      <c r="G57" s="60" t="str">
        <f t="shared" si="13"/>
        <v>UsdLibor3M</v>
      </c>
      <c r="H57" s="58" t="str">
        <f t="shared" si="14"/>
        <v>USDAM3L17Y_Quote</v>
      </c>
      <c r="I57" s="130">
        <v>0</v>
      </c>
      <c r="J57" s="62"/>
      <c r="L57" s="69" t="str">
        <f t="shared" si="10"/>
        <v>Sw</v>
      </c>
      <c r="M57" s="143" t="str">
        <f t="shared" si="11"/>
        <v>--</v>
      </c>
      <c r="N57" s="151" t="str">
        <f>IFERROR(_xll.qlRateHelperQuoteName(M57,Trigger),"--")</f>
        <v>--</v>
      </c>
      <c r="O57" s="144" t="str">
        <f>IFERROR(_xll.qlRateHelperQuoteValue($M57,Trigger),"--")</f>
        <v>--</v>
      </c>
      <c r="P57" s="143" t="b">
        <v>0</v>
      </c>
      <c r="Q57" s="143">
        <v>50</v>
      </c>
      <c r="R57" s="143">
        <v>1</v>
      </c>
      <c r="S57" s="145" t="str">
        <f>IFERROR(_xll.qlRateHelperEarliestDate(M57,Trigger),"--")</f>
        <v>--</v>
      </c>
      <c r="T57" s="145" t="str">
        <f>IFERROR(_xll.qlRateHelperPillarDate(M57,Trigger),"--")</f>
        <v>--</v>
      </c>
      <c r="V57" s="3" t="str">
        <f t="shared" si="12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</row>
    <row r="58" spans="1:29" ht="11.25" customHeight="1" x14ac:dyDescent="0.2">
      <c r="A58" s="58" t="s">
        <v>26</v>
      </c>
      <c r="B58" s="59" t="s">
        <v>101</v>
      </c>
      <c r="C58" s="60" t="s">
        <v>6</v>
      </c>
      <c r="D58" s="60" t="s">
        <v>8</v>
      </c>
      <c r="E58" s="60" t="s">
        <v>7</v>
      </c>
      <c r="F58" s="60" t="s">
        <v>28</v>
      </c>
      <c r="G58" s="60" t="str">
        <f t="shared" si="13"/>
        <v>UsdLibor3M</v>
      </c>
      <c r="H58" s="58" t="str">
        <f t="shared" si="14"/>
        <v>USDAM3L18Y_Quote</v>
      </c>
      <c r="I58" s="130">
        <v>0</v>
      </c>
      <c r="J58" s="62"/>
      <c r="L58" s="69" t="str">
        <f t="shared" si="10"/>
        <v>Sw</v>
      </c>
      <c r="M58" s="143" t="str">
        <f t="shared" si="11"/>
        <v>--</v>
      </c>
      <c r="N58" s="151" t="str">
        <f>IFERROR(_xll.qlRateHelperQuoteName(M58,Trigger),"--")</f>
        <v>--</v>
      </c>
      <c r="O58" s="144" t="str">
        <f>IFERROR(_xll.qlRateHelperQuoteValue($M58,Trigger),"--")</f>
        <v>--</v>
      </c>
      <c r="P58" s="143" t="b">
        <v>0</v>
      </c>
      <c r="Q58" s="143">
        <v>50</v>
      </c>
      <c r="R58" s="143">
        <v>1</v>
      </c>
      <c r="S58" s="145" t="str">
        <f>IFERROR(_xll.qlRateHelperEarliestDate(M58,Trigger),"--")</f>
        <v>--</v>
      </c>
      <c r="T58" s="145" t="str">
        <f>IFERROR(_xll.qlRateHelperPillarDate(M58,Trigger),"--")</f>
        <v>--</v>
      </c>
      <c r="V58" s="3" t="str">
        <f t="shared" si="12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</row>
    <row r="59" spans="1:29" ht="11.25" customHeight="1" x14ac:dyDescent="0.2">
      <c r="A59" s="58" t="s">
        <v>26</v>
      </c>
      <c r="B59" s="59" t="s">
        <v>102</v>
      </c>
      <c r="C59" s="60" t="s">
        <v>6</v>
      </c>
      <c r="D59" s="60" t="s">
        <v>8</v>
      </c>
      <c r="E59" s="60" t="s">
        <v>7</v>
      </c>
      <c r="F59" s="60" t="s">
        <v>28</v>
      </c>
      <c r="G59" s="60" t="str">
        <f t="shared" si="13"/>
        <v>UsdLibor3M</v>
      </c>
      <c r="H59" s="58" t="str">
        <f t="shared" si="14"/>
        <v>USDAM3L19Y_Quote</v>
      </c>
      <c r="I59" s="130">
        <v>0</v>
      </c>
      <c r="J59" s="62"/>
      <c r="L59" s="69" t="str">
        <f t="shared" si="10"/>
        <v>Sw</v>
      </c>
      <c r="M59" s="143" t="str">
        <f t="shared" si="11"/>
        <v>--</v>
      </c>
      <c r="N59" s="151" t="str">
        <f>IFERROR(_xll.qlRateHelperQuoteName(M59,Trigger),"--")</f>
        <v>--</v>
      </c>
      <c r="O59" s="144" t="str">
        <f>IFERROR(_xll.qlRateHelperQuoteValue($M59,Trigger),"--")</f>
        <v>--</v>
      </c>
      <c r="P59" s="143" t="b">
        <v>0</v>
      </c>
      <c r="Q59" s="143">
        <v>50</v>
      </c>
      <c r="R59" s="143">
        <v>1</v>
      </c>
      <c r="S59" s="145" t="str">
        <f>IFERROR(_xll.qlRateHelperEarliestDate(M59,Trigger),"--")</f>
        <v>--</v>
      </c>
      <c r="T59" s="145" t="str">
        <f>IFERROR(_xll.qlRateHelperPillarDate(M59,Trigger),"--")</f>
        <v>--</v>
      </c>
      <c r="V59" s="3" t="str">
        <f t="shared" si="12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</row>
    <row r="60" spans="1:29" ht="11.25" customHeight="1" x14ac:dyDescent="0.2">
      <c r="A60" s="58" t="s">
        <v>26</v>
      </c>
      <c r="B60" s="59" t="s">
        <v>64</v>
      </c>
      <c r="C60" s="60" t="s">
        <v>6</v>
      </c>
      <c r="D60" s="60" t="s">
        <v>8</v>
      </c>
      <c r="E60" s="60" t="s">
        <v>7</v>
      </c>
      <c r="F60" s="60" t="s">
        <v>28</v>
      </c>
      <c r="G60" s="60" t="str">
        <f t="shared" si="13"/>
        <v>UsdLibor3M</v>
      </c>
      <c r="H60" s="58" t="str">
        <f t="shared" si="14"/>
        <v>USDAM3L20Y_Quote</v>
      </c>
      <c r="I60" s="130">
        <v>0</v>
      </c>
      <c r="J60" s="62" t="str">
        <f>_xll.qlSwapRateHelper2(,H60,,B60,JoinCalendar,USDSTD!D60,USDSTD!E60,USDSTD!F60,USDSTD!G60,USDSTD!I60,USDSTD!C60,Discounting,PillarDate,,Permanent,Trigger,ObjectOverwrite)</f>
        <v>obj_00317#0001</v>
      </c>
      <c r="L60" s="69" t="str">
        <f t="shared" si="10"/>
        <v>Sw</v>
      </c>
      <c r="M60" s="143" t="str">
        <f t="shared" si="11"/>
        <v>--</v>
      </c>
      <c r="N60" s="151" t="str">
        <f>IFERROR(_xll.qlRateHelperQuoteName(M60,Trigger),"--")</f>
        <v>--</v>
      </c>
      <c r="O60" s="144" t="str">
        <f>IFERROR(_xll.qlRateHelperQuoteValue($M60,Trigger),"--")</f>
        <v>--</v>
      </c>
      <c r="P60" s="143" t="b">
        <v>0</v>
      </c>
      <c r="Q60" s="143">
        <v>50</v>
      </c>
      <c r="R60" s="143">
        <v>1</v>
      </c>
      <c r="S60" s="145" t="str">
        <f>IFERROR(_xll.qlRateHelperEarliestDate(M60,Trigger),"--")</f>
        <v>--</v>
      </c>
      <c r="T60" s="145" t="str">
        <f>IFERROR(_xll.qlRateHelperPillarDate(M60,Trigger),"--")</f>
        <v>--</v>
      </c>
      <c r="V60" s="3" t="str">
        <f t="shared" si="12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</row>
    <row r="61" spans="1:29" ht="11.25" customHeight="1" x14ac:dyDescent="0.2">
      <c r="A61" s="58" t="s">
        <v>26</v>
      </c>
      <c r="B61" s="59" t="s">
        <v>103</v>
      </c>
      <c r="C61" s="60" t="s">
        <v>6</v>
      </c>
      <c r="D61" s="60" t="s">
        <v>8</v>
      </c>
      <c r="E61" s="60" t="s">
        <v>7</v>
      </c>
      <c r="F61" s="60" t="s">
        <v>28</v>
      </c>
      <c r="G61" s="60" t="str">
        <f t="shared" si="13"/>
        <v>UsdLibor3M</v>
      </c>
      <c r="H61" s="58" t="str">
        <f t="shared" si="14"/>
        <v>USDAM3L21Y_Quote</v>
      </c>
      <c r="I61" s="130">
        <v>0</v>
      </c>
      <c r="J61" s="62"/>
      <c r="L61" s="69" t="str">
        <f t="shared" si="10"/>
        <v>Sw</v>
      </c>
      <c r="M61" s="143" t="str">
        <f t="shared" si="11"/>
        <v>obj_00311#0001</v>
      </c>
      <c r="N61" s="151" t="str">
        <f>IFERROR(_xll.qlRateHelperQuoteName(M61,Trigger),"--")</f>
        <v>USDAM3L25Y_Quote</v>
      </c>
      <c r="O61" s="144">
        <f>IFERROR(_xll.qlRateHelperQuoteValue($M61,Trigger),"--")</f>
        <v>2.5559999999999999E-2</v>
      </c>
      <c r="P61" s="143" t="b">
        <v>1</v>
      </c>
      <c r="Q61" s="143">
        <v>50</v>
      </c>
      <c r="R61" s="143">
        <v>1</v>
      </c>
      <c r="S61" s="145">
        <f>IFERROR(_xll.qlRateHelperEarliestDate(M61,Trigger),"--")</f>
        <v>42347</v>
      </c>
      <c r="T61" s="145">
        <f>IFERROR(_xll.qlRateHelperPillarDate(M61,Trigger),"--")</f>
        <v>51480</v>
      </c>
      <c r="V61" s="3" t="str">
        <f t="shared" si="12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</row>
    <row r="62" spans="1:29" ht="11.25" customHeight="1" x14ac:dyDescent="0.2">
      <c r="A62" s="58" t="s">
        <v>26</v>
      </c>
      <c r="B62" s="59" t="s">
        <v>104</v>
      </c>
      <c r="C62" s="60" t="s">
        <v>6</v>
      </c>
      <c r="D62" s="60" t="s">
        <v>8</v>
      </c>
      <c r="E62" s="60" t="s">
        <v>7</v>
      </c>
      <c r="F62" s="60" t="s">
        <v>28</v>
      </c>
      <c r="G62" s="60" t="str">
        <f t="shared" si="13"/>
        <v>UsdLibor3M</v>
      </c>
      <c r="H62" s="58" t="str">
        <f t="shared" si="14"/>
        <v>USDAM3L22Y_Quote</v>
      </c>
      <c r="I62" s="130">
        <v>0</v>
      </c>
      <c r="J62" s="62"/>
      <c r="L62" s="69" t="str">
        <f t="shared" si="10"/>
        <v>Sw</v>
      </c>
      <c r="M62" s="143" t="str">
        <f t="shared" si="11"/>
        <v>--</v>
      </c>
      <c r="N62" s="151" t="str">
        <f>IFERROR(_xll.qlRateHelperQuoteName(M62,Trigger),"--")</f>
        <v>--</v>
      </c>
      <c r="O62" s="144" t="str">
        <f>IFERROR(_xll.qlRateHelperQuoteValue($M62,Trigger),"--")</f>
        <v>--</v>
      </c>
      <c r="P62" s="143" t="b">
        <v>0</v>
      </c>
      <c r="Q62" s="143">
        <v>50</v>
      </c>
      <c r="R62" s="143">
        <v>1</v>
      </c>
      <c r="S62" s="145" t="str">
        <f>IFERROR(_xll.qlRateHelperEarliestDate(M62,Trigger),"--")</f>
        <v>--</v>
      </c>
      <c r="T62" s="145" t="str">
        <f>IFERROR(_xll.qlRateHelperPillarDate(M62,Trigger),"--")</f>
        <v>--</v>
      </c>
      <c r="V62" s="3" t="str">
        <f t="shared" si="12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</row>
    <row r="63" spans="1:29" ht="11.25" customHeight="1" x14ac:dyDescent="0.2">
      <c r="A63" s="58" t="s">
        <v>26</v>
      </c>
      <c r="B63" s="59" t="s">
        <v>105</v>
      </c>
      <c r="C63" s="60" t="s">
        <v>6</v>
      </c>
      <c r="D63" s="60" t="s">
        <v>8</v>
      </c>
      <c r="E63" s="60" t="s">
        <v>7</v>
      </c>
      <c r="F63" s="60" t="s">
        <v>28</v>
      </c>
      <c r="G63" s="60" t="str">
        <f t="shared" si="13"/>
        <v>UsdLibor3M</v>
      </c>
      <c r="H63" s="58" t="str">
        <f t="shared" si="14"/>
        <v>USDAM3L23Y_Quote</v>
      </c>
      <c r="I63" s="130">
        <v>0</v>
      </c>
      <c r="J63" s="62"/>
      <c r="L63" s="69" t="str">
        <f t="shared" si="10"/>
        <v>Sw</v>
      </c>
      <c r="M63" s="143" t="str">
        <f t="shared" si="11"/>
        <v>--</v>
      </c>
      <c r="N63" s="151" t="str">
        <f>IFERROR(_xll.qlRateHelperQuoteName(M63,Trigger),"--")</f>
        <v>--</v>
      </c>
      <c r="O63" s="144" t="str">
        <f>IFERROR(_xll.qlRateHelperQuoteValue($M63,Trigger),"--")</f>
        <v>--</v>
      </c>
      <c r="P63" s="143" t="b">
        <v>0</v>
      </c>
      <c r="Q63" s="143">
        <v>50</v>
      </c>
      <c r="R63" s="143">
        <v>1</v>
      </c>
      <c r="S63" s="145" t="str">
        <f>IFERROR(_xll.qlRateHelperEarliestDate(M63,Trigger),"--")</f>
        <v>--</v>
      </c>
      <c r="T63" s="145" t="str">
        <f>IFERROR(_xll.qlRateHelperPillarDate(M63,Trigger),"--")</f>
        <v>--</v>
      </c>
      <c r="V63" s="3" t="str">
        <f t="shared" si="12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</row>
    <row r="64" spans="1:29" ht="11.25" customHeight="1" x14ac:dyDescent="0.2">
      <c r="A64" s="58" t="s">
        <v>26</v>
      </c>
      <c r="B64" s="59" t="s">
        <v>106</v>
      </c>
      <c r="C64" s="60" t="s">
        <v>6</v>
      </c>
      <c r="D64" s="60" t="s">
        <v>8</v>
      </c>
      <c r="E64" s="60" t="s">
        <v>7</v>
      </c>
      <c r="F64" s="60" t="s">
        <v>28</v>
      </c>
      <c r="G64" s="60" t="str">
        <f t="shared" si="13"/>
        <v>UsdLibor3M</v>
      </c>
      <c r="H64" s="58" t="str">
        <f t="shared" si="14"/>
        <v>USDAM3L24Y_Quote</v>
      </c>
      <c r="I64" s="130">
        <v>0</v>
      </c>
      <c r="J64" s="62"/>
      <c r="L64" s="69" t="str">
        <f t="shared" si="10"/>
        <v>Sw</v>
      </c>
      <c r="M64" s="143" t="str">
        <f t="shared" si="11"/>
        <v>--</v>
      </c>
      <c r="N64" s="151" t="str">
        <f>IFERROR(_xll.qlRateHelperQuoteName(M64,Trigger),"--")</f>
        <v>--</v>
      </c>
      <c r="O64" s="144" t="str">
        <f>IFERROR(_xll.qlRateHelperQuoteValue($M64,Trigger),"--")</f>
        <v>--</v>
      </c>
      <c r="P64" s="143" t="b">
        <v>0</v>
      </c>
      <c r="Q64" s="143">
        <v>50</v>
      </c>
      <c r="R64" s="143">
        <v>1</v>
      </c>
      <c r="S64" s="145" t="str">
        <f>IFERROR(_xll.qlRateHelperEarliestDate(M64,Trigger),"--")</f>
        <v>--</v>
      </c>
      <c r="T64" s="145" t="str">
        <f>IFERROR(_xll.qlRateHelperPillarDate(M64,Trigger),"--")</f>
        <v>--</v>
      </c>
      <c r="V64" s="3" t="str">
        <f t="shared" si="12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</row>
    <row r="65" spans="1:29" ht="11.25" customHeight="1" x14ac:dyDescent="0.2">
      <c r="A65" s="58" t="s">
        <v>26</v>
      </c>
      <c r="B65" s="59" t="s">
        <v>65</v>
      </c>
      <c r="C65" s="60" t="s">
        <v>6</v>
      </c>
      <c r="D65" s="60" t="s">
        <v>8</v>
      </c>
      <c r="E65" s="60" t="s">
        <v>7</v>
      </c>
      <c r="F65" s="60" t="s">
        <v>28</v>
      </c>
      <c r="G65" s="60" t="str">
        <f t="shared" si="13"/>
        <v>UsdLibor3M</v>
      </c>
      <c r="H65" s="58" t="str">
        <f t="shared" si="14"/>
        <v>USDAM3L25Y_Quote</v>
      </c>
      <c r="I65" s="130">
        <v>0</v>
      </c>
      <c r="J65" s="62" t="str">
        <f>_xll.qlSwapRateHelper2(,H65,,B65,JoinCalendar,USDSTD!D65,USDSTD!E65,USDSTD!F65,USDSTD!G65,USDSTD!I65,USDSTD!C65,Discounting,PillarDate,,Permanent,Trigger,ObjectOverwrite)</f>
        <v>obj_00311#0001</v>
      </c>
      <c r="L65" s="69" t="str">
        <f t="shared" si="10"/>
        <v>Sw</v>
      </c>
      <c r="M65" s="143" t="str">
        <f t="shared" si="11"/>
        <v>--</v>
      </c>
      <c r="N65" s="151" t="str">
        <f>IFERROR(_xll.qlRateHelperQuoteName(M65,Trigger),"--")</f>
        <v>--</v>
      </c>
      <c r="O65" s="144" t="str">
        <f>IFERROR(_xll.qlRateHelperQuoteValue($M65,Trigger),"--")</f>
        <v>--</v>
      </c>
      <c r="P65" s="143" t="b">
        <v>0</v>
      </c>
      <c r="Q65" s="143">
        <v>50</v>
      </c>
      <c r="R65" s="143">
        <v>1</v>
      </c>
      <c r="S65" s="145" t="str">
        <f>IFERROR(_xll.qlRateHelperEarliestDate(M65,Trigger),"--")</f>
        <v>--</v>
      </c>
      <c r="T65" s="145" t="str">
        <f>IFERROR(_xll.qlRateHelperPillarDate(M65,Trigger),"--")</f>
        <v>--</v>
      </c>
      <c r="V65" s="3" t="str">
        <f t="shared" si="12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</row>
    <row r="66" spans="1:29" ht="11.25" customHeight="1" x14ac:dyDescent="0.2">
      <c r="A66" s="58" t="s">
        <v>26</v>
      </c>
      <c r="B66" s="59" t="s">
        <v>107</v>
      </c>
      <c r="C66" s="60" t="s">
        <v>6</v>
      </c>
      <c r="D66" s="60" t="s">
        <v>8</v>
      </c>
      <c r="E66" s="60" t="s">
        <v>7</v>
      </c>
      <c r="F66" s="60" t="s">
        <v>28</v>
      </c>
      <c r="G66" s="60" t="str">
        <f t="shared" si="13"/>
        <v>UsdLibor3M</v>
      </c>
      <c r="H66" s="58" t="str">
        <f t="shared" si="14"/>
        <v>USDAM3L26Y_Quote</v>
      </c>
      <c r="I66" s="130">
        <v>0</v>
      </c>
      <c r="J66" s="62"/>
      <c r="L66" s="69" t="str">
        <f t="shared" si="10"/>
        <v>Sw</v>
      </c>
      <c r="M66" s="143" t="str">
        <f t="shared" si="11"/>
        <v>obj_00318#0001</v>
      </c>
      <c r="N66" s="151" t="str">
        <f>IFERROR(_xll.qlRateHelperQuoteName(M66,Trigger),"--")</f>
        <v>USDAM3L30Y_Quote</v>
      </c>
      <c r="O66" s="144">
        <f>IFERROR(_xll.qlRateHelperQuoteValue($M66,Trigger),"--")</f>
        <v>2.588E-2</v>
      </c>
      <c r="P66" s="143" t="b">
        <v>1</v>
      </c>
      <c r="Q66" s="143">
        <v>50</v>
      </c>
      <c r="R66" s="143">
        <v>1</v>
      </c>
      <c r="S66" s="145">
        <f>IFERROR(_xll.qlRateHelperEarliestDate(M66,Trigger),"--")</f>
        <v>42347</v>
      </c>
      <c r="T66" s="145">
        <f>IFERROR(_xll.qlRateHelperPillarDate(M66,Trigger),"--")</f>
        <v>53307</v>
      </c>
      <c r="V66" s="3" t="str">
        <f t="shared" si="12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</row>
    <row r="67" spans="1:29" ht="11.25" customHeight="1" x14ac:dyDescent="0.2">
      <c r="A67" s="58" t="s">
        <v>26</v>
      </c>
      <c r="B67" s="59" t="s">
        <v>66</v>
      </c>
      <c r="C67" s="60" t="s">
        <v>6</v>
      </c>
      <c r="D67" s="60" t="s">
        <v>8</v>
      </c>
      <c r="E67" s="60" t="s">
        <v>7</v>
      </c>
      <c r="F67" s="60" t="s">
        <v>28</v>
      </c>
      <c r="G67" s="60" t="str">
        <f t="shared" si="13"/>
        <v>UsdLibor3M</v>
      </c>
      <c r="H67" s="58" t="str">
        <f t="shared" si="14"/>
        <v>USDAM3L27Y_Quote</v>
      </c>
      <c r="I67" s="130">
        <v>0</v>
      </c>
      <c r="J67" s="62"/>
      <c r="L67" s="69" t="str">
        <f t="shared" si="10"/>
        <v>Sw</v>
      </c>
      <c r="M67" s="143" t="str">
        <f t="shared" si="11"/>
        <v>--</v>
      </c>
      <c r="N67" s="151" t="str">
        <f>IFERROR(_xll.qlRateHelperQuoteName(M67,Trigger),"--")</f>
        <v>--</v>
      </c>
      <c r="O67" s="144" t="str">
        <f>IFERROR(_xll.qlRateHelperQuoteValue($M67,Trigger),"--")</f>
        <v>--</v>
      </c>
      <c r="P67" s="143" t="b">
        <v>0</v>
      </c>
      <c r="Q67" s="143">
        <v>50</v>
      </c>
      <c r="R67" s="143">
        <v>1</v>
      </c>
      <c r="S67" s="145" t="str">
        <f>IFERROR(_xll.qlRateHelperEarliestDate(M67,Trigger),"--")</f>
        <v>--</v>
      </c>
      <c r="T67" s="145" t="str">
        <f>IFERROR(_xll.qlRateHelperPillarDate(M67,Trigger),"--")</f>
        <v>--</v>
      </c>
      <c r="V67" s="3" t="str">
        <f t="shared" si="12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</row>
    <row r="68" spans="1:29" ht="11.25" customHeight="1" x14ac:dyDescent="0.2">
      <c r="A68" s="58" t="s">
        <v>26</v>
      </c>
      <c r="B68" s="59" t="s">
        <v>108</v>
      </c>
      <c r="C68" s="60" t="s">
        <v>6</v>
      </c>
      <c r="D68" s="60" t="s">
        <v>8</v>
      </c>
      <c r="E68" s="60" t="s">
        <v>7</v>
      </c>
      <c r="F68" s="60" t="s">
        <v>28</v>
      </c>
      <c r="G68" s="60" t="str">
        <f t="shared" si="13"/>
        <v>UsdLibor3M</v>
      </c>
      <c r="H68" s="58" t="str">
        <f t="shared" si="14"/>
        <v>USDAM3L28Y_Quote</v>
      </c>
      <c r="I68" s="130">
        <v>0</v>
      </c>
      <c r="J68" s="62"/>
      <c r="L68" s="69" t="str">
        <f t="shared" si="10"/>
        <v>Sw</v>
      </c>
      <c r="M68" s="143" t="str">
        <f t="shared" si="11"/>
        <v>obj_00315#0001</v>
      </c>
      <c r="N68" s="151" t="str">
        <f>IFERROR(_xll.qlRateHelperQuoteName(M68,Trigger),"--")</f>
        <v>USDAM3L40Y_Quote</v>
      </c>
      <c r="O68" s="144">
        <f>IFERROR(_xll.qlRateHelperQuoteValue($M68,Trigger),"--")</f>
        <v>2.6080000000000002E-2</v>
      </c>
      <c r="P68" s="163" t="b">
        <f>NOT(ISERROR(_xll.qlQuoteValue(N68)))</f>
        <v>1</v>
      </c>
      <c r="Q68" s="143">
        <v>50</v>
      </c>
      <c r="R68" s="143">
        <v>1</v>
      </c>
      <c r="S68" s="145">
        <f>IFERROR(_xll.qlRateHelperEarliestDate(M68,Trigger),"--")</f>
        <v>42347</v>
      </c>
      <c r="T68" s="145">
        <f>IFERROR(_xll.qlRateHelperPillarDate(M68,Trigger),"--")</f>
        <v>56957</v>
      </c>
      <c r="V68" s="3" t="str">
        <f t="shared" si="12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</row>
    <row r="69" spans="1:29" ht="11.25" customHeight="1" x14ac:dyDescent="0.2">
      <c r="A69" s="58" t="s">
        <v>26</v>
      </c>
      <c r="B69" s="59" t="s">
        <v>109</v>
      </c>
      <c r="C69" s="60" t="s">
        <v>6</v>
      </c>
      <c r="D69" s="60" t="s">
        <v>8</v>
      </c>
      <c r="E69" s="60" t="s">
        <v>7</v>
      </c>
      <c r="F69" s="60" t="s">
        <v>28</v>
      </c>
      <c r="G69" s="60" t="str">
        <f t="shared" si="13"/>
        <v>UsdLibor3M</v>
      </c>
      <c r="H69" s="58" t="str">
        <f t="shared" si="14"/>
        <v>USDAM3L29Y_Quote</v>
      </c>
      <c r="I69" s="130">
        <v>0</v>
      </c>
      <c r="J69" s="62"/>
      <c r="L69" s="69" t="str">
        <f t="shared" si="10"/>
        <v>Sw</v>
      </c>
      <c r="M69" s="143" t="str">
        <f t="shared" si="11"/>
        <v>--</v>
      </c>
      <c r="N69" s="151" t="str">
        <f>IFERROR(_xll.qlRateHelperQuoteName(M69,Trigger),"--")</f>
        <v>--</v>
      </c>
      <c r="O69" s="144" t="str">
        <f>IFERROR(_xll.qlRateHelperQuoteValue($M69,Trigger),"--")</f>
        <v>--</v>
      </c>
      <c r="P69" s="143" t="b">
        <v>0</v>
      </c>
      <c r="Q69" s="143">
        <v>50</v>
      </c>
      <c r="R69" s="143">
        <v>1</v>
      </c>
      <c r="S69" s="145" t="str">
        <f>IFERROR(_xll.qlRateHelperEarliestDate(M69,Trigger),"--")</f>
        <v>--</v>
      </c>
      <c r="T69" s="145" t="str">
        <f>IFERROR(_xll.qlRateHelperPillarDate(M69,Trigger),"--")</f>
        <v>--</v>
      </c>
      <c r="V69" s="3" t="str">
        <f t="shared" si="12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</row>
    <row r="70" spans="1:29" ht="11.25" customHeight="1" x14ac:dyDescent="0.2">
      <c r="A70" s="58" t="s">
        <v>26</v>
      </c>
      <c r="B70" s="59" t="s">
        <v>67</v>
      </c>
      <c r="C70" s="60" t="s">
        <v>6</v>
      </c>
      <c r="D70" s="60" t="s">
        <v>8</v>
      </c>
      <c r="E70" s="60" t="s">
        <v>7</v>
      </c>
      <c r="F70" s="60" t="s">
        <v>28</v>
      </c>
      <c r="G70" s="60" t="str">
        <f t="shared" si="13"/>
        <v>UsdLibor3M</v>
      </c>
      <c r="H70" s="58" t="str">
        <f t="shared" si="14"/>
        <v>USDAM3L30Y_Quote</v>
      </c>
      <c r="I70" s="130">
        <v>0</v>
      </c>
      <c r="J70" s="62" t="str">
        <f>_xll.qlSwapRateHelper2(,H70,,B70,JoinCalendar,USDSTD!D70,USDSTD!E70,USDSTD!F70,USDSTD!G70,USDSTD!I70,USDSTD!C70,Discounting,PillarDate,,Permanent,Trigger,ObjectOverwrite)</f>
        <v>obj_00318#0001</v>
      </c>
      <c r="L70" s="69" t="str">
        <f t="shared" si="10"/>
        <v>Sw</v>
      </c>
      <c r="M70" s="143" t="str">
        <f t="shared" si="11"/>
        <v>obj_00316#0001</v>
      </c>
      <c r="N70" s="151" t="str">
        <f>IFERROR(_xll.qlRateHelperQuoteName(M70,Trigger),"--")</f>
        <v>USDAM3L50Y_Quote</v>
      </c>
      <c r="O70" s="144">
        <f>IFERROR(_xll.qlRateHelperQuoteValue($M70,Trigger),"--")</f>
        <v>2.5929999999999998E-2</v>
      </c>
      <c r="P70" s="163" t="b">
        <f>NOT(ISERROR(_xll.qlQuoteValue(N70)))</f>
        <v>1</v>
      </c>
      <c r="Q70" s="143">
        <v>50</v>
      </c>
      <c r="R70" s="143">
        <v>1</v>
      </c>
      <c r="S70" s="145">
        <f>IFERROR(_xll.qlRateHelperEarliestDate(M70,Trigger),"--")</f>
        <v>42347</v>
      </c>
      <c r="T70" s="145">
        <f>IFERROR(_xll.qlRateHelperPillarDate(M70,Trigger),"--")</f>
        <v>60610</v>
      </c>
      <c r="V70" s="3" t="str">
        <f t="shared" si="12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</row>
    <row r="71" spans="1:29" ht="11.25" customHeight="1" x14ac:dyDescent="0.2">
      <c r="A71" s="58" t="s">
        <v>26</v>
      </c>
      <c r="B71" s="59" t="s">
        <v>68</v>
      </c>
      <c r="C71" s="60" t="s">
        <v>6</v>
      </c>
      <c r="D71" s="60" t="s">
        <v>8</v>
      </c>
      <c r="E71" s="60" t="s">
        <v>7</v>
      </c>
      <c r="F71" s="60" t="s">
        <v>28</v>
      </c>
      <c r="G71" s="60" t="str">
        <f t="shared" si="13"/>
        <v>UsdLibor3M</v>
      </c>
      <c r="H71" s="58" t="str">
        <f t="shared" si="14"/>
        <v>USDAM3L35Y_Quote</v>
      </c>
      <c r="I71" s="130">
        <v>0</v>
      </c>
      <c r="J71" s="62"/>
      <c r="L71" s="70" t="str">
        <f t="shared" si="10"/>
        <v>Sw</v>
      </c>
      <c r="M71" s="146" t="str">
        <f t="shared" si="11"/>
        <v>obj_0031a#0001</v>
      </c>
      <c r="N71" s="156" t="str">
        <f>IFERROR(_xll.qlRateHelperQuoteName(M71,Trigger),"--")</f>
        <v>USDAM3L60Y_Quote</v>
      </c>
      <c r="O71" s="157" t="str">
        <f>IFERROR(_xll.qlRateHelperQuoteValue($M71,Trigger),"--")</f>
        <v>--</v>
      </c>
      <c r="P71" s="146" t="b">
        <v>0</v>
      </c>
      <c r="Q71" s="146">
        <v>50</v>
      </c>
      <c r="R71" s="146">
        <v>1</v>
      </c>
      <c r="S71" s="155">
        <f>IFERROR(_xll.qlRateHelperEarliestDate(M71,Trigger),"--")</f>
        <v>42347</v>
      </c>
      <c r="T71" s="155">
        <f>IFERROR(_xll.qlRateHelperPillarDate(M71,Trigger),"--")</f>
        <v>64262</v>
      </c>
      <c r="V71" s="5" t="str">
        <f t="shared" si="12"/>
        <v/>
      </c>
      <c r="W71" s="5" t="e">
        <v>#N/A</v>
      </c>
      <c r="X71" s="5" t="str">
        <f>IFERROR(_xll.qlRateHelperQuoteName(W71,Trigger),"")</f>
        <v/>
      </c>
      <c r="Y71" s="75" t="str">
        <f>IFERROR(_xll.qlRateHelperRate(W71,Trigger),"")</f>
        <v/>
      </c>
      <c r="Z71" s="106" t="str">
        <f>IF(ISERROR(_xll.qlSwapRateHelperSpread($W71)),IF(ISERROR(_xll.qlFuturesRateHelperConvexityAdjustment($W71)),"",_xll.qlFuturesRateHelperConvexityAdjustment($W71)),_xll.qlSwapRateHelperSpread($W71))</f>
        <v/>
      </c>
      <c r="AA71" s="11" t="str">
        <f>IFERROR(_xll.qlRateHelperEarliestDate(W71,Trigger),"")</f>
        <v/>
      </c>
      <c r="AB71" s="11" t="str">
        <f>IFERROR(_xll.qlRateHelperPillarDate(W71,Trigger),"")</f>
        <v/>
      </c>
      <c r="AC71" s="75" t="e">
        <v>#N/A</v>
      </c>
    </row>
    <row r="72" spans="1:29" ht="11.25" customHeight="1" x14ac:dyDescent="0.2">
      <c r="A72" s="58" t="s">
        <v>26</v>
      </c>
      <c r="B72" s="59" t="s">
        <v>69</v>
      </c>
      <c r="C72" s="60" t="s">
        <v>6</v>
      </c>
      <c r="D72" s="60" t="s">
        <v>8</v>
      </c>
      <c r="E72" s="60" t="s">
        <v>7</v>
      </c>
      <c r="F72" s="60" t="s">
        <v>28</v>
      </c>
      <c r="G72" s="60" t="str">
        <f t="shared" si="13"/>
        <v>UsdLibor3M</v>
      </c>
      <c r="H72" s="58" t="str">
        <f t="shared" si="14"/>
        <v>USDAM3L40Y_Quote</v>
      </c>
      <c r="I72" s="128">
        <v>0</v>
      </c>
      <c r="J72" s="62" t="str">
        <f>_xll.qlSwapRateHelper2(,H72,,B72,JoinCalendar,USDSTD!D72,USDSTD!E72,USDSTD!F72,USDSTD!G72,USDSTD!I72,USDSTD!C72,Discounting,PillarDate,,Permanent,Trigger,ObjectOverwrite)</f>
        <v>obj_00315#0001</v>
      </c>
    </row>
    <row r="73" spans="1:29" ht="11.25" customHeight="1" x14ac:dyDescent="0.2">
      <c r="A73" s="58" t="s">
        <v>26</v>
      </c>
      <c r="B73" s="59" t="s">
        <v>70</v>
      </c>
      <c r="C73" s="60" t="s">
        <v>6</v>
      </c>
      <c r="D73" s="60" t="s">
        <v>8</v>
      </c>
      <c r="E73" s="60" t="s">
        <v>7</v>
      </c>
      <c r="F73" s="60" t="s">
        <v>28</v>
      </c>
      <c r="G73" s="60" t="str">
        <f t="shared" si="13"/>
        <v>UsdLibor3M</v>
      </c>
      <c r="H73" s="58" t="str">
        <f t="shared" si="14"/>
        <v>USDAM3L45Y_Quote</v>
      </c>
      <c r="I73" s="128">
        <v>0</v>
      </c>
      <c r="J73" s="62"/>
    </row>
    <row r="74" spans="1:29" ht="11.25" customHeight="1" x14ac:dyDescent="0.2">
      <c r="A74" s="58" t="s">
        <v>26</v>
      </c>
      <c r="B74" s="59" t="s">
        <v>71</v>
      </c>
      <c r="C74" s="60" t="s">
        <v>6</v>
      </c>
      <c r="D74" s="60" t="s">
        <v>8</v>
      </c>
      <c r="E74" s="60" t="s">
        <v>7</v>
      </c>
      <c r="F74" s="60" t="s">
        <v>28</v>
      </c>
      <c r="G74" s="60" t="str">
        <f t="shared" si="13"/>
        <v>UsdLibor3M</v>
      </c>
      <c r="H74" s="58" t="str">
        <f t="shared" si="14"/>
        <v>USDAM3L50Y_Quote</v>
      </c>
      <c r="I74" s="128">
        <v>0</v>
      </c>
      <c r="J74" s="62" t="str">
        <f>_xll.qlSwapRateHelper2(,H74,,B74,JoinCalendar,USDSTD!D74,USDSTD!E74,USDSTD!F74,USDSTD!G74,USDSTD!I74,USDSTD!C74,Discounting,PillarDate,,Permanent,Trigger,ObjectOverwrite)</f>
        <v>obj_00316#0001</v>
      </c>
    </row>
    <row r="75" spans="1:29" ht="11.25" customHeight="1" x14ac:dyDescent="0.2">
      <c r="A75" s="1" t="s">
        <v>26</v>
      </c>
      <c r="B75" s="7" t="s">
        <v>110</v>
      </c>
      <c r="C75" s="6" t="s">
        <v>6</v>
      </c>
      <c r="D75" s="6" t="s">
        <v>8</v>
      </c>
      <c r="E75" s="6" t="s">
        <v>7</v>
      </c>
      <c r="F75" s="6" t="s">
        <v>28</v>
      </c>
      <c r="G75" s="6" t="str">
        <f t="shared" si="13"/>
        <v>UsdLibor3M</v>
      </c>
      <c r="H75" s="1" t="str">
        <f t="shared" si="14"/>
        <v>USDAM3L60Y_Quote</v>
      </c>
      <c r="I75" s="131">
        <v>0</v>
      </c>
      <c r="J75" s="2" t="str">
        <f>_xll.qlSwapRateHelper2(,H75,,B75,JoinCalendar,USDSTD!D75,USDSTD!E75,USDSTD!F75,USDSTD!G75,USDSTD!I75,USDSTD!C75,Discounting,PillarDate,,Permanent,Trigger,ObjectOverwrite)</f>
        <v>obj_0031a#0001</v>
      </c>
    </row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47" t="s">
        <v>47</v>
      </c>
    </row>
  </sheetData>
  <mergeCells count="1">
    <mergeCell ref="AE2:AF2"/>
  </mergeCells>
  <dataValidations count="4">
    <dataValidation type="list" allowBlank="1" showInputMessage="1" showErrorMessage="1" sqref="D38:D75">
      <formula1>"Annual,Semiannual,EveryFourthMonth,Quarterly,Bimonthly,Monthly,Biweekly,Weekly,Daily,Once,NoFrequency"</formula1>
    </dataValidation>
    <dataValidation type="list" allowBlank="1" showInputMessage="1" showErrorMessage="1" sqref="E38:E75">
      <formula1>"Following,Modified Following,Preceding,Modified Preceding,Unadjusted,Half-Month Modified Following"</formula1>
    </dataValidation>
    <dataValidation type="list" allowBlank="1" showInputMessage="1" showErrorMessage="1" sqref="F38:F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GeneralSettings</vt:lpstr>
      <vt:lpstr>USDSTD</vt:lpstr>
      <vt:lpstr>Calendar</vt:lpstr>
      <vt:lpstr>Currency</vt:lpstr>
      <vt:lpstr>Discounting</vt:lpstr>
      <vt:lpstr>Evaluationdate</vt:lpstr>
      <vt:lpstr>FamilyName</vt:lpstr>
      <vt:lpstr>HolidayCheck</vt:lpstr>
      <vt:lpstr>USDSTD!IncludeFlag</vt:lpstr>
      <vt:lpstr>JoinCalendar</vt:lpstr>
      <vt:lpstr>LiborCalendar</vt:lpstr>
      <vt:lpstr>LocalCalendar</vt:lpstr>
      <vt:lpstr>USDSTD!MinDistance</vt:lpstr>
      <vt:lpstr>ObjectOverwrite</vt:lpstr>
      <vt:lpstr>Permanent</vt:lpstr>
      <vt:lpstr>PillarDate</vt:lpstr>
      <vt:lpstr>USDSTD!Priority</vt:lpstr>
      <vt:lpstr>QuoteSuffix</vt:lpstr>
      <vt:lpstr>USDSTD!RateHelpers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2015-12-07T11:46:06Z</dcterms:modified>
</cp:coreProperties>
</file>