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C:\Users\MSG\Downloads\"/>
    </mc:Choice>
  </mc:AlternateContent>
  <xr:revisionPtr revIDLastSave="0" documentId="8_{DEC43852-D9A3-4ECF-8F20-5A246058C7C0}" xr6:coauthVersionLast="47" xr6:coauthVersionMax="47" xr10:uidLastSave="{00000000-0000-0000-0000-000000000000}"/>
  <bookViews>
    <workbookView xWindow="-28920" yWindow="-120" windowWidth="29040" windowHeight="15840" xr2:uid="{00000000-000D-0000-FFFF-FFFF00000000}"/>
  </bookViews>
  <sheets>
    <sheet name="Transactions" sheetId="12" r:id="rId1"/>
    <sheet name="Reconciliation" sheetId="8" state="hidden" r:id="rId2"/>
    <sheet name="Budget (2)" sheetId="9" state="hidden" r:id="rId3"/>
  </sheets>
  <externalReferences>
    <externalReference r:id="rId4"/>
  </externalReferences>
  <definedNames>
    <definedName name="_xlnm._FilterDatabase" localSheetId="0" hidden="1">Transactions!$A$12:$J$40</definedName>
    <definedName name="_xlnm.Print_Area" localSheetId="2">'Budget (2)'!$B$1:$Q$28</definedName>
    <definedName name="_xlnm.Print_Area" localSheetId="1">Reconciliation!$A$1:$K$24</definedName>
    <definedName name="_xlnm.Print_Area" localSheetId="0">Transactions!$A$1:$AH$40</definedName>
    <definedName name="_xlnm.Print_Titles" localSheetId="0">Transactions!$A:$B,Transactions!$12:$12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 i="12" l="1"/>
  <c r="K14" i="12"/>
  <c r="J14" i="12"/>
  <c r="I14" i="12"/>
  <c r="L13" i="12"/>
  <c r="K13" i="12"/>
  <c r="J13" i="12"/>
  <c r="I13" i="12"/>
  <c r="G15" i="12" l="1"/>
  <c r="B20" i="8" l="1"/>
  <c r="N10" i="8"/>
  <c r="O22" i="9"/>
  <c r="O17" i="9"/>
  <c r="P22" i="9"/>
  <c r="N22" i="9"/>
  <c r="M22" i="9"/>
  <c r="L22" i="9"/>
  <c r="K22" i="9"/>
  <c r="J22" i="9"/>
  <c r="I22" i="9"/>
  <c r="H22" i="9"/>
  <c r="G22" i="9"/>
  <c r="F22" i="9"/>
  <c r="E22" i="9"/>
  <c r="D22" i="9"/>
  <c r="C22" i="9"/>
  <c r="Q21" i="9"/>
  <c r="Q20" i="9"/>
  <c r="Q19" i="9"/>
  <c r="N17" i="9"/>
  <c r="M17" i="9"/>
  <c r="L17" i="9"/>
  <c r="L23" i="9" s="1"/>
  <c r="K17" i="9"/>
  <c r="K23" i="9" s="1"/>
  <c r="J17" i="9"/>
  <c r="I17" i="9"/>
  <c r="H17" i="9"/>
  <c r="G17" i="9"/>
  <c r="F17" i="9"/>
  <c r="E17" i="9"/>
  <c r="D17" i="9"/>
  <c r="C17" i="9"/>
  <c r="P16" i="9"/>
  <c r="Q15" i="9"/>
  <c r="Q14" i="9"/>
  <c r="P11" i="9"/>
  <c r="L11" i="9"/>
  <c r="E11" i="9"/>
  <c r="Q11" i="9" s="1"/>
  <c r="P10" i="9"/>
  <c r="J10" i="9"/>
  <c r="I10" i="9"/>
  <c r="H10" i="9"/>
  <c r="H23" i="9" s="1"/>
  <c r="G10" i="9"/>
  <c r="G23" i="9" s="1"/>
  <c r="F10" i="9"/>
  <c r="E10" i="9"/>
  <c r="D10" i="9"/>
  <c r="D23" i="9" s="1"/>
  <c r="C10" i="9"/>
  <c r="C23" i="9" s="1"/>
  <c r="Q9" i="9"/>
  <c r="Q8" i="9"/>
  <c r="Q7" i="9"/>
  <c r="M7" i="8"/>
  <c r="L7" i="8"/>
  <c r="K7" i="8"/>
  <c r="J7" i="8"/>
  <c r="I7" i="8"/>
  <c r="H7" i="8"/>
  <c r="G7" i="8"/>
  <c r="F7" i="8"/>
  <c r="E7" i="8"/>
  <c r="D7" i="8"/>
  <c r="C7" i="8"/>
  <c r="B7" i="8"/>
  <c r="B10" i="8" s="1"/>
  <c r="C6" i="8" s="1"/>
  <c r="N23" i="9" l="1"/>
  <c r="P17" i="9"/>
  <c r="P23" i="9" s="1"/>
  <c r="Q16" i="9"/>
  <c r="C10" i="8"/>
  <c r="D6" i="8" s="1"/>
  <c r="D10" i="8" s="1"/>
  <c r="E6" i="8" s="1"/>
  <c r="E10" i="8" s="1"/>
  <c r="F6" i="8" s="1"/>
  <c r="F10" i="8" s="1"/>
  <c r="G6" i="8" s="1"/>
  <c r="G10" i="8" s="1"/>
  <c r="H6" i="8" s="1"/>
  <c r="H10" i="8" s="1"/>
  <c r="I6" i="8" s="1"/>
  <c r="I10" i="8" s="1"/>
  <c r="J6" i="8" s="1"/>
  <c r="J10" i="8" s="1"/>
  <c r="K6" i="8" s="1"/>
  <c r="K10" i="8" s="1"/>
  <c r="L6" i="8" s="1"/>
  <c r="L10" i="8" s="1"/>
  <c r="M6" i="8" s="1"/>
  <c r="M10" i="8" s="1"/>
  <c r="A23" i="8" s="1"/>
  <c r="B23" i="8" s="1"/>
  <c r="Q22" i="9"/>
  <c r="E23" i="9"/>
  <c r="I23" i="9"/>
  <c r="F23" i="9"/>
  <c r="J23" i="9"/>
  <c r="M23" i="9"/>
  <c r="O23" i="9"/>
  <c r="Q10" i="9"/>
  <c r="Q17" i="9" l="1"/>
</calcChain>
</file>

<file path=xl/sharedStrings.xml><?xml version="1.0" encoding="utf-8"?>
<sst xmlns="http://schemas.openxmlformats.org/spreadsheetml/2006/main" count="239" uniqueCount="151">
  <si>
    <t>Grantee:</t>
  </si>
  <si>
    <t>Award Amount:</t>
  </si>
  <si>
    <r>
      <t>Year Awarded:</t>
    </r>
    <r>
      <rPr>
        <sz val="11"/>
        <rFont val="Cambria"/>
        <family val="1"/>
      </rPr>
      <t xml:space="preserve"> </t>
    </r>
  </si>
  <si>
    <t>Na</t>
  </si>
  <si>
    <t>Woonsocket</t>
  </si>
  <si>
    <t>RI</t>
  </si>
  <si>
    <t>Financing for renovations of a facility for an elementary school</t>
  </si>
  <si>
    <t>see above transaction</t>
  </si>
  <si>
    <t>Los Angeles</t>
  </si>
  <si>
    <t>CA</t>
  </si>
  <si>
    <t>Financing for construction</t>
  </si>
  <si>
    <t>Financing for purchase</t>
  </si>
  <si>
    <t>Boston</t>
  </si>
  <si>
    <t>MA</t>
  </si>
  <si>
    <t>Refinancing existing debt</t>
  </si>
  <si>
    <t>Financing for purchase and renovations</t>
  </si>
  <si>
    <t>San Jose</t>
  </si>
  <si>
    <t>Financing for purchase and construction</t>
  </si>
  <si>
    <t>Gary</t>
  </si>
  <si>
    <t>IN</t>
  </si>
  <si>
    <t>Indianapolis</t>
  </si>
  <si>
    <t>Albany</t>
  </si>
  <si>
    <t>NY</t>
  </si>
  <si>
    <t>062271011667</t>
  </si>
  <si>
    <t>Financing for a leasehold improvement</t>
  </si>
  <si>
    <t>Financing for renovating a facility owned by the charter school</t>
  </si>
  <si>
    <t>McKeesport</t>
  </si>
  <si>
    <t>PA</t>
  </si>
  <si>
    <t>Pittsburgh</t>
  </si>
  <si>
    <t>Financing guaranteed a lease</t>
  </si>
  <si>
    <t>LISC CEP I</t>
  </si>
  <si>
    <t>Predicted reserve account balance</t>
  </si>
  <si>
    <t>Year</t>
  </si>
  <si>
    <t>2007*</t>
  </si>
  <si>
    <t>Beginning Grant Balance</t>
  </si>
  <si>
    <t>Earnings</t>
  </si>
  <si>
    <t>Less Expenses To Date</t>
  </si>
  <si>
    <t>Transfers</t>
  </si>
  <si>
    <t>Ending balance</t>
  </si>
  <si>
    <t>Reserve account investments balance in total as of 9/30/2017</t>
  </si>
  <si>
    <t>Investment(s)</t>
  </si>
  <si>
    <t>Value(s)</t>
  </si>
  <si>
    <t>Cash/Money Market</t>
  </si>
  <si>
    <t>Fixed Income</t>
  </si>
  <si>
    <t>Accrued Interest</t>
  </si>
  <si>
    <t>Total (actual balance)</t>
  </si>
  <si>
    <t>Difference between predicted balance and actual balance:</t>
  </si>
  <si>
    <t xml:space="preserve">                                                                                                                     </t>
  </si>
  <si>
    <t>Budget Form:  Grant Funds Expenditures</t>
  </si>
  <si>
    <t>Budget categories</t>
  </si>
  <si>
    <r>
      <t xml:space="preserve">Project year 1 </t>
    </r>
    <r>
      <rPr>
        <b/>
        <vertAlign val="superscript"/>
        <sz val="11"/>
        <rFont val="Arial"/>
        <family val="2"/>
      </rPr>
      <t xml:space="preserve">1
</t>
    </r>
    <r>
      <rPr>
        <b/>
        <sz val="11"/>
        <rFont val="Arial"/>
        <family val="2"/>
      </rPr>
      <t>Fed FY 2005
Actual</t>
    </r>
  </si>
  <si>
    <t>Project year 2
Fed FY 2006 Actual</t>
  </si>
  <si>
    <r>
      <t>Project year 3</t>
    </r>
    <r>
      <rPr>
        <b/>
        <vertAlign val="superscript"/>
        <sz val="11"/>
        <rFont val="Arial"/>
        <family val="2"/>
      </rPr>
      <t xml:space="preserve">
</t>
    </r>
    <r>
      <rPr>
        <b/>
        <sz val="11"/>
        <rFont val="Arial"/>
        <family val="2"/>
      </rPr>
      <t>Fed FY 2007
Actual</t>
    </r>
  </si>
  <si>
    <t>Project year 4
Fed FY 2008 Actual</t>
  </si>
  <si>
    <t>Project year 5
Fed FY 2009 Actual</t>
  </si>
  <si>
    <t>Project year 6
Fed FY 2010
Actual</t>
  </si>
  <si>
    <t>Project year 7
Fed FY 2011
Actual</t>
  </si>
  <si>
    <t>Project year 8
Fed FY 2012
Actual</t>
  </si>
  <si>
    <t>Project year 9
Fed FY 2013
Actual</t>
  </si>
  <si>
    <t>Project year 10
Fed FY 2014
Actual</t>
  </si>
  <si>
    <t>Project year 11
Fed FY 2015
Actual</t>
  </si>
  <si>
    <t>Project year 12
Fed FY 2016
Actual</t>
  </si>
  <si>
    <t>Project year 13
Fed FY 2017
Actual</t>
  </si>
  <si>
    <t xml:space="preserve">Remaining years </t>
  </si>
  <si>
    <t>Total</t>
  </si>
  <si>
    <t>Actual amount spent (Y or N)</t>
  </si>
  <si>
    <t>Y</t>
  </si>
  <si>
    <t>N</t>
  </si>
  <si>
    <t>A.  Administrative funds (0.25%)</t>
  </si>
  <si>
    <t>A.1. Indirect costs</t>
  </si>
  <si>
    <t>A.2. Administrative costs other than indirect costs</t>
  </si>
  <si>
    <t>A.  Total administrative costs</t>
  </si>
  <si>
    <t>B.  Reserve account earnings</t>
  </si>
  <si>
    <t>C.  Reserve account (99.75%)</t>
  </si>
  <si>
    <r>
      <t>C.1. Grant funds spent on guaranteeing and insuring debt and leases</t>
    </r>
    <r>
      <rPr>
        <b/>
        <sz val="11"/>
        <rFont val="Arial"/>
        <family val="2"/>
      </rPr>
      <t xml:space="preserve"> </t>
    </r>
    <r>
      <rPr>
        <b/>
        <vertAlign val="superscript"/>
        <sz val="11"/>
        <rFont val="Arial"/>
        <family val="2"/>
      </rPr>
      <t>2</t>
    </r>
  </si>
  <si>
    <t>C.1.a. Personnel and fringe benefits</t>
  </si>
  <si>
    <t>C.1.b. Payments to third parties to guarantee or insure debt</t>
  </si>
  <si>
    <t>C.1.c. Other payments associated with guaranteeing and insuring debt and leases</t>
  </si>
  <si>
    <t>C.1. Total Guaranteeing and insuring debt and leases payments</t>
  </si>
  <si>
    <r>
      <t xml:space="preserve">C.2.  Grant funds spent on </t>
    </r>
    <r>
      <rPr>
        <u/>
        <sz val="11"/>
        <rFont val="Arial"/>
        <family val="2"/>
      </rPr>
      <t>facilitating</t>
    </r>
    <r>
      <rPr>
        <sz val="11"/>
        <rFont val="Arial"/>
        <family val="2"/>
      </rPr>
      <t xml:space="preserve"> financing (including facilitating lending and the issuance of bonds) </t>
    </r>
    <r>
      <rPr>
        <vertAlign val="superscript"/>
        <sz val="11"/>
        <rFont val="Arial"/>
        <family val="2"/>
      </rPr>
      <t>3</t>
    </r>
  </si>
  <si>
    <t>C.2.a. Personnel and fringe benefits</t>
  </si>
  <si>
    <t>C.2.b.  Contractual</t>
  </si>
  <si>
    <t>C.2.c.  Other payments associated with facilitating financing</t>
  </si>
  <si>
    <r>
      <t xml:space="preserve">C.2.  Total grant funds spent on </t>
    </r>
    <r>
      <rPr>
        <u/>
        <sz val="11"/>
        <rFont val="Arial"/>
        <family val="2"/>
      </rPr>
      <t>facilitating</t>
    </r>
    <r>
      <rPr>
        <sz val="11"/>
        <rFont val="Arial"/>
        <family val="2"/>
      </rPr>
      <t xml:space="preserve"> financing (including facilitating lending and the issuance of bonds) </t>
    </r>
  </si>
  <si>
    <t>C.3. Total reserve account costs (lines A; C.1.; and C.2.)</t>
  </si>
  <si>
    <t>The purpose of this table is to determine the amount of Federal grant funds that the applicant intends to spend on activities to cover costs associated with the Credit Enhancement for Charter School Facilities Grant.  The table should include funds from the reserve account only in the year they are spent.  The table should not include funds that remain in the reserve account and are used to directly guarantee or insure debt or leases.</t>
  </si>
  <si>
    <r>
      <t>1</t>
    </r>
    <r>
      <rPr>
        <sz val="7"/>
        <rFont val="Arial"/>
        <family val="2"/>
      </rPr>
      <t xml:space="preserve"> Project years should coincide with Federal Fiscal Years (October 1 until September 30).  In the event a grant is awarded just prior to the beginning of a fiscal year, the grantee may include the preceding few months as part of the following fiscal year.</t>
    </r>
  </si>
  <si>
    <r>
      <t>2</t>
    </r>
    <r>
      <rPr>
        <sz val="7"/>
        <rFont val="Arial"/>
        <family val="2"/>
      </rPr>
      <t xml:space="preserve"> Includes activities in Section 5225(a)(1) and (2).</t>
    </r>
  </si>
  <si>
    <r>
      <t>3</t>
    </r>
    <r>
      <rPr>
        <sz val="7"/>
        <rFont val="Arial"/>
        <family val="2"/>
      </rPr>
      <t xml:space="preserve"> Includes activities in Section 5225(a)(3) and (4).</t>
    </r>
  </si>
  <si>
    <t>School</t>
  </si>
  <si>
    <t>City</t>
  </si>
  <si>
    <t>State</t>
  </si>
  <si>
    <t>Date of Financing</t>
  </si>
  <si>
    <t>Type of Project</t>
  </si>
  <si>
    <t>Loan</t>
  </si>
  <si>
    <t>Percent of Students Proficient and Advanced in Math (School Level)</t>
  </si>
  <si>
    <t>Percent of Students Proficient and Advanced in Math (State Level)</t>
  </si>
  <si>
    <t>Percent of Students Proficient and Advanced in Reading (School Level)</t>
  </si>
  <si>
    <t>Percent of Students Proficient and Advanced in Reading (State Level)</t>
  </si>
  <si>
    <t>Lender 1</t>
  </si>
  <si>
    <t>Indianapolis DREAM School</t>
  </si>
  <si>
    <t>West Boulevard Charter</t>
  </si>
  <si>
    <t>New Frontier Charter</t>
  </si>
  <si>
    <t>Accelerator MET School</t>
  </si>
  <si>
    <t>Frank P. Porter School - Elementary</t>
  </si>
  <si>
    <t xml:space="preserve">Frank P. Porter School - High </t>
  </si>
  <si>
    <t>New School Charter</t>
  </si>
  <si>
    <t>LA New School</t>
  </si>
  <si>
    <t>Event City School</t>
  </si>
  <si>
    <t>Oakland Prep</t>
  </si>
  <si>
    <t>Desert Middle School</t>
  </si>
  <si>
    <t>DREAM Charter School</t>
  </si>
  <si>
    <t>Holt Humbolt High</t>
  </si>
  <si>
    <t>LA Academy</t>
  </si>
  <si>
    <t>Sunny Day Montessori</t>
  </si>
  <si>
    <t>Lightning in a Bottle School</t>
  </si>
  <si>
    <t>New Beginnings Academy</t>
  </si>
  <si>
    <t>New Haven School</t>
  </si>
  <si>
    <t>School of Science and Arts</t>
  </si>
  <si>
    <t>Oakland Academy</t>
  </si>
  <si>
    <t>West DREAM Charter School</t>
  </si>
  <si>
    <t>Jackson Jordan Charter School</t>
  </si>
  <si>
    <t>School of Science and Technology LA</t>
  </si>
  <si>
    <t>New York DREAM School</t>
  </si>
  <si>
    <t>PA Prep</t>
  </si>
  <si>
    <t>PA Prep Pittsburgh</t>
  </si>
  <si>
    <t>420013400868</t>
  </si>
  <si>
    <t>420075206099</t>
  </si>
  <si>
    <t>360012905752</t>
  </si>
  <si>
    <t>062271010869</t>
  </si>
  <si>
    <t>360094605937</t>
  </si>
  <si>
    <t>180006302390</t>
  </si>
  <si>
    <t>062271007523</t>
  </si>
  <si>
    <t>062271011644</t>
  </si>
  <si>
    <t>440002900495</t>
  </si>
  <si>
    <t>062271012511</t>
  </si>
  <si>
    <t>062271013274</t>
  </si>
  <si>
    <t>250007101748</t>
  </si>
  <si>
    <t>250052802712</t>
  </si>
  <si>
    <t>069103513074</t>
  </si>
  <si>
    <t>062271012475</t>
  </si>
  <si>
    <t>062271012890</t>
  </si>
  <si>
    <t>062271011641</t>
  </si>
  <si>
    <t>062271010841</t>
  </si>
  <si>
    <t>180005202154</t>
  </si>
  <si>
    <t>180005302401</t>
  </si>
  <si>
    <t>062271011846</t>
  </si>
  <si>
    <t>360094505948</t>
  </si>
  <si>
    <t>062271011659</t>
  </si>
  <si>
    <t>062271011610</t>
  </si>
  <si>
    <t>School ID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</si>
</sst>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quot;$&quot;#,##0.00"/>
  </numFmts>
  <fonts count="22" x14ac:knownFonts="1">
    <font>
      <sz val="10"/>
      <name val="Arial"/>
    </font>
    <font>
      <sz val="10"/>
      <name val="Arial"/>
      <family val="2"/>
    </font>
    <font>
      <b/>
      <sz val="14"/>
      <name val="Arial"/>
      <family val="2"/>
    </font>
    <font>
      <b/>
      <sz val="2"/>
      <name val="Arial"/>
      <family val="2"/>
    </font>
    <font>
      <b/>
      <sz val="11"/>
      <name val="Arial"/>
      <family val="2"/>
    </font>
    <font>
      <sz val="11"/>
      <name val="Arial"/>
      <family val="2"/>
    </font>
    <font>
      <b/>
      <vertAlign val="superscript"/>
      <sz val="11"/>
      <name val="Arial"/>
      <family val="2"/>
    </font>
    <font>
      <u/>
      <sz val="11"/>
      <name val="Arial"/>
      <family val="2"/>
    </font>
    <font>
      <vertAlign val="superscript"/>
      <sz val="11"/>
      <name val="Arial"/>
      <family val="2"/>
    </font>
    <font>
      <sz val="7"/>
      <name val="Arial"/>
      <family val="2"/>
    </font>
    <font>
      <vertAlign val="superscript"/>
      <sz val="7"/>
      <name val="Arial"/>
      <family val="2"/>
    </font>
    <font>
      <b/>
      <sz val="11"/>
      <name val="Cambria"/>
      <family val="1"/>
    </font>
    <font>
      <sz val="11"/>
      <name val="Cambria"/>
      <family val="1"/>
    </font>
    <font>
      <sz val="11"/>
      <color indexed="8"/>
      <name val="Cambria"/>
      <family val="1"/>
    </font>
    <font>
      <sz val="11"/>
      <color indexed="12"/>
      <name val="Cambria"/>
      <family val="1"/>
    </font>
    <font>
      <sz val="11"/>
      <color indexed="10"/>
      <name val="Cambria"/>
      <family val="1"/>
    </font>
    <font>
      <b/>
      <sz val="13"/>
      <color indexed="8"/>
      <name val="Cambria"/>
      <family val="1"/>
    </font>
    <font>
      <sz val="11"/>
      <name val="Times New Roman"/>
      <family val="1"/>
    </font>
    <font>
      <b/>
      <sz val="10"/>
      <name val="Arial"/>
      <family val="2"/>
    </font>
    <font>
      <i/>
      <sz val="10"/>
      <name val="Arial"/>
      <family val="2"/>
    </font>
    <font>
      <sz val="12"/>
      <name val="Arial"/>
      <family val="2"/>
    </font>
    <font>
      <sz val="10"/>
      <color indexed="8"/>
      <name val="Arial"/>
      <family val="2"/>
    </font>
  </fonts>
  <fills count="4">
    <fill>
      <patternFill patternType="none"/>
    </fill>
    <fill>
      <patternFill patternType="gray125"/>
    </fill>
    <fill>
      <patternFill patternType="solid">
        <fgColor indexed="9"/>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cellStyleXfs>
  <cellXfs count="97">
    <xf numFmtId="0" fontId="0" fillId="0" borderId="0" xfId="0"/>
    <xf numFmtId="0" fontId="3" fillId="0" borderId="0" xfId="0" applyFont="1"/>
    <xf numFmtId="0" fontId="2" fillId="0" borderId="0" xfId="0" applyFont="1" applyAlignment="1">
      <alignment horizontal="center"/>
    </xf>
    <xf numFmtId="0" fontId="4" fillId="2" borderId="1" xfId="0" applyFont="1" applyFill="1" applyBorder="1" applyAlignment="1">
      <alignment vertical="top" wrapText="1"/>
    </xf>
    <xf numFmtId="0" fontId="5" fillId="2" borderId="2" xfId="0" applyFont="1" applyFill="1" applyBorder="1" applyAlignment="1">
      <alignment vertical="top" wrapText="1"/>
    </xf>
    <xf numFmtId="0" fontId="5" fillId="0" borderId="2" xfId="0" applyFont="1" applyBorder="1" applyAlignment="1">
      <alignment vertical="top" wrapText="1"/>
    </xf>
    <xf numFmtId="0" fontId="4" fillId="2" borderId="2" xfId="0" applyFont="1" applyFill="1" applyBorder="1" applyAlignment="1">
      <alignment vertical="top" wrapText="1"/>
    </xf>
    <xf numFmtId="0" fontId="10" fillId="0" borderId="0" xfId="0" applyFont="1"/>
    <xf numFmtId="3" fontId="0" fillId="0" borderId="0" xfId="0" applyNumberFormat="1"/>
    <xf numFmtId="4" fontId="0" fillId="0" borderId="0" xfId="0" applyNumberFormat="1"/>
    <xf numFmtId="0" fontId="4" fillId="2" borderId="3" xfId="0" applyFont="1" applyFill="1" applyBorder="1" applyAlignment="1">
      <alignment vertical="top" wrapText="1"/>
    </xf>
    <xf numFmtId="0" fontId="5" fillId="0" borderId="3" xfId="0" applyFont="1" applyBorder="1" applyAlignment="1">
      <alignment vertical="top" wrapText="1"/>
    </xf>
    <xf numFmtId="0" fontId="5" fillId="2" borderId="2" xfId="0" applyFont="1" applyFill="1" applyBorder="1" applyAlignment="1">
      <alignment horizontal="center" vertical="top" wrapText="1"/>
    </xf>
    <xf numFmtId="165" fontId="5" fillId="2" borderId="3" xfId="1" applyNumberFormat="1" applyFont="1" applyFill="1" applyBorder="1" applyAlignment="1">
      <alignment vertical="top" wrapText="1"/>
    </xf>
    <xf numFmtId="165" fontId="5" fillId="0" borderId="3" xfId="1" applyNumberFormat="1" applyFont="1" applyBorder="1" applyAlignment="1">
      <alignment vertical="top" wrapText="1"/>
    </xf>
    <xf numFmtId="3" fontId="5" fillId="0" borderId="3" xfId="0" applyNumberFormat="1" applyFont="1" applyBorder="1" applyAlignment="1">
      <alignment vertical="top" wrapText="1"/>
    </xf>
    <xf numFmtId="0" fontId="4" fillId="2" borderId="4" xfId="0" applyFont="1" applyFill="1" applyBorder="1" applyAlignment="1">
      <alignment horizontal="center" vertical="top" wrapText="1"/>
    </xf>
    <xf numFmtId="0" fontId="20" fillId="0" borderId="3" xfId="0" applyFont="1" applyBorder="1" applyAlignment="1">
      <alignment vertical="top" wrapText="1"/>
    </xf>
    <xf numFmtId="0" fontId="20" fillId="2" borderId="3" xfId="0" applyFont="1" applyFill="1" applyBorder="1" applyAlignment="1">
      <alignment vertical="top" wrapText="1"/>
    </xf>
    <xf numFmtId="165" fontId="5" fillId="0" borderId="3" xfId="1" applyNumberFormat="1" applyFont="1" applyFill="1" applyBorder="1" applyAlignment="1">
      <alignment vertical="top" wrapText="1"/>
    </xf>
    <xf numFmtId="0" fontId="0" fillId="0" borderId="0" xfId="0" applyAlignment="1">
      <alignment horizontal="centerContinuous"/>
    </xf>
    <xf numFmtId="37" fontId="0" fillId="0" borderId="0" xfId="0" applyNumberFormat="1"/>
    <xf numFmtId="0" fontId="18" fillId="0" borderId="0" xfId="0" applyFont="1"/>
    <xf numFmtId="0" fontId="18" fillId="0" borderId="0" xfId="0" applyFont="1" applyAlignment="1">
      <alignment horizontal="right"/>
    </xf>
    <xf numFmtId="0" fontId="0" fillId="0" borderId="0" xfId="0" applyAlignment="1">
      <alignment horizontal="right"/>
    </xf>
    <xf numFmtId="3" fontId="5" fillId="0" borderId="3" xfId="0" applyNumberFormat="1" applyFont="1" applyFill="1" applyBorder="1" applyAlignment="1">
      <alignment vertical="top" wrapText="1"/>
    </xf>
    <xf numFmtId="37" fontId="0" fillId="0" borderId="0" xfId="0" applyNumberFormat="1" applyFill="1"/>
    <xf numFmtId="0" fontId="5" fillId="2" borderId="3" xfId="0" applyFont="1" applyFill="1" applyBorder="1" applyAlignment="1">
      <alignment vertical="top" wrapText="1"/>
    </xf>
    <xf numFmtId="3" fontId="19" fillId="0" borderId="0" xfId="0" applyNumberFormat="1" applyFont="1"/>
    <xf numFmtId="0" fontId="11" fillId="0" borderId="0" xfId="4" applyFont="1" applyAlignment="1"/>
    <xf numFmtId="0" fontId="11" fillId="0" borderId="0" xfId="4" applyFont="1" applyAlignment="1">
      <alignment horizontal="right"/>
    </xf>
    <xf numFmtId="0" fontId="14" fillId="0" borderId="0" xfId="4" applyFont="1" applyAlignment="1">
      <alignment wrapText="1"/>
    </xf>
    <xf numFmtId="0" fontId="12" fillId="0" borderId="0" xfId="4" applyFont="1" applyAlignment="1">
      <alignment wrapText="1"/>
    </xf>
    <xf numFmtId="0" fontId="12" fillId="0" borderId="0" xfId="4" applyFont="1" applyBorder="1" applyAlignment="1">
      <alignment wrapText="1"/>
    </xf>
    <xf numFmtId="0" fontId="13" fillId="0" borderId="0" xfId="4" applyFont="1" applyBorder="1"/>
    <xf numFmtId="0" fontId="4" fillId="0" borderId="0" xfId="4" applyFont="1" applyBorder="1" applyAlignment="1">
      <alignment horizontal="center"/>
    </xf>
    <xf numFmtId="3" fontId="4" fillId="0" borderId="0" xfId="4" applyNumberFormat="1" applyFont="1"/>
    <xf numFmtId="0" fontId="4" fillId="0" borderId="0" xfId="4" applyFont="1"/>
    <xf numFmtId="3" fontId="11" fillId="0" borderId="0" xfId="4" applyNumberFormat="1" applyFont="1" applyFill="1" applyAlignment="1"/>
    <xf numFmtId="0" fontId="5" fillId="0" borderId="0" xfId="4" applyFont="1" applyBorder="1"/>
    <xf numFmtId="3" fontId="5" fillId="0" borderId="0" xfId="4" applyNumberFormat="1" applyFont="1"/>
    <xf numFmtId="0" fontId="5" fillId="0" borderId="0" xfId="4" applyFont="1"/>
    <xf numFmtId="0" fontId="15" fillId="0" borderId="0" xfId="4" applyFont="1" applyAlignment="1">
      <alignment wrapText="1"/>
    </xf>
    <xf numFmtId="0" fontId="13" fillId="0" borderId="0" xfId="4" applyFont="1"/>
    <xf numFmtId="0" fontId="17" fillId="0" borderId="0" xfId="4" applyFont="1" applyBorder="1" applyAlignment="1">
      <alignment horizontal="right"/>
    </xf>
    <xf numFmtId="0" fontId="16" fillId="0" borderId="0" xfId="4" applyFont="1"/>
    <xf numFmtId="164" fontId="12" fillId="0" borderId="5" xfId="4" applyNumberFormat="1" applyFont="1" applyFill="1" applyBorder="1"/>
    <xf numFmtId="0" fontId="11" fillId="0" borderId="1" xfId="4" applyFont="1" applyBorder="1" applyAlignment="1">
      <alignment horizontal="center" wrapText="1"/>
    </xf>
    <xf numFmtId="164" fontId="5" fillId="0" borderId="0" xfId="4" applyNumberFormat="1" applyFont="1"/>
    <xf numFmtId="0" fontId="12" fillId="0" borderId="1" xfId="4" applyFont="1" applyBorder="1" applyAlignment="1">
      <alignment wrapText="1"/>
    </xf>
    <xf numFmtId="164" fontId="12" fillId="0" borderId="1" xfId="4" applyNumberFormat="1" applyFont="1" applyFill="1" applyBorder="1" applyAlignment="1">
      <alignment horizontal="right"/>
    </xf>
    <xf numFmtId="164" fontId="12" fillId="0" borderId="1" xfId="4" applyNumberFormat="1" applyFont="1" applyFill="1" applyBorder="1"/>
    <xf numFmtId="164" fontId="12" fillId="0" borderId="1" xfId="4" applyNumberFormat="1" applyFont="1" applyFill="1" applyBorder="1" applyAlignment="1">
      <alignment wrapText="1"/>
    </xf>
    <xf numFmtId="164" fontId="13" fillId="0" borderId="1" xfId="4" applyNumberFormat="1" applyFont="1" applyFill="1" applyBorder="1"/>
    <xf numFmtId="5" fontId="5" fillId="0" borderId="0" xfId="4" applyNumberFormat="1" applyFont="1"/>
    <xf numFmtId="0" fontId="12" fillId="0" borderId="1" xfId="4" applyFont="1" applyFill="1" applyBorder="1"/>
    <xf numFmtId="0" fontId="12" fillId="0" borderId="4" xfId="4" applyFont="1" applyFill="1" applyBorder="1"/>
    <xf numFmtId="3" fontId="12" fillId="0" borderId="4" xfId="4" applyNumberFormat="1" applyFont="1" applyFill="1" applyBorder="1"/>
    <xf numFmtId="166" fontId="5" fillId="0" borderId="0" xfId="4" applyNumberFormat="1" applyFont="1"/>
    <xf numFmtId="0" fontId="11" fillId="0" borderId="1" xfId="4" applyFont="1" applyFill="1" applyBorder="1" applyAlignment="1">
      <alignment horizontal="center" wrapText="1"/>
    </xf>
    <xf numFmtId="0" fontId="12" fillId="0" borderId="0" xfId="4" applyFont="1" applyFill="1" applyBorder="1"/>
    <xf numFmtId="0" fontId="12" fillId="0" borderId="0" xfId="4" applyFont="1" applyFill="1" applyBorder="1" applyAlignment="1">
      <alignment wrapText="1"/>
    </xf>
    <xf numFmtId="0" fontId="5" fillId="0" borderId="0" xfId="4" applyFont="1" applyAlignment="1">
      <alignment horizontal="center"/>
    </xf>
    <xf numFmtId="6" fontId="5" fillId="0" borderId="0" xfId="4" applyNumberFormat="1" applyFont="1"/>
    <xf numFmtId="39" fontId="0" fillId="0" borderId="0" xfId="0" applyNumberFormat="1" applyFill="1"/>
    <xf numFmtId="0" fontId="1" fillId="0" borderId="0" xfId="0" applyFont="1"/>
    <xf numFmtId="0" fontId="1" fillId="0" borderId="3" xfId="0" applyFont="1" applyBorder="1" applyAlignment="1">
      <alignment vertical="top"/>
    </xf>
    <xf numFmtId="0" fontId="1" fillId="0" borderId="0" xfId="0" applyFont="1" applyBorder="1" applyAlignment="1">
      <alignment wrapText="1"/>
    </xf>
    <xf numFmtId="0" fontId="5" fillId="0" borderId="0" xfId="4" applyFont="1" applyFill="1" applyAlignment="1">
      <alignment vertical="center"/>
    </xf>
    <xf numFmtId="0" fontId="18" fillId="0" borderId="0" xfId="0" applyFont="1" applyAlignment="1">
      <alignment horizontal="center"/>
    </xf>
    <xf numFmtId="0" fontId="5" fillId="0" borderId="0" xfId="4" applyFont="1" applyFill="1"/>
    <xf numFmtId="0" fontId="4" fillId="3" borderId="1" xfId="4" applyFont="1" applyFill="1" applyBorder="1" applyAlignment="1">
      <alignment horizontal="center" vertical="center" wrapText="1"/>
    </xf>
    <xf numFmtId="0" fontId="4" fillId="3" borderId="0" xfId="4" applyFont="1" applyFill="1"/>
    <xf numFmtId="1" fontId="21" fillId="0" borderId="1" xfId="0" applyNumberFormat="1" applyFont="1" applyBorder="1" applyAlignment="1">
      <alignment horizontal="left" vertical="center" wrapText="1"/>
    </xf>
    <xf numFmtId="44" fontId="1" fillId="0" borderId="1" xfId="2" applyFont="1" applyBorder="1" applyAlignment="1">
      <alignment vertical="center" wrapText="1"/>
    </xf>
    <xf numFmtId="0" fontId="1" fillId="0" borderId="1" xfId="4" applyFont="1" applyFill="1" applyBorder="1" applyAlignment="1">
      <alignment horizontal="center" vertical="center" wrapText="1"/>
    </xf>
    <xf numFmtId="0" fontId="1" fillId="0" borderId="1" xfId="4" applyFont="1" applyFill="1" applyBorder="1" applyAlignment="1">
      <alignment horizontal="left" vertical="center" wrapText="1"/>
    </xf>
    <xf numFmtId="0" fontId="1" fillId="0" borderId="1" xfId="4" quotePrefix="1" applyFont="1" applyFill="1" applyBorder="1" applyAlignment="1">
      <alignment vertical="center" wrapText="1"/>
    </xf>
    <xf numFmtId="14" fontId="1" fillId="0" borderId="1" xfId="4" applyNumberFormat="1" applyFont="1" applyFill="1" applyBorder="1" applyAlignment="1">
      <alignment horizontal="center" vertical="center" wrapText="1"/>
    </xf>
    <xf numFmtId="164" fontId="1" fillId="0" borderId="1" xfId="2" applyNumberFormat="1" applyFont="1" applyFill="1" applyBorder="1" applyAlignment="1">
      <alignment vertical="center" wrapText="1"/>
    </xf>
    <xf numFmtId="9" fontId="1" fillId="0" borderId="1" xfId="3" applyFont="1" applyFill="1" applyBorder="1" applyAlignment="1">
      <alignment horizontal="center" vertical="center" wrapText="1"/>
    </xf>
    <xf numFmtId="9" fontId="1" fillId="0" borderId="1" xfId="4" applyNumberFormat="1" applyBorder="1" applyAlignment="1">
      <alignment horizontal="center" vertical="center" wrapText="1"/>
    </xf>
    <xf numFmtId="9" fontId="1" fillId="0" borderId="1" xfId="4" applyNumberFormat="1" applyFill="1" applyBorder="1" applyAlignment="1">
      <alignment horizontal="center" vertical="center" wrapText="1"/>
    </xf>
    <xf numFmtId="0" fontId="11" fillId="0" borderId="5" xfId="4" applyFont="1" applyBorder="1" applyAlignment="1">
      <alignment horizontal="center"/>
    </xf>
    <xf numFmtId="0" fontId="18" fillId="0" borderId="0" xfId="0" applyFont="1" applyAlignment="1">
      <alignment horizontal="center"/>
    </xf>
    <xf numFmtId="0" fontId="10" fillId="0" borderId="0" xfId="0" applyFont="1" applyBorder="1" applyAlignment="1">
      <alignment wrapText="1"/>
    </xf>
    <xf numFmtId="0" fontId="1" fillId="0" borderId="0" xfId="0" applyFont="1" applyAlignment="1">
      <alignment wrapText="1"/>
    </xf>
    <xf numFmtId="0" fontId="4" fillId="2" borderId="7" xfId="0" applyFont="1" applyFill="1" applyBorder="1" applyAlignment="1">
      <alignment vertical="top" wrapText="1"/>
    </xf>
    <xf numFmtId="0" fontId="4" fillId="2" borderId="8" xfId="0" applyFont="1" applyFill="1" applyBorder="1" applyAlignment="1">
      <alignment vertical="top" wrapText="1"/>
    </xf>
    <xf numFmtId="0" fontId="4" fillId="2" borderId="4" xfId="0" applyFont="1" applyFill="1" applyBorder="1" applyAlignment="1">
      <alignment vertical="top" wrapText="1"/>
    </xf>
    <xf numFmtId="0" fontId="5" fillId="2" borderId="7" xfId="0" applyFont="1" applyFill="1" applyBorder="1" applyAlignment="1">
      <alignment vertical="top" wrapText="1"/>
    </xf>
    <xf numFmtId="0" fontId="5" fillId="2" borderId="8" xfId="0" applyFont="1" applyFill="1" applyBorder="1" applyAlignment="1">
      <alignment vertical="top" wrapText="1"/>
    </xf>
    <xf numFmtId="0" fontId="5" fillId="2" borderId="4" xfId="0" applyFont="1" applyFill="1" applyBorder="1" applyAlignment="1">
      <alignment vertical="top" wrapText="1"/>
    </xf>
    <xf numFmtId="0" fontId="5" fillId="0" borderId="9" xfId="0" applyFont="1" applyBorder="1" applyAlignment="1">
      <alignment vertical="top" wrapText="1"/>
    </xf>
    <xf numFmtId="0" fontId="1" fillId="0" borderId="2" xfId="0" applyFont="1" applyBorder="1" applyAlignment="1">
      <alignment vertical="top" wrapText="1"/>
    </xf>
    <xf numFmtId="0" fontId="9" fillId="0" borderId="6" xfId="0" applyFont="1" applyBorder="1" applyAlignment="1">
      <alignment wrapText="1"/>
    </xf>
    <xf numFmtId="0" fontId="1" fillId="0" borderId="6" xfId="0" applyFont="1" applyBorder="1" applyAlignment="1">
      <alignment wrapText="1"/>
    </xf>
  </cellXfs>
  <cellStyles count="5">
    <cellStyle name="Comma" xfId="1" builtinId="3"/>
    <cellStyle name="Currency" xfId="2" builtinId="4"/>
    <cellStyle name="Normal" xfId="0" builtinId="0"/>
    <cellStyle name="Normal 2" xfId="4" xr:uid="{00000000-0005-0000-0000-000003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braham/AppData/Local/Box/Box%20Edit/Documents/5f0O2UXuHkKYEkbCfj54hw==/Appendix%20D%20-%20CEP%20I%20-%202016%20Perform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ly, Previously and Leases"/>
      <sheetName val="Reconciliation"/>
      <sheetName val="Budget"/>
    </sheetNames>
    <sheetDataSet>
      <sheetData sheetId="0" refreshError="1"/>
      <sheetData sheetId="1" refreshError="1"/>
      <sheetData sheetId="2" refreshError="1">
        <row r="11">
          <cell r="C11">
            <v>257591</v>
          </cell>
          <cell r="D11">
            <v>396901</v>
          </cell>
          <cell r="E11">
            <v>435561</v>
          </cell>
          <cell r="F11">
            <v>402640.34</v>
          </cell>
          <cell r="G11">
            <v>635017.67000000004</v>
          </cell>
          <cell r="H11">
            <v>256732.81</v>
          </cell>
          <cell r="I11">
            <v>195901.16</v>
          </cell>
          <cell r="J11">
            <v>122628.56</v>
          </cell>
          <cell r="K11">
            <v>-32534.22</v>
          </cell>
          <cell r="L11">
            <v>681.24</v>
          </cell>
          <cell r="M11">
            <v>14496.2</v>
          </cell>
          <cell r="N11">
            <v>15968.77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43"/>
  <sheetViews>
    <sheetView tabSelected="1" topLeftCell="A16" zoomScale="85" zoomScaleNormal="85" zoomScaleSheetLayoutView="85" workbookViewId="0">
      <selection activeCell="B30" sqref="B30"/>
    </sheetView>
  </sheetViews>
  <sheetFormatPr defaultColWidth="21.453125" defaultRowHeight="14" outlineLevelRow="1" x14ac:dyDescent="0.3"/>
  <cols>
    <col min="1" max="1" width="17.26953125" style="41" customWidth="1"/>
    <col min="2" max="3" width="21.453125" style="41" customWidth="1"/>
    <col min="4" max="4" width="12.54296875" style="41" customWidth="1"/>
    <col min="5" max="5" width="13.7265625" style="41" bestFit="1" customWidth="1"/>
    <col min="6" max="6" width="21.453125" style="41" customWidth="1"/>
    <col min="7" max="7" width="15.54296875" style="41" bestFit="1" customWidth="1"/>
    <col min="8" max="8" width="22.7265625" style="41" customWidth="1"/>
    <col min="9" max="11" width="21.453125" style="41" customWidth="1"/>
    <col min="12" max="12" width="16.54296875" style="41" customWidth="1"/>
    <col min="13" max="14" width="21.453125" style="41" customWidth="1"/>
    <col min="15" max="15" width="24.26953125" style="41" bestFit="1" customWidth="1"/>
    <col min="16" max="16" width="14.453125" style="41" customWidth="1"/>
    <col min="17" max="17" width="13.54296875" style="41" customWidth="1"/>
    <col min="18" max="19" width="21.453125" style="41" customWidth="1"/>
    <col min="20" max="20" width="18.26953125" style="41" customWidth="1"/>
    <col min="21" max="21" width="14.453125" style="41" customWidth="1"/>
    <col min="22" max="26" width="21.453125" style="41" customWidth="1"/>
    <col min="27" max="27" width="21.453125" style="40" customWidth="1"/>
    <col min="28" max="30" width="21.453125" style="41" customWidth="1"/>
    <col min="31" max="31" width="17.81640625" style="40" customWidth="1"/>
    <col min="32" max="32" width="16.453125" style="40" customWidth="1"/>
    <col min="33" max="33" width="18" style="40" customWidth="1"/>
    <col min="34" max="34" width="11.81640625" style="40" customWidth="1"/>
    <col min="35" max="16384" width="21.453125" style="41"/>
  </cols>
  <sheetData>
    <row r="1" spans="1:34" s="37" customFormat="1" outlineLevel="1" x14ac:dyDescent="0.3">
      <c r="A1" s="29" t="s">
        <v>0</v>
      </c>
      <c r="B1" s="30" t="s">
        <v>99</v>
      </c>
      <c r="C1" s="29"/>
      <c r="D1" s="31"/>
      <c r="E1" s="32"/>
      <c r="F1" s="32"/>
      <c r="G1" s="33"/>
      <c r="H1" s="33"/>
      <c r="I1" s="34"/>
      <c r="J1" s="34"/>
      <c r="K1" s="35"/>
      <c r="L1" s="35"/>
      <c r="M1" s="35"/>
      <c r="N1" s="35"/>
      <c r="O1" s="35"/>
      <c r="P1" s="35"/>
      <c r="Q1" s="35"/>
      <c r="R1" s="35"/>
      <c r="S1" s="35"/>
      <c r="T1" s="35"/>
      <c r="U1" s="35"/>
      <c r="V1" s="35"/>
      <c r="W1" s="35"/>
      <c r="X1" s="35"/>
      <c r="Y1" s="35"/>
      <c r="Z1" s="35"/>
      <c r="AE1" s="36"/>
      <c r="AF1" s="36"/>
      <c r="AG1" s="36"/>
    </row>
    <row r="2" spans="1:34" outlineLevel="1" x14ac:dyDescent="0.3">
      <c r="A2" s="29" t="s">
        <v>1</v>
      </c>
      <c r="B2" s="38">
        <v>8000000</v>
      </c>
      <c r="C2" s="29"/>
      <c r="D2" s="32"/>
      <c r="E2" s="32"/>
      <c r="F2" s="32"/>
      <c r="G2" s="33"/>
      <c r="H2" s="33"/>
      <c r="I2" s="34"/>
      <c r="J2" s="34"/>
      <c r="K2" s="39"/>
      <c r="L2" s="39"/>
      <c r="M2" s="39"/>
      <c r="N2" s="39"/>
      <c r="O2" s="39"/>
      <c r="P2" s="39"/>
      <c r="Q2" s="39"/>
      <c r="R2" s="39"/>
      <c r="S2" s="39"/>
      <c r="T2" s="39"/>
      <c r="U2" s="39"/>
      <c r="V2" s="39"/>
      <c r="W2" s="39"/>
      <c r="X2" s="39"/>
      <c r="Y2" s="39"/>
      <c r="Z2" s="39"/>
      <c r="AA2" s="41"/>
      <c r="AH2" s="41"/>
    </row>
    <row r="3" spans="1:34" outlineLevel="1" x14ac:dyDescent="0.3">
      <c r="A3" s="29" t="s">
        <v>2</v>
      </c>
      <c r="B3" s="29">
        <v>2003</v>
      </c>
      <c r="C3" s="29"/>
      <c r="D3" s="32"/>
      <c r="E3" s="32"/>
      <c r="F3" s="32"/>
      <c r="G3" s="42"/>
      <c r="H3" s="32"/>
      <c r="I3" s="43"/>
      <c r="J3" s="43"/>
      <c r="AB3" s="40"/>
      <c r="AE3" s="41"/>
      <c r="AH3" s="41"/>
    </row>
    <row r="4" spans="1:34" outlineLevel="1" x14ac:dyDescent="0.3">
      <c r="A4" s="43"/>
      <c r="B4" s="43"/>
      <c r="C4" s="43"/>
      <c r="D4" s="43"/>
      <c r="E4" s="43"/>
      <c r="F4" s="43"/>
      <c r="G4" s="43"/>
      <c r="H4" s="43"/>
      <c r="I4" s="43"/>
      <c r="J4" s="44"/>
      <c r="K4" s="43"/>
      <c r="AB4" s="40"/>
      <c r="AE4" s="41"/>
      <c r="AH4" s="41"/>
    </row>
    <row r="5" spans="1:34" ht="16.5" outlineLevel="1" x14ac:dyDescent="0.35">
      <c r="A5" s="45"/>
      <c r="B5" s="83"/>
      <c r="C5" s="83"/>
      <c r="D5" s="83"/>
      <c r="E5" s="83"/>
      <c r="F5" s="83"/>
      <c r="G5" s="83"/>
      <c r="H5" s="83"/>
      <c r="I5" s="83"/>
      <c r="J5" s="83"/>
      <c r="K5" s="46"/>
      <c r="M5" s="32"/>
      <c r="AA5" s="41"/>
      <c r="AB5" s="40"/>
      <c r="AC5" s="40"/>
      <c r="AE5" s="41"/>
      <c r="AF5" s="41"/>
    </row>
    <row r="6" spans="1:34" outlineLevel="1" x14ac:dyDescent="0.3">
      <c r="A6" s="47"/>
      <c r="B6" s="47"/>
      <c r="C6" s="47"/>
      <c r="D6" s="47"/>
      <c r="E6" s="47"/>
      <c r="F6" s="47"/>
      <c r="G6" s="47"/>
      <c r="H6" s="47"/>
      <c r="I6" s="47"/>
      <c r="J6" s="47"/>
      <c r="K6" s="47"/>
      <c r="L6" s="47"/>
      <c r="M6" s="47"/>
      <c r="N6" s="59"/>
      <c r="O6" s="59"/>
      <c r="P6" s="59"/>
      <c r="Q6" s="59"/>
      <c r="R6" s="59"/>
      <c r="S6" s="59"/>
      <c r="T6" s="47"/>
      <c r="Z6" s="48"/>
      <c r="AA6" s="41"/>
      <c r="AE6" s="41"/>
      <c r="AG6" s="41"/>
      <c r="AH6" s="41"/>
    </row>
    <row r="7" spans="1:34" outlineLevel="1" x14ac:dyDescent="0.3">
      <c r="A7" s="49"/>
      <c r="B7" s="50"/>
      <c r="C7" s="50"/>
      <c r="D7" s="51"/>
      <c r="E7" s="51"/>
      <c r="F7" s="51"/>
      <c r="G7" s="51"/>
      <c r="H7" s="51"/>
      <c r="I7" s="51"/>
      <c r="J7" s="51"/>
      <c r="K7" s="51"/>
      <c r="L7" s="51"/>
      <c r="M7" s="51"/>
      <c r="N7" s="51"/>
      <c r="O7" s="51"/>
      <c r="P7" s="51"/>
      <c r="Q7" s="51"/>
      <c r="R7" s="51"/>
      <c r="S7" s="51"/>
      <c r="T7" s="52"/>
      <c r="U7" s="70"/>
      <c r="V7" s="58"/>
      <c r="Z7" s="48"/>
      <c r="AA7" s="41"/>
      <c r="AE7" s="41"/>
      <c r="AG7" s="41"/>
      <c r="AH7" s="41"/>
    </row>
    <row r="8" spans="1:34" outlineLevel="1" x14ac:dyDescent="0.3">
      <c r="A8" s="49"/>
      <c r="B8" s="50"/>
      <c r="C8" s="50"/>
      <c r="D8" s="52"/>
      <c r="E8" s="51"/>
      <c r="F8" s="51"/>
      <c r="G8" s="53"/>
      <c r="H8" s="53"/>
      <c r="I8" s="53"/>
      <c r="J8" s="51"/>
      <c r="K8" s="51"/>
      <c r="L8" s="51"/>
      <c r="M8" s="51"/>
      <c r="N8" s="51"/>
      <c r="O8" s="51"/>
      <c r="P8" s="51"/>
      <c r="Q8" s="51"/>
      <c r="R8" s="51"/>
      <c r="S8" s="51"/>
      <c r="T8" s="52"/>
      <c r="U8" s="70"/>
      <c r="AA8" s="41"/>
      <c r="AE8" s="41"/>
      <c r="AG8" s="41"/>
      <c r="AH8" s="41"/>
    </row>
    <row r="9" spans="1:34" outlineLevel="1" x14ac:dyDescent="0.3">
      <c r="A9" s="49"/>
      <c r="B9" s="50"/>
      <c r="C9" s="55"/>
      <c r="D9" s="55"/>
      <c r="E9" s="55"/>
      <c r="F9" s="55"/>
      <c r="G9" s="55"/>
      <c r="H9" s="56"/>
      <c r="I9" s="56"/>
      <c r="J9" s="56"/>
      <c r="K9" s="56"/>
      <c r="L9" s="56"/>
      <c r="M9" s="56"/>
      <c r="N9" s="56"/>
      <c r="O9" s="56"/>
      <c r="P9" s="56"/>
      <c r="Q9" s="56"/>
      <c r="R9" s="56"/>
      <c r="S9" s="56"/>
      <c r="T9" s="57"/>
      <c r="U9" s="70"/>
      <c r="Z9" s="54"/>
      <c r="AA9" s="58"/>
      <c r="AE9" s="41"/>
      <c r="AG9" s="41"/>
      <c r="AH9" s="41"/>
    </row>
    <row r="10" spans="1:34" outlineLevel="1" x14ac:dyDescent="0.3">
      <c r="A10" s="49"/>
      <c r="B10" s="50"/>
      <c r="C10" s="55"/>
      <c r="D10" s="55"/>
      <c r="E10" s="55"/>
      <c r="F10" s="55"/>
      <c r="G10" s="55"/>
      <c r="H10" s="56"/>
      <c r="I10" s="56"/>
      <c r="J10" s="56"/>
      <c r="K10" s="56"/>
      <c r="L10" s="56"/>
      <c r="M10" s="56"/>
      <c r="N10" s="56"/>
      <c r="O10" s="56"/>
      <c r="P10" s="56"/>
      <c r="Q10" s="56"/>
      <c r="R10" s="56"/>
      <c r="S10" s="56"/>
      <c r="T10" s="57"/>
      <c r="AA10" s="41"/>
      <c r="AE10" s="41"/>
      <c r="AG10" s="41"/>
      <c r="AH10" s="58"/>
    </row>
    <row r="11" spans="1:34" outlineLevel="1" x14ac:dyDescent="0.3">
      <c r="A11" s="33"/>
      <c r="B11" s="60"/>
      <c r="C11" s="60"/>
      <c r="D11" s="60"/>
      <c r="E11" s="60"/>
      <c r="F11" s="60"/>
      <c r="G11" s="60"/>
      <c r="H11" s="60"/>
      <c r="I11" s="61"/>
      <c r="J11" s="61"/>
      <c r="K11" s="51"/>
      <c r="L11" s="61"/>
    </row>
    <row r="12" spans="1:34" s="72" customFormat="1" ht="84" x14ac:dyDescent="0.3">
      <c r="A12" s="71" t="s">
        <v>32</v>
      </c>
      <c r="B12" s="71" t="s">
        <v>89</v>
      </c>
      <c r="C12" s="71" t="s">
        <v>90</v>
      </c>
      <c r="D12" s="71" t="s">
        <v>91</v>
      </c>
      <c r="E12" s="71" t="s">
        <v>150</v>
      </c>
      <c r="F12" s="71" t="s">
        <v>92</v>
      </c>
      <c r="G12" s="71" t="s">
        <v>94</v>
      </c>
      <c r="H12" s="71" t="s">
        <v>93</v>
      </c>
      <c r="I12" s="71" t="s">
        <v>95</v>
      </c>
      <c r="J12" s="71" t="s">
        <v>96</v>
      </c>
      <c r="K12" s="71" t="s">
        <v>97</v>
      </c>
      <c r="L12" s="71" t="s">
        <v>98</v>
      </c>
    </row>
    <row r="13" spans="1:34" s="68" customFormat="1" ht="37.5" x14ac:dyDescent="0.25">
      <c r="A13" s="75">
        <v>2019</v>
      </c>
      <c r="B13" s="76" t="s">
        <v>101</v>
      </c>
      <c r="C13" s="76" t="s">
        <v>4</v>
      </c>
      <c r="D13" s="76" t="s">
        <v>5</v>
      </c>
      <c r="E13" s="77" t="s">
        <v>134</v>
      </c>
      <c r="F13" s="78">
        <v>43496</v>
      </c>
      <c r="G13" s="79">
        <v>6600000</v>
      </c>
      <c r="H13" s="76" t="s">
        <v>6</v>
      </c>
      <c r="I13" s="80">
        <f>48%+18%</f>
        <v>0.65999999999999992</v>
      </c>
      <c r="J13" s="80">
        <f>26%+3.6%</f>
        <v>0.29600000000000004</v>
      </c>
      <c r="K13" s="80">
        <f>62%+14%</f>
        <v>0.76</v>
      </c>
      <c r="L13" s="81">
        <f>34%+5.8%</f>
        <v>0.39800000000000002</v>
      </c>
    </row>
    <row r="14" spans="1:34" s="68" customFormat="1" ht="37.5" x14ac:dyDescent="0.25">
      <c r="A14" s="75">
        <v>2019</v>
      </c>
      <c r="B14" s="76" t="s">
        <v>101</v>
      </c>
      <c r="C14" s="76" t="s">
        <v>4</v>
      </c>
      <c r="D14" s="76" t="s">
        <v>5</v>
      </c>
      <c r="E14" s="77" t="s">
        <v>134</v>
      </c>
      <c r="F14" s="78">
        <v>43496</v>
      </c>
      <c r="G14" s="79" t="s">
        <v>7</v>
      </c>
      <c r="H14" s="76" t="s">
        <v>6</v>
      </c>
      <c r="I14" s="80">
        <f>48%+18%</f>
        <v>0.65999999999999992</v>
      </c>
      <c r="J14" s="80">
        <f>26%+3.6%</f>
        <v>0.29600000000000004</v>
      </c>
      <c r="K14" s="80">
        <f>62%+14%</f>
        <v>0.76</v>
      </c>
      <c r="L14" s="81">
        <f>34%+5.8%</f>
        <v>0.39800000000000002</v>
      </c>
    </row>
    <row r="15" spans="1:34" s="68" customFormat="1" x14ac:dyDescent="0.25">
      <c r="A15" s="75">
        <v>2015</v>
      </c>
      <c r="B15" s="76" t="s">
        <v>102</v>
      </c>
      <c r="C15" s="76" t="s">
        <v>8</v>
      </c>
      <c r="D15" s="76" t="s">
        <v>9</v>
      </c>
      <c r="E15" s="77" t="s">
        <v>135</v>
      </c>
      <c r="F15" s="78">
        <v>41976</v>
      </c>
      <c r="G15" s="79">
        <f>3000000+3000000+1100000+1575000+4347684</f>
        <v>13022684</v>
      </c>
      <c r="H15" s="76" t="s">
        <v>10</v>
      </c>
      <c r="I15" s="80">
        <v>0.36</v>
      </c>
      <c r="J15" s="80">
        <v>0.4</v>
      </c>
      <c r="K15" s="80">
        <v>0.4</v>
      </c>
      <c r="L15" s="81">
        <v>0.51</v>
      </c>
    </row>
    <row r="16" spans="1:34" s="68" customFormat="1" x14ac:dyDescent="0.25">
      <c r="A16" s="75">
        <v>2014</v>
      </c>
      <c r="B16" s="76" t="s">
        <v>103</v>
      </c>
      <c r="C16" s="76" t="s">
        <v>8</v>
      </c>
      <c r="D16" s="76" t="s">
        <v>9</v>
      </c>
      <c r="E16" s="77" t="s">
        <v>136</v>
      </c>
      <c r="F16" s="78">
        <v>41613</v>
      </c>
      <c r="G16" s="79">
        <v>3200000</v>
      </c>
      <c r="H16" s="76" t="s">
        <v>11</v>
      </c>
      <c r="I16" s="80">
        <v>0.21</v>
      </c>
      <c r="J16" s="80">
        <v>0.4</v>
      </c>
      <c r="K16" s="80">
        <v>0.44</v>
      </c>
      <c r="L16" s="81">
        <v>0.51</v>
      </c>
    </row>
    <row r="17" spans="1:12" s="68" customFormat="1" ht="25" x14ac:dyDescent="0.25">
      <c r="A17" s="75">
        <v>2013</v>
      </c>
      <c r="B17" s="76" t="s">
        <v>105</v>
      </c>
      <c r="C17" s="76" t="s">
        <v>12</v>
      </c>
      <c r="D17" s="76" t="s">
        <v>13</v>
      </c>
      <c r="E17" s="77" t="s">
        <v>137</v>
      </c>
      <c r="F17" s="78">
        <v>41243</v>
      </c>
      <c r="G17" s="79">
        <v>3500000</v>
      </c>
      <c r="H17" s="76" t="s">
        <v>14</v>
      </c>
      <c r="I17" s="80">
        <v>0.76</v>
      </c>
      <c r="J17" s="80">
        <v>0.49</v>
      </c>
      <c r="K17" s="80">
        <v>0.74</v>
      </c>
      <c r="L17" s="81">
        <v>0.52</v>
      </c>
    </row>
    <row r="18" spans="1:12" s="68" customFormat="1" ht="25" x14ac:dyDescent="0.25">
      <c r="A18" s="75">
        <v>2013</v>
      </c>
      <c r="B18" s="76" t="s">
        <v>104</v>
      </c>
      <c r="C18" s="76" t="s">
        <v>12</v>
      </c>
      <c r="D18" s="76" t="s">
        <v>13</v>
      </c>
      <c r="E18" s="77" t="s">
        <v>138</v>
      </c>
      <c r="F18" s="78" t="s">
        <v>7</v>
      </c>
      <c r="G18" s="79" t="s">
        <v>7</v>
      </c>
      <c r="H18" s="76" t="s">
        <v>15</v>
      </c>
      <c r="I18" s="80">
        <v>0.76</v>
      </c>
      <c r="J18" s="80">
        <v>0.49</v>
      </c>
      <c r="K18" s="80">
        <v>0.74</v>
      </c>
      <c r="L18" s="81">
        <v>0.52</v>
      </c>
    </row>
    <row r="19" spans="1:12" s="68" customFormat="1" x14ac:dyDescent="0.25">
      <c r="A19" s="75">
        <v>2012</v>
      </c>
      <c r="B19" s="76" t="s">
        <v>106</v>
      </c>
      <c r="C19" s="76" t="s">
        <v>16</v>
      </c>
      <c r="D19" s="76" t="s">
        <v>9</v>
      </c>
      <c r="E19" s="77" t="s">
        <v>139</v>
      </c>
      <c r="F19" s="78">
        <v>40779</v>
      </c>
      <c r="G19" s="79">
        <v>625478</v>
      </c>
      <c r="H19" s="76" t="s">
        <v>11</v>
      </c>
      <c r="I19" s="80">
        <v>0.45</v>
      </c>
      <c r="J19" s="80">
        <v>0.4</v>
      </c>
      <c r="K19" s="80">
        <v>0.41</v>
      </c>
      <c r="L19" s="81">
        <v>0.51</v>
      </c>
    </row>
    <row r="20" spans="1:12" s="68" customFormat="1" ht="25" x14ac:dyDescent="0.25">
      <c r="A20" s="75">
        <v>2012</v>
      </c>
      <c r="B20" s="76" t="s">
        <v>107</v>
      </c>
      <c r="C20" s="76" t="s">
        <v>8</v>
      </c>
      <c r="D20" s="76" t="s">
        <v>9</v>
      </c>
      <c r="E20" s="77" t="s">
        <v>140</v>
      </c>
      <c r="F20" s="78">
        <v>40856</v>
      </c>
      <c r="G20" s="79">
        <v>21773428</v>
      </c>
      <c r="H20" s="76" t="s">
        <v>17</v>
      </c>
      <c r="I20" s="80">
        <v>0.15</v>
      </c>
      <c r="J20" s="80">
        <v>0.4</v>
      </c>
      <c r="K20" s="80">
        <v>0.34</v>
      </c>
      <c r="L20" s="81">
        <v>0.51</v>
      </c>
    </row>
    <row r="21" spans="1:12" s="68" customFormat="1" ht="25" x14ac:dyDescent="0.25">
      <c r="A21" s="75">
        <v>2012</v>
      </c>
      <c r="B21" s="76" t="s">
        <v>108</v>
      </c>
      <c r="C21" s="76" t="s">
        <v>8</v>
      </c>
      <c r="D21" s="76" t="s">
        <v>9</v>
      </c>
      <c r="E21" s="77" t="s">
        <v>141</v>
      </c>
      <c r="F21" s="78" t="s">
        <v>7</v>
      </c>
      <c r="G21" s="79" t="s">
        <v>7</v>
      </c>
      <c r="H21" s="76" t="s">
        <v>7</v>
      </c>
      <c r="I21" s="80">
        <v>0.23</v>
      </c>
      <c r="J21" s="80">
        <v>0.4</v>
      </c>
      <c r="K21" s="80">
        <v>0.56000000000000005</v>
      </c>
      <c r="L21" s="81">
        <v>0.51</v>
      </c>
    </row>
    <row r="22" spans="1:12" s="68" customFormat="1" x14ac:dyDescent="0.25">
      <c r="A22" s="75">
        <v>2010</v>
      </c>
      <c r="B22" s="76" t="s">
        <v>109</v>
      </c>
      <c r="C22" s="76" t="s">
        <v>8</v>
      </c>
      <c r="D22" s="76" t="s">
        <v>9</v>
      </c>
      <c r="E22" s="77" t="s">
        <v>142</v>
      </c>
      <c r="F22" s="78">
        <v>40162</v>
      </c>
      <c r="G22" s="79">
        <v>9285715</v>
      </c>
      <c r="H22" s="76" t="s">
        <v>11</v>
      </c>
      <c r="I22" s="80">
        <v>0.09</v>
      </c>
      <c r="J22" s="80">
        <v>0.4</v>
      </c>
      <c r="K22" s="80">
        <v>0.48</v>
      </c>
      <c r="L22" s="81">
        <v>0.51</v>
      </c>
    </row>
    <row r="23" spans="1:12" s="68" customFormat="1" x14ac:dyDescent="0.25">
      <c r="A23" s="75">
        <v>2009</v>
      </c>
      <c r="B23" s="76" t="s">
        <v>110</v>
      </c>
      <c r="C23" s="76" t="s">
        <v>8</v>
      </c>
      <c r="D23" s="76" t="s">
        <v>9</v>
      </c>
      <c r="E23" s="77" t="s">
        <v>143</v>
      </c>
      <c r="F23" s="78">
        <v>39894</v>
      </c>
      <c r="G23" s="79">
        <v>12005230</v>
      </c>
      <c r="H23" s="76" t="s">
        <v>11</v>
      </c>
      <c r="I23" s="80">
        <v>0.14000000000000001</v>
      </c>
      <c r="J23" s="80">
        <v>0.4</v>
      </c>
      <c r="K23" s="80">
        <v>0.46</v>
      </c>
      <c r="L23" s="81">
        <v>0.51</v>
      </c>
    </row>
    <row r="24" spans="1:12" s="68" customFormat="1" x14ac:dyDescent="0.25">
      <c r="A24" s="75">
        <v>2009</v>
      </c>
      <c r="B24" s="76" t="s">
        <v>112</v>
      </c>
      <c r="C24" s="76" t="s">
        <v>18</v>
      </c>
      <c r="D24" s="76" t="s">
        <v>19</v>
      </c>
      <c r="E24" s="77" t="s">
        <v>144</v>
      </c>
      <c r="F24" s="78">
        <v>39855</v>
      </c>
      <c r="G24" s="79">
        <v>4734682</v>
      </c>
      <c r="H24" s="76" t="s">
        <v>11</v>
      </c>
      <c r="I24" s="80"/>
      <c r="J24" s="80"/>
      <c r="K24" s="80"/>
      <c r="L24" s="81"/>
    </row>
    <row r="25" spans="1:12" s="68" customFormat="1" x14ac:dyDescent="0.25">
      <c r="A25" s="75">
        <v>2009</v>
      </c>
      <c r="B25" s="76" t="s">
        <v>111</v>
      </c>
      <c r="C25" s="76" t="s">
        <v>20</v>
      </c>
      <c r="D25" s="76" t="s">
        <v>19</v>
      </c>
      <c r="E25" s="77" t="s">
        <v>145</v>
      </c>
      <c r="F25" s="78">
        <v>39855</v>
      </c>
      <c r="G25" s="79">
        <v>6370000</v>
      </c>
      <c r="H25" s="76" t="s">
        <v>11</v>
      </c>
      <c r="I25" s="80"/>
      <c r="J25" s="80"/>
      <c r="K25" s="80"/>
      <c r="L25" s="81"/>
    </row>
    <row r="26" spans="1:12" s="68" customFormat="1" ht="25" x14ac:dyDescent="0.25">
      <c r="A26" s="75">
        <v>2009</v>
      </c>
      <c r="B26" s="76" t="s">
        <v>113</v>
      </c>
      <c r="C26" s="76" t="s">
        <v>8</v>
      </c>
      <c r="D26" s="76" t="s">
        <v>9</v>
      </c>
      <c r="E26" s="77" t="s">
        <v>146</v>
      </c>
      <c r="F26" s="78">
        <v>40044</v>
      </c>
      <c r="G26" s="79">
        <v>9100000</v>
      </c>
      <c r="H26" s="76" t="s">
        <v>15</v>
      </c>
      <c r="I26" s="80"/>
      <c r="J26" s="80"/>
      <c r="K26" s="80"/>
      <c r="L26" s="81"/>
    </row>
    <row r="27" spans="1:12" s="68" customFormat="1" ht="25" x14ac:dyDescent="0.25">
      <c r="A27" s="75">
        <v>2009</v>
      </c>
      <c r="B27" s="76" t="s">
        <v>114</v>
      </c>
      <c r="C27" s="76" t="s">
        <v>8</v>
      </c>
      <c r="D27" s="76" t="s">
        <v>9</v>
      </c>
      <c r="E27" s="77" t="s">
        <v>23</v>
      </c>
      <c r="F27" s="78" t="s">
        <v>7</v>
      </c>
      <c r="G27" s="79" t="s">
        <v>7</v>
      </c>
      <c r="H27" s="76" t="s">
        <v>7</v>
      </c>
      <c r="I27" s="80"/>
      <c r="J27" s="80"/>
      <c r="K27" s="80"/>
      <c r="L27" s="81"/>
    </row>
    <row r="28" spans="1:12" s="68" customFormat="1" ht="25" x14ac:dyDescent="0.25">
      <c r="A28" s="75">
        <v>2009</v>
      </c>
      <c r="B28" s="76" t="s">
        <v>115</v>
      </c>
      <c r="C28" s="76" t="s">
        <v>21</v>
      </c>
      <c r="D28" s="76" t="s">
        <v>22</v>
      </c>
      <c r="E28" s="77" t="s">
        <v>147</v>
      </c>
      <c r="F28" s="78">
        <v>39729</v>
      </c>
      <c r="G28" s="79">
        <v>10193868</v>
      </c>
      <c r="H28" s="76" t="s">
        <v>11</v>
      </c>
      <c r="I28" s="80" t="s">
        <v>3</v>
      </c>
      <c r="J28" s="80" t="s">
        <v>3</v>
      </c>
      <c r="K28" s="80" t="s">
        <v>3</v>
      </c>
      <c r="L28" s="81" t="s">
        <v>3</v>
      </c>
    </row>
    <row r="29" spans="1:12" s="68" customFormat="1" ht="25" x14ac:dyDescent="0.25">
      <c r="A29" s="75">
        <v>2008</v>
      </c>
      <c r="B29" s="76" t="s">
        <v>116</v>
      </c>
      <c r="C29" s="76" t="s">
        <v>8</v>
      </c>
      <c r="D29" s="76" t="s">
        <v>9</v>
      </c>
      <c r="E29" s="77" t="s">
        <v>148</v>
      </c>
      <c r="F29" s="78">
        <v>39660</v>
      </c>
      <c r="G29" s="79">
        <v>3929471</v>
      </c>
      <c r="H29" s="76" t="s">
        <v>11</v>
      </c>
      <c r="I29" s="80">
        <v>0.28000000000000003</v>
      </c>
      <c r="J29" s="80">
        <v>0.4</v>
      </c>
      <c r="K29" s="80">
        <v>0.47</v>
      </c>
      <c r="L29" s="81">
        <v>0.51</v>
      </c>
    </row>
    <row r="30" spans="1:12" s="68" customFormat="1" x14ac:dyDescent="0.25">
      <c r="A30" s="75">
        <v>2008</v>
      </c>
      <c r="B30" s="76" t="s">
        <v>117</v>
      </c>
      <c r="C30" s="76" t="s">
        <v>8</v>
      </c>
      <c r="D30" s="76" t="s">
        <v>9</v>
      </c>
      <c r="E30" s="77" t="s">
        <v>149</v>
      </c>
      <c r="F30" s="78">
        <v>39645</v>
      </c>
      <c r="G30" s="79">
        <v>7937500</v>
      </c>
      <c r="H30" s="76" t="s">
        <v>11</v>
      </c>
      <c r="I30" s="80"/>
      <c r="J30" s="80"/>
      <c r="K30" s="80"/>
      <c r="L30" s="81"/>
    </row>
    <row r="31" spans="1:12" s="68" customFormat="1" ht="25" x14ac:dyDescent="0.25">
      <c r="A31" s="75">
        <v>2008</v>
      </c>
      <c r="B31" s="76" t="s">
        <v>117</v>
      </c>
      <c r="C31" s="76" t="s">
        <v>8</v>
      </c>
      <c r="D31" s="76" t="s">
        <v>9</v>
      </c>
      <c r="E31" s="77" t="s">
        <v>149</v>
      </c>
      <c r="F31" s="78" t="s">
        <v>7</v>
      </c>
      <c r="G31" s="79" t="s">
        <v>7</v>
      </c>
      <c r="H31" s="76" t="s">
        <v>7</v>
      </c>
      <c r="I31" s="80"/>
      <c r="J31" s="80"/>
      <c r="K31" s="80"/>
      <c r="L31" s="82"/>
    </row>
    <row r="32" spans="1:12" s="68" customFormat="1" ht="25" x14ac:dyDescent="0.25">
      <c r="A32" s="75">
        <v>2008</v>
      </c>
      <c r="B32" s="76" t="s">
        <v>118</v>
      </c>
      <c r="C32" s="76" t="s">
        <v>8</v>
      </c>
      <c r="D32" s="76" t="s">
        <v>9</v>
      </c>
      <c r="E32" s="77" t="s">
        <v>133</v>
      </c>
      <c r="F32" s="78">
        <v>39451</v>
      </c>
      <c r="G32" s="79">
        <v>8781093</v>
      </c>
      <c r="H32" s="76" t="s">
        <v>24</v>
      </c>
      <c r="I32" s="80">
        <v>0.53</v>
      </c>
      <c r="J32" s="80">
        <v>0.4</v>
      </c>
      <c r="K32" s="80">
        <v>0.84</v>
      </c>
      <c r="L32" s="81">
        <v>0.51</v>
      </c>
    </row>
    <row r="33" spans="1:34" s="68" customFormat="1" ht="25" x14ac:dyDescent="0.25">
      <c r="A33" s="75">
        <v>2008</v>
      </c>
      <c r="B33" s="76" t="s">
        <v>119</v>
      </c>
      <c r="C33" s="76" t="s">
        <v>8</v>
      </c>
      <c r="D33" s="76" t="s">
        <v>9</v>
      </c>
      <c r="E33" s="77" t="s">
        <v>132</v>
      </c>
      <c r="F33" s="78">
        <v>39489</v>
      </c>
      <c r="G33" s="79">
        <v>5317578</v>
      </c>
      <c r="H33" s="76" t="s">
        <v>17</v>
      </c>
      <c r="I33" s="80">
        <v>0.48</v>
      </c>
      <c r="J33" s="80">
        <v>0.4</v>
      </c>
      <c r="K33" s="80">
        <v>0.44</v>
      </c>
      <c r="L33" s="81">
        <v>0.51</v>
      </c>
    </row>
    <row r="34" spans="1:34" s="68" customFormat="1" ht="25" x14ac:dyDescent="0.25">
      <c r="A34" s="75">
        <v>2008</v>
      </c>
      <c r="B34" s="76" t="s">
        <v>120</v>
      </c>
      <c r="C34" s="76" t="s">
        <v>18</v>
      </c>
      <c r="D34" s="76" t="s">
        <v>19</v>
      </c>
      <c r="E34" s="77" t="s">
        <v>131</v>
      </c>
      <c r="F34" s="78">
        <v>39463</v>
      </c>
      <c r="G34" s="79">
        <v>8187524</v>
      </c>
      <c r="H34" s="76" t="s">
        <v>11</v>
      </c>
      <c r="I34" s="80"/>
      <c r="J34" s="80"/>
      <c r="K34" s="80"/>
      <c r="L34" s="81"/>
    </row>
    <row r="35" spans="1:34" s="68" customFormat="1" ht="25" x14ac:dyDescent="0.25">
      <c r="A35" s="75">
        <v>2008</v>
      </c>
      <c r="B35" s="76" t="s">
        <v>121</v>
      </c>
      <c r="C35" s="76" t="s">
        <v>21</v>
      </c>
      <c r="D35" s="76" t="s">
        <v>22</v>
      </c>
      <c r="E35" s="77" t="s">
        <v>130</v>
      </c>
      <c r="F35" s="78">
        <v>39491</v>
      </c>
      <c r="G35" s="79">
        <v>8550855</v>
      </c>
      <c r="H35" s="76" t="s">
        <v>11</v>
      </c>
      <c r="I35" s="80">
        <v>0.45</v>
      </c>
      <c r="J35" s="80">
        <v>0.47</v>
      </c>
      <c r="K35" s="80">
        <v>0.54</v>
      </c>
      <c r="L35" s="81">
        <v>0.45</v>
      </c>
    </row>
    <row r="36" spans="1:34" s="68" customFormat="1" ht="37.5" x14ac:dyDescent="0.25">
      <c r="A36" s="75">
        <v>2008</v>
      </c>
      <c r="B36" s="76" t="s">
        <v>122</v>
      </c>
      <c r="C36" s="76" t="s">
        <v>8</v>
      </c>
      <c r="D36" s="76" t="s">
        <v>9</v>
      </c>
      <c r="E36" s="77" t="s">
        <v>129</v>
      </c>
      <c r="F36" s="78">
        <v>39377</v>
      </c>
      <c r="G36" s="79">
        <v>3825000</v>
      </c>
      <c r="H36" s="76" t="s">
        <v>25</v>
      </c>
      <c r="I36" s="80">
        <v>0.55000000000000004</v>
      </c>
      <c r="J36" s="80">
        <v>0.4</v>
      </c>
      <c r="K36" s="80">
        <v>0.51</v>
      </c>
      <c r="L36" s="81">
        <v>0.76</v>
      </c>
    </row>
    <row r="37" spans="1:34" s="68" customFormat="1" ht="25" x14ac:dyDescent="0.25">
      <c r="A37" s="75">
        <v>2007</v>
      </c>
      <c r="B37" s="76" t="s">
        <v>123</v>
      </c>
      <c r="C37" s="76" t="s">
        <v>21</v>
      </c>
      <c r="D37" s="76" t="s">
        <v>22</v>
      </c>
      <c r="E37" s="77" t="s">
        <v>128</v>
      </c>
      <c r="F37" s="78">
        <v>39058</v>
      </c>
      <c r="G37" s="79">
        <v>5740920</v>
      </c>
      <c r="H37" s="76" t="s">
        <v>11</v>
      </c>
      <c r="I37" s="80">
        <v>0.39</v>
      </c>
      <c r="J37" s="80">
        <v>0.47</v>
      </c>
      <c r="K37" s="80">
        <v>0.34</v>
      </c>
      <c r="L37" s="81">
        <v>0.45</v>
      </c>
    </row>
    <row r="38" spans="1:34" s="68" customFormat="1" ht="25" x14ac:dyDescent="0.25">
      <c r="A38" s="75">
        <v>2007</v>
      </c>
      <c r="B38" s="76" t="s">
        <v>100</v>
      </c>
      <c r="C38" s="76" t="s">
        <v>20</v>
      </c>
      <c r="D38" s="76" t="s">
        <v>19</v>
      </c>
      <c r="E38" s="73">
        <v>180005302408</v>
      </c>
      <c r="F38" s="78">
        <v>39171</v>
      </c>
      <c r="G38" s="74">
        <v>3600000</v>
      </c>
      <c r="H38" s="76" t="s">
        <v>15</v>
      </c>
      <c r="I38" s="80"/>
      <c r="J38" s="80"/>
      <c r="K38" s="80"/>
      <c r="L38" s="81"/>
    </row>
    <row r="39" spans="1:34" s="68" customFormat="1" x14ac:dyDescent="0.25">
      <c r="A39" s="75">
        <v>2007</v>
      </c>
      <c r="B39" s="76" t="s">
        <v>124</v>
      </c>
      <c r="C39" s="76" t="s">
        <v>26</v>
      </c>
      <c r="D39" s="76" t="s">
        <v>27</v>
      </c>
      <c r="E39" s="77" t="s">
        <v>126</v>
      </c>
      <c r="F39" s="78">
        <v>39021</v>
      </c>
      <c r="G39" s="79">
        <v>4400000</v>
      </c>
      <c r="H39" s="76" t="s">
        <v>11</v>
      </c>
      <c r="I39" s="80">
        <v>0.44</v>
      </c>
      <c r="J39" s="80">
        <v>0.45</v>
      </c>
      <c r="K39" s="80">
        <v>0.68500000000000005</v>
      </c>
      <c r="L39" s="81">
        <v>0.62</v>
      </c>
    </row>
    <row r="40" spans="1:34" s="68" customFormat="1" ht="25" x14ac:dyDescent="0.25">
      <c r="A40" s="75">
        <v>2007</v>
      </c>
      <c r="B40" s="76" t="s">
        <v>125</v>
      </c>
      <c r="C40" s="76" t="s">
        <v>28</v>
      </c>
      <c r="D40" s="76" t="s">
        <v>27</v>
      </c>
      <c r="E40" s="77" t="s">
        <v>127</v>
      </c>
      <c r="F40" s="78">
        <v>39048</v>
      </c>
      <c r="G40" s="79">
        <v>4867373</v>
      </c>
      <c r="H40" s="76" t="s">
        <v>29</v>
      </c>
      <c r="I40" s="80">
        <v>0.28000000000000003</v>
      </c>
      <c r="J40" s="80">
        <v>0.45</v>
      </c>
      <c r="K40" s="80">
        <v>0.49</v>
      </c>
      <c r="L40" s="81">
        <v>0.62</v>
      </c>
    </row>
    <row r="41" spans="1:34" x14ac:dyDescent="0.3">
      <c r="A41" s="62"/>
      <c r="Q41" s="40"/>
      <c r="U41" s="40"/>
      <c r="V41" s="40"/>
      <c r="W41" s="40"/>
      <c r="X41" s="40"/>
      <c r="AA41" s="41"/>
      <c r="AE41" s="41"/>
      <c r="AF41" s="41"/>
      <c r="AG41" s="41"/>
      <c r="AH41" s="41"/>
    </row>
    <row r="42" spans="1:34" x14ac:dyDescent="0.3">
      <c r="A42" s="62"/>
      <c r="I42" s="48"/>
      <c r="J42" s="48"/>
      <c r="K42" s="63"/>
      <c r="Q42" s="40"/>
      <c r="R42" s="48"/>
      <c r="S42" s="48"/>
      <c r="U42" s="40"/>
      <c r="V42" s="40"/>
      <c r="W42" s="40"/>
      <c r="X42" s="40"/>
      <c r="AA42" s="41"/>
      <c r="AE42" s="41"/>
      <c r="AF42" s="41"/>
      <c r="AG42" s="41"/>
      <c r="AH42" s="41"/>
    </row>
    <row r="43" spans="1:34" x14ac:dyDescent="0.3">
      <c r="A43" s="62"/>
    </row>
  </sheetData>
  <mergeCells count="1">
    <mergeCell ref="B5:J5"/>
  </mergeCells>
  <dataValidations count="4">
    <dataValidation type="list" allowBlank="1" showInputMessage="1" showErrorMessage="1" sqref="B3" xr:uid="{00000000-0002-0000-0000-000000000000}">
      <formula1>"2002,2003,2004,2005,2006,2007,2008,2009,2010,2011,2012"</formula1>
    </dataValidation>
    <dataValidation type="list" allowBlank="1" showInputMessage="1" showErrorMessage="1" sqref="H43:H60" xr:uid="{00000000-0002-0000-0000-000003000000}">
      <formula1>"Yes,No"</formula1>
    </dataValidation>
    <dataValidation type="list" allowBlank="1" showInputMessage="1" showErrorMessage="1" sqref="A21:A25 A27" xr:uid="{00000000-0002-0000-0000-000005000000}">
      <formula1>"2003,2004,2005,2006,2007,2008,2009,2010"</formula1>
    </dataValidation>
    <dataValidation type="list" allowBlank="1" showInputMessage="1" showErrorMessage="1" sqref="H21:H24 H27:H31 H33:H35 H38 H40 H18" xr:uid="{00000000-0002-0000-0000-000007000000}">
      <formula1>"Financing for purchase,Financing for a leasehold improvement,Financing for renovating a facility owned by the charter school"</formula1>
    </dataValidation>
  </dataValidations>
  <pageMargins left="0.25" right="0.25" top="0.75" bottom="0.75" header="0.3" footer="0.3"/>
  <pageSetup paperSize="5" scale="30" fitToWidth="2" fitToHeight="2" pageOrder="overThenDown" orientation="landscape" r:id="rId1"/>
  <headerFooter alignWithMargins="0">
    <oddFooter>&amp;L&amp;"Times New Roman,Regular"*One financing for two schools.
**One financing for three schools.
***Academic data for the 2012-13 was unavailable, so 2011-12 data is used.
&amp;X†&amp;X$10M in credit enhancement cross-collateralized for $35M in fund investments.&amp;R</oddFooter>
  </headerFooter>
  <rowBreaks count="3" manualBreakCount="3">
    <brk id="21" max="40" man="1"/>
    <brk id="31" max="40" man="1"/>
    <brk id="37" max="4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7"/>
  <sheetViews>
    <sheetView zoomScaleNormal="100" zoomScaleSheetLayoutView="100" workbookViewId="0">
      <selection activeCell="H32" sqref="H32"/>
    </sheetView>
  </sheetViews>
  <sheetFormatPr defaultRowHeight="12.5" x14ac:dyDescent="0.25"/>
  <cols>
    <col min="1" max="1" width="19.81640625" customWidth="1"/>
    <col min="2" max="14" width="10.7265625" bestFit="1" customWidth="1"/>
    <col min="15" max="15" width="12.26953125" bestFit="1" customWidth="1"/>
  </cols>
  <sheetData>
    <row r="1" spans="1:15" ht="13" x14ac:dyDescent="0.3">
      <c r="A1" s="84" t="s">
        <v>30</v>
      </c>
      <c r="B1" s="84"/>
      <c r="C1" s="84"/>
      <c r="D1" s="84"/>
      <c r="E1" s="84"/>
      <c r="F1" s="84"/>
      <c r="G1" s="84"/>
      <c r="H1" s="84"/>
      <c r="I1" s="84"/>
      <c r="J1" s="84"/>
      <c r="K1" s="69"/>
      <c r="L1" s="69"/>
    </row>
    <row r="2" spans="1:15" x14ac:dyDescent="0.25">
      <c r="A2" s="20"/>
      <c r="B2" s="20"/>
      <c r="C2" s="20"/>
      <c r="D2" s="20"/>
      <c r="E2" s="20"/>
      <c r="F2" s="20"/>
    </row>
    <row r="3" spans="1:15" x14ac:dyDescent="0.25">
      <c r="A3" t="s">
        <v>31</v>
      </c>
      <c r="B3" s="21"/>
      <c r="C3" s="21"/>
      <c r="D3" s="21"/>
    </row>
    <row r="4" spans="1:15" x14ac:dyDescent="0.25">
      <c r="B4" s="21"/>
      <c r="C4" s="21"/>
      <c r="D4" s="21"/>
    </row>
    <row r="5" spans="1:15" ht="13" x14ac:dyDescent="0.3">
      <c r="A5" s="22" t="s">
        <v>32</v>
      </c>
      <c r="B5" s="22">
        <v>2005</v>
      </c>
      <c r="C5" s="22">
        <v>2006</v>
      </c>
      <c r="D5" s="23" t="s">
        <v>33</v>
      </c>
      <c r="E5" s="23">
        <v>2008</v>
      </c>
      <c r="F5" s="23">
        <v>2009</v>
      </c>
      <c r="G5" s="23">
        <v>2010</v>
      </c>
      <c r="H5" s="23">
        <v>2011</v>
      </c>
      <c r="I5" s="23">
        <v>2012</v>
      </c>
      <c r="J5" s="23">
        <v>2013</v>
      </c>
      <c r="K5" s="23">
        <v>2014</v>
      </c>
      <c r="L5" s="23">
        <v>2015</v>
      </c>
      <c r="M5" s="23">
        <v>2016</v>
      </c>
      <c r="N5" s="23">
        <v>2017</v>
      </c>
    </row>
    <row r="6" spans="1:15" x14ac:dyDescent="0.25">
      <c r="A6" t="s">
        <v>34</v>
      </c>
      <c r="B6" s="21">
        <v>10000000</v>
      </c>
      <c r="C6" s="21">
        <f t="shared" ref="C6:M6" si="0">+B10</f>
        <v>10257591</v>
      </c>
      <c r="D6" s="21">
        <f t="shared" si="0"/>
        <v>10654492</v>
      </c>
      <c r="E6" s="21">
        <f t="shared" si="0"/>
        <v>11065053</v>
      </c>
      <c r="F6" s="21">
        <f t="shared" si="0"/>
        <v>11467693.34</v>
      </c>
      <c r="G6" s="21">
        <f t="shared" si="0"/>
        <v>12102711.01</v>
      </c>
      <c r="H6" s="21">
        <f t="shared" si="0"/>
        <v>12359443.82</v>
      </c>
      <c r="I6" s="21">
        <f t="shared" si="0"/>
        <v>12555344.98</v>
      </c>
      <c r="J6" s="21">
        <f t="shared" si="0"/>
        <v>12677973.540000001</v>
      </c>
      <c r="K6" s="21">
        <f t="shared" si="0"/>
        <v>12645439.32</v>
      </c>
      <c r="L6" s="21">
        <f t="shared" si="0"/>
        <v>12326120.560000001</v>
      </c>
      <c r="M6" s="21">
        <f t="shared" si="0"/>
        <v>12040586.76</v>
      </c>
      <c r="N6" s="21">
        <v>12648280.939999999</v>
      </c>
    </row>
    <row r="7" spans="1:15" x14ac:dyDescent="0.25">
      <c r="A7" t="s">
        <v>35</v>
      </c>
      <c r="B7" s="21">
        <f>[1]Budget!C11</f>
        <v>257591</v>
      </c>
      <c r="C7" s="21">
        <f>[1]Budget!D11</f>
        <v>396901</v>
      </c>
      <c r="D7" s="21">
        <f>[1]Budget!E11</f>
        <v>435561</v>
      </c>
      <c r="E7" s="21">
        <f>[1]Budget!F11</f>
        <v>402640.34</v>
      </c>
      <c r="F7" s="21">
        <f>[1]Budget!G11</f>
        <v>635017.67000000004</v>
      </c>
      <c r="G7" s="21">
        <f>[1]Budget!H11</f>
        <v>256732.81</v>
      </c>
      <c r="H7" s="26">
        <f>[1]Budget!I11</f>
        <v>195901.16</v>
      </c>
      <c r="I7" s="26">
        <f>[1]Budget!J11</f>
        <v>122628.56</v>
      </c>
      <c r="J7" s="26">
        <f>[1]Budget!K11</f>
        <v>-32534.22</v>
      </c>
      <c r="K7" s="26">
        <f>[1]Budget!L11</f>
        <v>681.24</v>
      </c>
      <c r="L7" s="26">
        <f>[1]Budget!M11</f>
        <v>14496.2</v>
      </c>
      <c r="M7" s="26">
        <f>[1]Budget!N11</f>
        <v>15968.77</v>
      </c>
      <c r="N7" s="26">
        <v>21409.9</v>
      </c>
      <c r="O7" s="21"/>
    </row>
    <row r="8" spans="1:15" ht="12.75" customHeight="1" x14ac:dyDescent="0.25">
      <c r="A8" t="s">
        <v>36</v>
      </c>
      <c r="B8" s="21">
        <v>0</v>
      </c>
      <c r="C8" s="21">
        <v>0</v>
      </c>
      <c r="D8" s="21">
        <v>-25000</v>
      </c>
      <c r="E8" s="21">
        <v>0</v>
      </c>
      <c r="F8" s="21">
        <v>0</v>
      </c>
      <c r="G8" s="21">
        <v>0</v>
      </c>
      <c r="H8" s="21">
        <v>0</v>
      </c>
      <c r="I8" s="21">
        <v>0</v>
      </c>
      <c r="J8" s="21">
        <v>0</v>
      </c>
      <c r="K8" s="21">
        <v>0</v>
      </c>
      <c r="L8" s="21">
        <v>-30</v>
      </c>
      <c r="M8" s="21">
        <v>0</v>
      </c>
      <c r="N8" s="21">
        <v>0</v>
      </c>
    </row>
    <row r="9" spans="1:15" ht="12.75" customHeight="1" x14ac:dyDescent="0.25">
      <c r="A9" t="s">
        <v>37</v>
      </c>
      <c r="B9" s="21">
        <v>0</v>
      </c>
      <c r="C9" s="21">
        <v>0</v>
      </c>
      <c r="D9" s="21">
        <v>0</v>
      </c>
      <c r="E9" s="21">
        <v>0</v>
      </c>
      <c r="F9" s="21">
        <v>0</v>
      </c>
      <c r="G9" s="21">
        <v>0</v>
      </c>
      <c r="H9" s="21">
        <v>0</v>
      </c>
      <c r="I9" s="21">
        <v>0</v>
      </c>
      <c r="J9" s="21">
        <v>0</v>
      </c>
      <c r="K9" s="21">
        <v>-320000</v>
      </c>
      <c r="L9" s="21">
        <v>-300000</v>
      </c>
      <c r="M9" s="21">
        <v>0</v>
      </c>
      <c r="N9" s="21">
        <v>0</v>
      </c>
    </row>
    <row r="10" spans="1:15" x14ac:dyDescent="0.25">
      <c r="A10" t="s">
        <v>38</v>
      </c>
      <c r="B10" s="21">
        <f t="shared" ref="B10:J10" si="1">+B6+B7+B8</f>
        <v>10257591</v>
      </c>
      <c r="C10" s="21">
        <f t="shared" si="1"/>
        <v>10654492</v>
      </c>
      <c r="D10" s="21">
        <f t="shared" si="1"/>
        <v>11065053</v>
      </c>
      <c r="E10" s="21">
        <f t="shared" si="1"/>
        <v>11467693.34</v>
      </c>
      <c r="F10" s="21">
        <f t="shared" si="1"/>
        <v>12102711.01</v>
      </c>
      <c r="G10" s="21">
        <f t="shared" si="1"/>
        <v>12359443.82</v>
      </c>
      <c r="H10" s="21">
        <f t="shared" si="1"/>
        <v>12555344.98</v>
      </c>
      <c r="I10" s="26">
        <f t="shared" si="1"/>
        <v>12677973.540000001</v>
      </c>
      <c r="J10" s="26">
        <f t="shared" si="1"/>
        <v>12645439.32</v>
      </c>
      <c r="K10" s="26">
        <f>+K6+K7+K8+K9</f>
        <v>12326120.560000001</v>
      </c>
      <c r="L10" s="26">
        <f>+L6+L7+L8+L9</f>
        <v>12040586.76</v>
      </c>
      <c r="M10" s="26">
        <f>+M6+M7+M8+M9</f>
        <v>12056555.529999999</v>
      </c>
      <c r="N10" s="26">
        <f>+N6+N7+N8+N9</f>
        <v>12669690.84</v>
      </c>
    </row>
    <row r="11" spans="1:15" x14ac:dyDescent="0.25">
      <c r="B11" s="9"/>
      <c r="C11" s="9"/>
      <c r="D11" s="9"/>
      <c r="E11" s="9"/>
      <c r="F11" s="9"/>
      <c r="G11" s="9"/>
      <c r="I11" s="21"/>
      <c r="J11" s="21"/>
      <c r="K11" s="21"/>
      <c r="L11" s="21"/>
    </row>
    <row r="12" spans="1:15" ht="12.75" customHeight="1" x14ac:dyDescent="0.25">
      <c r="B12" s="9"/>
      <c r="C12" s="9"/>
      <c r="D12" s="9"/>
      <c r="E12" s="9"/>
      <c r="F12" s="9"/>
      <c r="I12" s="21"/>
      <c r="J12" s="21"/>
      <c r="K12" s="21"/>
      <c r="L12" s="21"/>
    </row>
    <row r="13" spans="1:15" ht="13" x14ac:dyDescent="0.3">
      <c r="A13" t="s">
        <v>39</v>
      </c>
      <c r="I13" s="28"/>
      <c r="J13" s="28"/>
      <c r="K13" s="28"/>
      <c r="L13" s="28"/>
    </row>
    <row r="14" spans="1:15" x14ac:dyDescent="0.25">
      <c r="I14" s="21"/>
      <c r="J14" s="21"/>
      <c r="K14" s="21"/>
      <c r="L14" s="21"/>
    </row>
    <row r="15" spans="1:15" x14ac:dyDescent="0.25">
      <c r="A15" t="s">
        <v>40</v>
      </c>
      <c r="B15" s="24" t="s">
        <v>41</v>
      </c>
      <c r="C15" s="9"/>
      <c r="D15" s="9"/>
    </row>
    <row r="16" spans="1:15" x14ac:dyDescent="0.25">
      <c r="A16" t="s">
        <v>42</v>
      </c>
      <c r="B16" s="21">
        <v>12669.691000000001</v>
      </c>
      <c r="C16" s="8"/>
      <c r="D16" s="8"/>
      <c r="E16" s="8"/>
      <c r="F16" s="8"/>
    </row>
    <row r="17" spans="1:6" x14ac:dyDescent="0.25">
      <c r="A17" t="s">
        <v>43</v>
      </c>
      <c r="B17" s="21">
        <v>0</v>
      </c>
      <c r="C17" s="8"/>
      <c r="D17" s="8"/>
      <c r="E17" s="8"/>
      <c r="F17" s="8"/>
    </row>
    <row r="18" spans="1:6" ht="12.75" customHeight="1" x14ac:dyDescent="0.25">
      <c r="A18" t="s">
        <v>44</v>
      </c>
      <c r="B18" s="21">
        <v>0</v>
      </c>
      <c r="C18" s="8"/>
      <c r="D18" s="8"/>
      <c r="E18" s="8"/>
      <c r="F18" s="8"/>
    </row>
    <row r="19" spans="1:6" x14ac:dyDescent="0.25">
      <c r="B19" s="21"/>
      <c r="C19" s="8"/>
      <c r="D19" s="8"/>
      <c r="E19" s="8"/>
      <c r="F19" s="8"/>
    </row>
    <row r="20" spans="1:6" x14ac:dyDescent="0.25">
      <c r="A20" t="s">
        <v>45</v>
      </c>
      <c r="B20" s="21">
        <f>SUM(B16:B18)</f>
        <v>12669.691000000001</v>
      </c>
    </row>
    <row r="21" spans="1:6" x14ac:dyDescent="0.25">
      <c r="B21" s="8"/>
    </row>
    <row r="22" spans="1:6" x14ac:dyDescent="0.25">
      <c r="A22" t="s">
        <v>46</v>
      </c>
    </row>
    <row r="23" spans="1:6" x14ac:dyDescent="0.25">
      <c r="A23" s="64">
        <f>M10-B20</f>
        <v>12043885.839</v>
      </c>
      <c r="B23" t="str">
        <f>IF(A23&gt;0,"shortfall",IF(A23&lt;0,"excess",IF(A23=0,"balance")))</f>
        <v>shortfall</v>
      </c>
    </row>
    <row r="24" spans="1:6" x14ac:dyDescent="0.25">
      <c r="A24" s="21"/>
    </row>
    <row r="25" spans="1:6" x14ac:dyDescent="0.25">
      <c r="A25" s="21"/>
    </row>
    <row r="26" spans="1:6" x14ac:dyDescent="0.25">
      <c r="A26" s="21"/>
    </row>
    <row r="27" spans="1:6" x14ac:dyDescent="0.25">
      <c r="A27" s="21"/>
    </row>
  </sheetData>
  <mergeCells count="1">
    <mergeCell ref="A1:J1"/>
  </mergeCells>
  <pageMargins left="0.25" right="0.25" top="0.75" bottom="0.75" header="0.3" footer="0.3"/>
  <pageSetup orientation="landscape" horizontalDpi="150" verticalDpi="15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Q28"/>
  <sheetViews>
    <sheetView view="pageBreakPreview" topLeftCell="B1" zoomScale="70" zoomScaleNormal="100" workbookViewId="0">
      <selection activeCell="H32" sqref="H32"/>
    </sheetView>
  </sheetViews>
  <sheetFormatPr defaultColWidth="9.1796875" defaultRowHeight="12.5" x14ac:dyDescent="0.25"/>
  <cols>
    <col min="1" max="1" width="0" style="65" hidden="1" customWidth="1"/>
    <col min="2" max="4" width="16.81640625" style="65" customWidth="1"/>
    <col min="5" max="5" width="15.54296875" style="65" customWidth="1"/>
    <col min="6" max="6" width="15.26953125" style="65" customWidth="1"/>
    <col min="7" max="7" width="15.453125" style="65" customWidth="1"/>
    <col min="8" max="8" width="15.1796875" style="65" customWidth="1"/>
    <col min="9" max="15" width="16" style="65" customWidth="1"/>
    <col min="16" max="16" width="14.54296875" style="65" customWidth="1"/>
    <col min="17" max="17" width="13.7265625" style="65" customWidth="1"/>
    <col min="18" max="16384" width="9.1796875" style="65"/>
  </cols>
  <sheetData>
    <row r="2" spans="2:17" x14ac:dyDescent="0.25">
      <c r="B2" s="65" t="s">
        <v>47</v>
      </c>
    </row>
    <row r="4" spans="2:17" ht="18" x14ac:dyDescent="0.4">
      <c r="B4" s="1"/>
      <c r="C4" s="1"/>
      <c r="D4" s="1"/>
      <c r="F4" s="2" t="s">
        <v>48</v>
      </c>
    </row>
    <row r="5" spans="2:17" ht="48.75" customHeight="1" x14ac:dyDescent="0.25">
      <c r="B5" s="3" t="s">
        <v>49</v>
      </c>
      <c r="C5" s="16" t="s">
        <v>50</v>
      </c>
      <c r="D5" s="16" t="s">
        <v>51</v>
      </c>
      <c r="E5" s="16" t="s">
        <v>52</v>
      </c>
      <c r="F5" s="16" t="s">
        <v>53</v>
      </c>
      <c r="G5" s="16" t="s">
        <v>54</v>
      </c>
      <c r="H5" s="16" t="s">
        <v>55</v>
      </c>
      <c r="I5" s="16" t="s">
        <v>56</v>
      </c>
      <c r="J5" s="16" t="s">
        <v>57</v>
      </c>
      <c r="K5" s="16" t="s">
        <v>58</v>
      </c>
      <c r="L5" s="16" t="s">
        <v>59</v>
      </c>
      <c r="M5" s="16" t="s">
        <v>60</v>
      </c>
      <c r="N5" s="16" t="s">
        <v>61</v>
      </c>
      <c r="O5" s="16" t="s">
        <v>62</v>
      </c>
      <c r="P5" s="16" t="s">
        <v>63</v>
      </c>
      <c r="Q5" s="16" t="s">
        <v>64</v>
      </c>
    </row>
    <row r="6" spans="2:17" ht="48.75" customHeight="1" x14ac:dyDescent="0.25">
      <c r="B6" s="4" t="s">
        <v>65</v>
      </c>
      <c r="C6" s="12" t="s">
        <v>66</v>
      </c>
      <c r="D6" s="12" t="s">
        <v>66</v>
      </c>
      <c r="E6" s="12" t="s">
        <v>66</v>
      </c>
      <c r="F6" s="12" t="s">
        <v>66</v>
      </c>
      <c r="G6" s="12" t="s">
        <v>66</v>
      </c>
      <c r="H6" s="12" t="s">
        <v>66</v>
      </c>
      <c r="I6" s="12" t="s">
        <v>66</v>
      </c>
      <c r="J6" s="12" t="s">
        <v>66</v>
      </c>
      <c r="K6" s="12" t="s">
        <v>66</v>
      </c>
      <c r="L6" s="12" t="s">
        <v>66</v>
      </c>
      <c r="M6" s="12" t="s">
        <v>66</v>
      </c>
      <c r="N6" s="12" t="s">
        <v>66</v>
      </c>
      <c r="O6" s="12" t="s">
        <v>66</v>
      </c>
      <c r="P6" s="12" t="s">
        <v>67</v>
      </c>
      <c r="Q6" s="10"/>
    </row>
    <row r="7" spans="2:17" ht="28" x14ac:dyDescent="0.25">
      <c r="B7" s="4" t="s">
        <v>68</v>
      </c>
      <c r="C7" s="13"/>
      <c r="D7" s="13"/>
      <c r="E7" s="13">
        <v>25000</v>
      </c>
      <c r="F7" s="13"/>
      <c r="G7" s="13"/>
      <c r="H7" s="13"/>
      <c r="I7" s="13"/>
      <c r="J7" s="13"/>
      <c r="K7" s="13"/>
      <c r="L7" s="13"/>
      <c r="M7" s="13"/>
      <c r="N7" s="13"/>
      <c r="O7" s="13"/>
      <c r="P7" s="13"/>
      <c r="Q7" s="13">
        <f>SUM(C7:P7)</f>
        <v>25000</v>
      </c>
    </row>
    <row r="8" spans="2:17" ht="28" x14ac:dyDescent="0.25">
      <c r="B8" s="5" t="s">
        <v>69</v>
      </c>
      <c r="C8" s="11"/>
      <c r="D8" s="11"/>
      <c r="E8" s="11"/>
      <c r="F8" s="11"/>
      <c r="G8" s="11"/>
      <c r="H8" s="11"/>
      <c r="I8" s="11"/>
      <c r="J8" s="11"/>
      <c r="K8" s="11"/>
      <c r="L8" s="11"/>
      <c r="M8" s="11"/>
      <c r="N8" s="11"/>
      <c r="O8" s="11"/>
      <c r="P8" s="11"/>
      <c r="Q8" s="27">
        <f>SUM(C8:P8)</f>
        <v>0</v>
      </c>
    </row>
    <row r="9" spans="2:17" ht="56" x14ac:dyDescent="0.25">
      <c r="B9" s="5" t="s">
        <v>70</v>
      </c>
      <c r="C9" s="11"/>
      <c r="D9" s="11"/>
      <c r="E9" s="11"/>
      <c r="F9" s="11"/>
      <c r="G9" s="11"/>
      <c r="H9" s="11"/>
      <c r="I9" s="11"/>
      <c r="J9" s="11"/>
      <c r="K9" s="11"/>
      <c r="L9" s="11"/>
      <c r="M9" s="11"/>
      <c r="N9" s="11"/>
      <c r="O9" s="11"/>
      <c r="P9" s="11"/>
      <c r="Q9" s="27">
        <f>SUM(C9:P9)</f>
        <v>0</v>
      </c>
    </row>
    <row r="10" spans="2:17" ht="42" x14ac:dyDescent="0.25">
      <c r="B10" s="5" t="s">
        <v>71</v>
      </c>
      <c r="C10" s="14">
        <f>SUM(C8:C9)</f>
        <v>0</v>
      </c>
      <c r="D10" s="14">
        <f>SUM(D8:D9)</f>
        <v>0</v>
      </c>
      <c r="E10" s="14">
        <f>SUM(E7:E9)</f>
        <v>25000</v>
      </c>
      <c r="F10" s="14">
        <f t="shared" ref="F10:P10" si="0">SUM(F7:F9)</f>
        <v>0</v>
      </c>
      <c r="G10" s="14">
        <f t="shared" si="0"/>
        <v>0</v>
      </c>
      <c r="H10" s="14">
        <f t="shared" si="0"/>
        <v>0</v>
      </c>
      <c r="I10" s="14">
        <f t="shared" si="0"/>
        <v>0</v>
      </c>
      <c r="J10" s="14">
        <f t="shared" si="0"/>
        <v>0</v>
      </c>
      <c r="K10" s="14">
        <v>0</v>
      </c>
      <c r="L10" s="14">
        <v>0</v>
      </c>
      <c r="M10" s="14">
        <v>0</v>
      </c>
      <c r="N10" s="14">
        <v>0</v>
      </c>
      <c r="O10" s="14">
        <v>0</v>
      </c>
      <c r="P10" s="14">
        <f t="shared" si="0"/>
        <v>0</v>
      </c>
      <c r="Q10" s="13">
        <f>SUM(C10:P10)</f>
        <v>25000</v>
      </c>
    </row>
    <row r="11" spans="2:17" ht="42" x14ac:dyDescent="0.25">
      <c r="B11" s="6" t="s">
        <v>72</v>
      </c>
      <c r="C11" s="14">
        <v>257591</v>
      </c>
      <c r="D11" s="14">
        <v>396901</v>
      </c>
      <c r="E11" s="14">
        <f>425210+10351</f>
        <v>435561</v>
      </c>
      <c r="F11" s="14">
        <v>402640.34</v>
      </c>
      <c r="G11" s="14">
        <v>635017.67000000004</v>
      </c>
      <c r="H11" s="19">
        <v>256732.81</v>
      </c>
      <c r="I11" s="25">
        <v>195901.16</v>
      </c>
      <c r="J11" s="15">
        <v>122628.56</v>
      </c>
      <c r="K11" s="25">
        <v>-32534.22</v>
      </c>
      <c r="L11" s="25">
        <f>881.24-200</f>
        <v>681.24</v>
      </c>
      <c r="M11" s="25">
        <v>14496.2</v>
      </c>
      <c r="N11" s="15">
        <v>15968.77</v>
      </c>
      <c r="O11" s="15">
        <v>70911.509999999995</v>
      </c>
      <c r="P11" s="15">
        <f>51949-N11</f>
        <v>35980.229999999996</v>
      </c>
      <c r="Q11" s="14">
        <f>SUM(C11:P11)</f>
        <v>2808477.2700000005</v>
      </c>
    </row>
    <row r="12" spans="2:17" ht="15" customHeight="1" x14ac:dyDescent="0.25">
      <c r="B12" s="87" t="s">
        <v>73</v>
      </c>
      <c r="C12" s="88"/>
      <c r="D12" s="88"/>
      <c r="E12" s="88"/>
      <c r="F12" s="88"/>
      <c r="G12" s="88"/>
      <c r="H12" s="88"/>
      <c r="I12" s="88"/>
      <c r="J12" s="88"/>
      <c r="K12" s="88"/>
      <c r="L12" s="88"/>
      <c r="M12" s="88"/>
      <c r="N12" s="88"/>
      <c r="O12" s="88"/>
      <c r="P12" s="88"/>
      <c r="Q12" s="89"/>
    </row>
    <row r="13" spans="2:17" ht="17.25" customHeight="1" x14ac:dyDescent="0.25">
      <c r="B13" s="90" t="s">
        <v>74</v>
      </c>
      <c r="C13" s="91"/>
      <c r="D13" s="91"/>
      <c r="E13" s="91"/>
      <c r="F13" s="91"/>
      <c r="G13" s="91"/>
      <c r="H13" s="91"/>
      <c r="I13" s="91"/>
      <c r="J13" s="91"/>
      <c r="K13" s="91"/>
      <c r="L13" s="91"/>
      <c r="M13" s="91"/>
      <c r="N13" s="91"/>
      <c r="O13" s="91"/>
      <c r="P13" s="91"/>
      <c r="Q13" s="92"/>
    </row>
    <row r="14" spans="2:17" ht="42" x14ac:dyDescent="0.25">
      <c r="B14" s="5" t="s">
        <v>75</v>
      </c>
      <c r="C14" s="11"/>
      <c r="D14" s="11"/>
      <c r="E14" s="17"/>
      <c r="F14" s="17"/>
      <c r="G14" s="17"/>
      <c r="H14" s="17"/>
      <c r="I14" s="17"/>
      <c r="J14" s="17"/>
      <c r="K14" s="17"/>
      <c r="L14" s="17"/>
      <c r="M14" s="17"/>
      <c r="N14" s="17"/>
      <c r="O14" s="17"/>
      <c r="P14" s="17"/>
      <c r="Q14" s="18">
        <f>SUM(C14:P14)</f>
        <v>0</v>
      </c>
    </row>
    <row r="15" spans="2:17" ht="56" x14ac:dyDescent="0.25">
      <c r="B15" s="5" t="s">
        <v>76</v>
      </c>
      <c r="C15" s="11"/>
      <c r="D15" s="11"/>
      <c r="E15" s="17"/>
      <c r="F15" s="17"/>
      <c r="G15" s="17"/>
      <c r="H15" s="66"/>
      <c r="I15" s="17"/>
      <c r="J15" s="17"/>
      <c r="K15" s="17"/>
      <c r="L15" s="17"/>
      <c r="M15" s="17"/>
      <c r="N15" s="17"/>
      <c r="O15" s="17"/>
      <c r="P15" s="17"/>
      <c r="Q15" s="18">
        <f>SUM(C15:P15)</f>
        <v>0</v>
      </c>
    </row>
    <row r="16" spans="2:17" ht="84" x14ac:dyDescent="0.25">
      <c r="B16" s="5" t="s">
        <v>77</v>
      </c>
      <c r="C16" s="11">
        <v>0</v>
      </c>
      <c r="D16" s="11">
        <v>0</v>
      </c>
      <c r="E16" s="15">
        <v>0</v>
      </c>
      <c r="F16" s="15">
        <v>0</v>
      </c>
      <c r="G16" s="15">
        <v>0</v>
      </c>
      <c r="H16" s="17">
        <v>0</v>
      </c>
      <c r="I16" s="15">
        <v>0</v>
      </c>
      <c r="J16" s="25">
        <v>0</v>
      </c>
      <c r="K16" s="25">
        <v>0</v>
      </c>
      <c r="L16" s="25">
        <v>0</v>
      </c>
      <c r="M16" s="25">
        <v>0</v>
      </c>
      <c r="N16" s="25">
        <v>0</v>
      </c>
      <c r="O16" s="25">
        <v>0</v>
      </c>
      <c r="P16" s="25">
        <f>6410597+934232+781010+626292+469953.131537159</f>
        <v>9222084.131537158</v>
      </c>
      <c r="Q16" s="15">
        <f>SUM(C16:P16)</f>
        <v>9222084.131537158</v>
      </c>
    </row>
    <row r="17" spans="2:17" ht="56" x14ac:dyDescent="0.25">
      <c r="B17" s="5" t="s">
        <v>78</v>
      </c>
      <c r="C17" s="17">
        <f>SUM(C14:C16)</f>
        <v>0</v>
      </c>
      <c r="D17" s="17">
        <f>SUM(D14:D16)</f>
        <v>0</v>
      </c>
      <c r="E17" s="17">
        <f>SUM(E14:E16)</f>
        <v>0</v>
      </c>
      <c r="F17" s="17">
        <f t="shared" ref="F17:P17" si="1">SUM(F14:F16)</f>
        <v>0</v>
      </c>
      <c r="G17" s="17">
        <f t="shared" si="1"/>
        <v>0</v>
      </c>
      <c r="H17" s="17">
        <f t="shared" si="1"/>
        <v>0</v>
      </c>
      <c r="I17" s="15">
        <f t="shared" si="1"/>
        <v>0</v>
      </c>
      <c r="J17" s="15">
        <f t="shared" si="1"/>
        <v>0</v>
      </c>
      <c r="K17" s="15">
        <f>SUM(K14:K16)</f>
        <v>0</v>
      </c>
      <c r="L17" s="15">
        <f>SUM(L14:L16)</f>
        <v>0</v>
      </c>
      <c r="M17" s="15">
        <f>SUM(M14:M16)</f>
        <v>0</v>
      </c>
      <c r="N17" s="15">
        <f>SUM(N14:N16)</f>
        <v>0</v>
      </c>
      <c r="O17" s="15">
        <f>SUM(O14:O16)</f>
        <v>0</v>
      </c>
      <c r="P17" s="15">
        <f t="shared" si="1"/>
        <v>9222084.131537158</v>
      </c>
      <c r="Q17" s="15">
        <f>SUM(C17:P17)</f>
        <v>9222084.131537158</v>
      </c>
    </row>
    <row r="18" spans="2:17" ht="30.75" customHeight="1" x14ac:dyDescent="0.25">
      <c r="B18" s="90" t="s">
        <v>79</v>
      </c>
      <c r="C18" s="91"/>
      <c r="D18" s="91"/>
      <c r="E18" s="91"/>
      <c r="F18" s="91"/>
      <c r="G18" s="91"/>
      <c r="H18" s="91"/>
      <c r="I18" s="91"/>
      <c r="J18" s="91"/>
      <c r="K18" s="91"/>
      <c r="L18" s="91"/>
      <c r="M18" s="91"/>
      <c r="N18" s="91"/>
      <c r="O18" s="91"/>
      <c r="P18" s="91"/>
      <c r="Q18" s="92"/>
    </row>
    <row r="19" spans="2:17" ht="42" x14ac:dyDescent="0.25">
      <c r="B19" s="5" t="s">
        <v>80</v>
      </c>
      <c r="C19" s="15"/>
      <c r="D19" s="15"/>
      <c r="E19" s="15"/>
      <c r="F19" s="15"/>
      <c r="G19" s="15"/>
      <c r="H19" s="15"/>
      <c r="I19" s="15"/>
      <c r="J19" s="15"/>
      <c r="K19" s="15"/>
      <c r="L19" s="15"/>
      <c r="M19" s="15"/>
      <c r="N19" s="15"/>
      <c r="O19" s="15"/>
      <c r="P19" s="15"/>
      <c r="Q19" s="15">
        <f>SUM(C19:P19)</f>
        <v>0</v>
      </c>
    </row>
    <row r="20" spans="2:17" ht="28" x14ac:dyDescent="0.25">
      <c r="B20" s="5" t="s">
        <v>81</v>
      </c>
      <c r="C20" s="15"/>
      <c r="D20" s="15"/>
      <c r="E20" s="15"/>
      <c r="F20" s="15"/>
      <c r="G20" s="15"/>
      <c r="H20" s="15"/>
      <c r="I20" s="15"/>
      <c r="J20" s="15"/>
      <c r="K20" s="15"/>
      <c r="L20" s="15"/>
      <c r="M20" s="15"/>
      <c r="N20" s="15"/>
      <c r="O20" s="15"/>
      <c r="P20" s="15"/>
      <c r="Q20" s="15">
        <f>SUM(C20:P20)</f>
        <v>0</v>
      </c>
    </row>
    <row r="21" spans="2:17" ht="70" x14ac:dyDescent="0.25">
      <c r="B21" s="5" t="s">
        <v>82</v>
      </c>
      <c r="C21" s="15"/>
      <c r="D21" s="15"/>
      <c r="E21" s="15"/>
      <c r="F21" s="15"/>
      <c r="G21" s="15"/>
      <c r="H21" s="15"/>
      <c r="I21" s="15"/>
      <c r="J21" s="15"/>
      <c r="K21" s="15"/>
      <c r="L21" s="15"/>
      <c r="M21" s="15"/>
      <c r="N21" s="15"/>
      <c r="O21" s="15"/>
      <c r="P21" s="15"/>
      <c r="Q21" s="15">
        <f>SUM(C21:P21)</f>
        <v>0</v>
      </c>
    </row>
    <row r="22" spans="2:17" ht="112" x14ac:dyDescent="0.25">
      <c r="B22" s="5" t="s">
        <v>83</v>
      </c>
      <c r="C22" s="15">
        <f>SUM(C19:C21)</f>
        <v>0</v>
      </c>
      <c r="D22" s="15">
        <f>SUM(D19:D21)</f>
        <v>0</v>
      </c>
      <c r="E22" s="15">
        <f>SUM(E19:E21)</f>
        <v>0</v>
      </c>
      <c r="F22" s="15">
        <f t="shared" ref="F22:P22" si="2">SUM(F19:F21)</f>
        <v>0</v>
      </c>
      <c r="G22" s="15">
        <f t="shared" si="2"/>
        <v>0</v>
      </c>
      <c r="H22" s="15">
        <f t="shared" si="2"/>
        <v>0</v>
      </c>
      <c r="I22" s="15">
        <f t="shared" si="2"/>
        <v>0</v>
      </c>
      <c r="J22" s="15">
        <f t="shared" si="2"/>
        <v>0</v>
      </c>
      <c r="K22" s="15">
        <f>SUM(K19:K21)</f>
        <v>0</v>
      </c>
      <c r="L22" s="15">
        <f>SUM(L19:L21)</f>
        <v>0</v>
      </c>
      <c r="M22" s="15">
        <f>SUM(M19:M21)</f>
        <v>0</v>
      </c>
      <c r="N22" s="15">
        <f>SUM(N19:N21)</f>
        <v>0</v>
      </c>
      <c r="O22" s="15">
        <f>SUM(O19:O21)</f>
        <v>0</v>
      </c>
      <c r="P22" s="15">
        <f t="shared" si="2"/>
        <v>0</v>
      </c>
      <c r="Q22" s="15">
        <f>SUM(C22:P22)</f>
        <v>0</v>
      </c>
    </row>
    <row r="23" spans="2:17" ht="12.75" customHeight="1" x14ac:dyDescent="0.25">
      <c r="B23" s="93" t="s">
        <v>84</v>
      </c>
      <c r="C23" s="15">
        <f>SUM(C10+C17+C22)</f>
        <v>0</v>
      </c>
      <c r="D23" s="15">
        <f>SUM(D10+D17+D22)</f>
        <v>0</v>
      </c>
      <c r="E23" s="15">
        <f>SUM(E10+E17+E22)</f>
        <v>25000</v>
      </c>
      <c r="F23" s="15">
        <f t="shared" ref="F23:P23" si="3">SUM(F10+F17+F22)</f>
        <v>0</v>
      </c>
      <c r="G23" s="15">
        <f t="shared" si="3"/>
        <v>0</v>
      </c>
      <c r="H23" s="15">
        <f t="shared" si="3"/>
        <v>0</v>
      </c>
      <c r="I23" s="15">
        <f t="shared" si="3"/>
        <v>0</v>
      </c>
      <c r="J23" s="15">
        <f t="shared" si="3"/>
        <v>0</v>
      </c>
      <c r="K23" s="15">
        <f>SUM(K10+K17+K22)</f>
        <v>0</v>
      </c>
      <c r="L23" s="15">
        <f>SUM(L10+L17+L22)</f>
        <v>0</v>
      </c>
      <c r="M23" s="15">
        <f>SUM(M10+M17+M22)</f>
        <v>0</v>
      </c>
      <c r="N23" s="15">
        <f>SUM(N10+N17+N22)</f>
        <v>0</v>
      </c>
      <c r="O23" s="15">
        <f>SUM(O10+O17+O22)</f>
        <v>0</v>
      </c>
      <c r="P23" s="15">
        <f t="shared" si="3"/>
        <v>9222084.131537158</v>
      </c>
      <c r="Q23" s="15">
        <v>0</v>
      </c>
    </row>
    <row r="24" spans="2:17" ht="52.5" customHeight="1" x14ac:dyDescent="0.25">
      <c r="B24" s="94"/>
      <c r="C24" s="15"/>
      <c r="D24" s="15"/>
      <c r="E24" s="15"/>
      <c r="F24" s="15"/>
      <c r="G24" s="15"/>
      <c r="H24" s="15"/>
      <c r="I24" s="15"/>
      <c r="J24" s="15"/>
      <c r="K24" s="15"/>
      <c r="L24" s="15"/>
      <c r="M24" s="15"/>
      <c r="N24" s="15"/>
      <c r="O24" s="15"/>
      <c r="P24" s="15"/>
      <c r="Q24" s="15"/>
    </row>
    <row r="25" spans="2:17" ht="37.5" customHeight="1" x14ac:dyDescent="0.25">
      <c r="B25" s="95" t="s">
        <v>85</v>
      </c>
      <c r="C25" s="95"/>
      <c r="D25" s="95"/>
      <c r="E25" s="96"/>
      <c r="F25" s="96"/>
      <c r="G25" s="96"/>
      <c r="H25" s="96"/>
      <c r="I25" s="96"/>
      <c r="J25" s="96"/>
      <c r="K25" s="96"/>
      <c r="L25" s="96"/>
      <c r="M25" s="96"/>
      <c r="N25" s="96"/>
      <c r="O25" s="96"/>
      <c r="P25" s="96"/>
      <c r="Q25" s="96"/>
    </row>
    <row r="26" spans="2:17" ht="29.25" customHeight="1" x14ac:dyDescent="0.25">
      <c r="B26" s="85" t="s">
        <v>86</v>
      </c>
      <c r="C26" s="86"/>
      <c r="D26" s="86"/>
      <c r="E26" s="86"/>
      <c r="F26" s="86"/>
      <c r="G26" s="86"/>
      <c r="H26" s="86"/>
      <c r="I26" s="67"/>
      <c r="J26" s="67"/>
      <c r="K26" s="67"/>
      <c r="L26" s="67"/>
      <c r="M26" s="67"/>
      <c r="N26" s="67"/>
      <c r="O26" s="67"/>
      <c r="P26" s="67"/>
      <c r="Q26" s="67"/>
    </row>
    <row r="27" spans="2:17" x14ac:dyDescent="0.25">
      <c r="B27" s="7" t="s">
        <v>87</v>
      </c>
      <c r="C27" s="7"/>
      <c r="D27" s="7"/>
    </row>
    <row r="28" spans="2:17" x14ac:dyDescent="0.25">
      <c r="B28" s="7" t="s">
        <v>88</v>
      </c>
      <c r="C28" s="7"/>
      <c r="D28" s="7"/>
    </row>
  </sheetData>
  <mergeCells count="6">
    <mergeCell ref="B26:H26"/>
    <mergeCell ref="B12:Q12"/>
    <mergeCell ref="B13:Q13"/>
    <mergeCell ref="B18:Q18"/>
    <mergeCell ref="B23:B24"/>
    <mergeCell ref="B25:Q25"/>
  </mergeCells>
  <pageMargins left="0.75" right="0.75" top="1" bottom="1" header="0.5" footer="0.5"/>
  <pageSetup scale="36"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46EDE7B3A5D348B5F19E22E92E0C6F" ma:contentTypeVersion="15" ma:contentTypeDescription="Create a new document." ma:contentTypeScope="" ma:versionID="235f3bbef64fd002ea105a886ea4b5d8">
  <xsd:schema xmlns:xsd="http://www.w3.org/2001/XMLSchema" xmlns:xs="http://www.w3.org/2001/XMLSchema" xmlns:p="http://schemas.microsoft.com/office/2006/metadata/properties" xmlns:ns1="http://schemas.microsoft.com/sharepoint/v3" xmlns:ns2="cf057630-2f1b-430b-a1e7-6231e6053f76" xmlns:ns3="431c150e-814e-490e-9aa3-d171ab597c76" targetNamespace="http://schemas.microsoft.com/office/2006/metadata/properties" ma:root="true" ma:fieldsID="777a24f192b629f41d03eb8eaa1cd7ea" ns1:_="" ns2:_="" ns3:_="">
    <xsd:import namespace="http://schemas.microsoft.com/sharepoint/v3"/>
    <xsd:import namespace="cf057630-2f1b-430b-a1e7-6231e6053f76"/>
    <xsd:import namespace="431c150e-814e-490e-9aa3-d171ab597c7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1:_ip_UnifiedCompliancePolicyProperties" minOccurs="0"/>
                <xsd:element ref="ns1:_ip_UnifiedCompliancePolicyUIActio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f057630-2f1b-430b-a1e7-6231e6053f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31c150e-814e-490e-9aa3-d171ab597c7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8E5A45-CF04-4771-AC87-BF05B65427F8}">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3175AA30-E854-42F7-A606-DDA3D53069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f057630-2f1b-430b-a1e7-6231e6053f76"/>
    <ds:schemaRef ds:uri="431c150e-814e-490e-9aa3-d171ab597c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9E25CC-7DD7-45E8-9610-D649170D0D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Transactions</vt:lpstr>
      <vt:lpstr>Reconciliation</vt:lpstr>
      <vt:lpstr>Budget (2)</vt:lpstr>
      <vt:lpstr>'Budget (2)'!Print_Area</vt:lpstr>
      <vt:lpstr>Reconciliation!Print_Area</vt:lpstr>
      <vt:lpstr>Transactions!Print_Area</vt:lpstr>
      <vt:lpstr>Transactions!Print_Titles</vt:lpstr>
    </vt:vector>
  </TitlesOfParts>
  <Manager/>
  <Company>Department of Education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Crystal Langdon</dc:creator>
  <cp:keywords/>
  <dc:description/>
  <cp:lastModifiedBy>Hannah Sullivan</cp:lastModifiedBy>
  <cp:revision/>
  <cp:lastPrinted>2020-12-04T16:58:01Z</cp:lastPrinted>
  <dcterms:created xsi:type="dcterms:W3CDTF">2003-04-28T20:40:06Z</dcterms:created>
  <dcterms:modified xsi:type="dcterms:W3CDTF">2021-10-25T20:07:30Z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0x0101005F46EDE7B3A5D348B5F19E22E92E0C6F</vt:lpwstr>
  </property>
</Properties>
</file>